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EstaPasta_de_trabalho"/>
  <bookViews>
    <workbookView xWindow="360" yWindow="360" windowWidth="9720" windowHeight="5730" tabRatio="663"/>
  </bookViews>
  <sheets>
    <sheet name="Planilha Orçamentária" sheetId="5" r:id="rId1"/>
    <sheet name="MEM CÁLCULO CORPO" sheetId="15" r:id="rId2"/>
    <sheet name="COMP (2)" sheetId="17" r:id="rId3"/>
    <sheet name="CRONO" sheetId="7" r:id="rId4"/>
    <sheet name="BDI-2" sheetId="13" r:id="rId5"/>
  </sheets>
  <definedNames>
    <definedName name="_xlnm.Print_Area" localSheetId="4">'BDI-2'!$A$1:$G$57</definedName>
    <definedName name="_xlnm.Print_Area" localSheetId="2">'COMP (2)'!$A$1:$G$11</definedName>
    <definedName name="_xlnm.Print_Area" localSheetId="3">CRONO!$A$1:$H$27</definedName>
    <definedName name="_xlnm.Print_Area" localSheetId="1">'MEM CÁLCULO CORPO'!$A$1:$J$61</definedName>
    <definedName name="_xlnm.Print_Area" localSheetId="0">'Planilha Orçamentária'!$B$1:$I$32</definedName>
    <definedName name="AreaTeste">#REF!</definedName>
    <definedName name="AreaTeste2">#REF!</definedName>
    <definedName name="CélulaInicioPlanilha">#REF!</definedName>
    <definedName name="CélulaResumo">#REF!</definedName>
    <definedName name="_xlnm.Print_Titles" localSheetId="4">'BDI-2'!$1:$2</definedName>
    <definedName name="_xlnm.Print_Titles" localSheetId="1">'MEM CÁLCULO CORPO'!$1:$2</definedName>
  </definedNames>
  <calcPr calcId="144525"/>
</workbook>
</file>

<file path=xl/calcChain.xml><?xml version="1.0" encoding="utf-8"?>
<calcChain xmlns="http://schemas.openxmlformats.org/spreadsheetml/2006/main">
  <c r="H14" i="5" l="1"/>
  <c r="I14" i="5" s="1"/>
  <c r="G8" i="17"/>
  <c r="I8" i="17"/>
  <c r="J8" i="17" s="1"/>
  <c r="G9" i="17"/>
  <c r="I9" i="17"/>
  <c r="J9" i="17"/>
  <c r="I10" i="17"/>
  <c r="J10" i="17"/>
  <c r="H13" i="5"/>
  <c r="I13" i="5" s="1"/>
  <c r="D10" i="17" l="1"/>
  <c r="D11" i="17" s="1"/>
  <c r="L15" i="5"/>
  <c r="H15" i="5" s="1"/>
  <c r="I15" i="5" s="1"/>
  <c r="H26" i="5" l="1"/>
  <c r="I26" i="5" s="1"/>
  <c r="H25" i="5"/>
  <c r="H24" i="5"/>
  <c r="H23" i="5"/>
  <c r="H22" i="5"/>
  <c r="H21" i="5"/>
  <c r="H20" i="5"/>
  <c r="H26" i="15"/>
  <c r="H27" i="15" s="1"/>
  <c r="G23" i="5" s="1"/>
  <c r="G26" i="15"/>
  <c r="G27" i="15" s="1"/>
  <c r="G22" i="5" s="1"/>
  <c r="A26" i="15"/>
  <c r="P19" i="15"/>
  <c r="L19" i="15"/>
  <c r="M19" i="15" s="1"/>
  <c r="F7" i="15"/>
  <c r="F8" i="15" s="1"/>
  <c r="F9" i="15" s="1"/>
  <c r="F10" i="15" s="1"/>
  <c r="F11" i="15" s="1"/>
  <c r="E7" i="15"/>
  <c r="E8" i="15" s="1"/>
  <c r="E9" i="15" s="1"/>
  <c r="C7" i="15"/>
  <c r="C8" i="15" s="1"/>
  <c r="C9" i="15" s="1"/>
  <c r="I23" i="5" l="1"/>
  <c r="I22" i="5"/>
  <c r="N19" i="15"/>
  <c r="S26" i="15" s="1"/>
  <c r="E10" i="15"/>
  <c r="E11" i="15" s="1"/>
  <c r="Q19" i="15"/>
  <c r="T26" i="15" s="1"/>
  <c r="O19" i="15"/>
  <c r="S19" i="15" s="1"/>
  <c r="C10" i="15"/>
  <c r="C11" i="15" s="1"/>
  <c r="R19" i="15"/>
  <c r="T19" i="15" s="1"/>
  <c r="H18" i="5"/>
  <c r="U26" i="15" l="1"/>
  <c r="I26" i="15" s="1"/>
  <c r="I27" i="15" s="1"/>
  <c r="G24" i="5" s="1"/>
  <c r="I24" i="5" s="1"/>
  <c r="U19" i="15"/>
  <c r="J19" i="15" s="1"/>
  <c r="D26" i="15" s="1"/>
  <c r="E26" i="15" s="1"/>
  <c r="E27" i="15" l="1"/>
  <c r="G20" i="5" s="1"/>
  <c r="I20" i="5" s="1"/>
  <c r="J26" i="15"/>
  <c r="J27" i="15" s="1"/>
  <c r="G25" i="5" s="1"/>
  <c r="I25" i="5" s="1"/>
  <c r="D27" i="15"/>
  <c r="F26" i="15" l="1"/>
  <c r="F27" i="15" s="1"/>
  <c r="G21" i="5" s="1"/>
  <c r="I21" i="5" s="1"/>
  <c r="BU311" i="13"/>
  <c r="BU310" i="13"/>
  <c r="BU309" i="13"/>
  <c r="BT308" i="13"/>
  <c r="BU308" i="13" s="1"/>
  <c r="CE307" i="13"/>
  <c r="CD307" i="13"/>
  <c r="CD308" i="13" s="1"/>
  <c r="CD309" i="13" s="1"/>
  <c r="CD310" i="13" s="1"/>
  <c r="CD311" i="13" s="1"/>
  <c r="CD312" i="13" s="1"/>
  <c r="BU307" i="13"/>
  <c r="BT306" i="13"/>
  <c r="BU306" i="13" s="1"/>
  <c r="CD301" i="13"/>
  <c r="CD302" i="13" s="1"/>
  <c r="CD303" i="13" s="1"/>
  <c r="CD304" i="13" s="1"/>
  <c r="CD305" i="13" s="1"/>
  <c r="CE300" i="13"/>
  <c r="CD300" i="13"/>
  <c r="CE294" i="13"/>
  <c r="CD294" i="13"/>
  <c r="CD295" i="13" s="1"/>
  <c r="CD296" i="13" s="1"/>
  <c r="CD297" i="13" s="1"/>
  <c r="CD298" i="13" s="1"/>
  <c r="CD299" i="13" s="1"/>
  <c r="CE287" i="13"/>
  <c r="CD287" i="13"/>
  <c r="CD288" i="13" s="1"/>
  <c r="CD289" i="13" s="1"/>
  <c r="CD290" i="13" s="1"/>
  <c r="CD291" i="13" s="1"/>
  <c r="CD292" i="13" s="1"/>
  <c r="CE279" i="13"/>
  <c r="CD279" i="13"/>
  <c r="CD280" i="13" s="1"/>
  <c r="CD281" i="13" s="1"/>
  <c r="CD282" i="13" s="1"/>
  <c r="CD283" i="13" s="1"/>
  <c r="CD284" i="13" s="1"/>
  <c r="CE271" i="13"/>
  <c r="CD271" i="13"/>
  <c r="CD272" i="13" s="1"/>
  <c r="CD273" i="13" s="1"/>
  <c r="CD274" i="13" s="1"/>
  <c r="CD275" i="13" s="1"/>
  <c r="CD276" i="13" s="1"/>
  <c r="CI266" i="13"/>
  <c r="BV262" i="13"/>
  <c r="BV261" i="13"/>
  <c r="BV260" i="13"/>
  <c r="BV259" i="13"/>
  <c r="BV258" i="13"/>
  <c r="BV257" i="13"/>
  <c r="BU295" i="13" s="1"/>
  <c r="K54" i="13"/>
  <c r="K45" i="13"/>
  <c r="I36" i="13"/>
  <c r="I35" i="13"/>
  <c r="I34" i="13"/>
  <c r="I33" i="13"/>
  <c r="I32" i="13"/>
  <c r="C21" i="13"/>
  <c r="CI267" i="13" s="1"/>
  <c r="K8" i="13"/>
  <c r="BU296" i="13" l="1"/>
  <c r="BV295" i="13"/>
  <c r="C50" i="13" s="1"/>
  <c r="BX295" i="13"/>
  <c r="E50" i="13" s="1"/>
  <c r="BW295" i="13"/>
  <c r="D50" i="13" s="1"/>
  <c r="B12" i="13"/>
  <c r="F23" i="13"/>
  <c r="BX296" i="13" l="1"/>
  <c r="E32" i="13" s="1"/>
  <c r="BW296" i="13"/>
  <c r="D32" i="13" s="1"/>
  <c r="BV296" i="13"/>
  <c r="C32" i="13" s="1"/>
  <c r="BU297" i="13"/>
  <c r="F38" i="13"/>
  <c r="I38" i="13" s="1"/>
  <c r="E45" i="13" s="1"/>
  <c r="B47" i="13" s="1"/>
  <c r="F56" i="13"/>
  <c r="I56" i="13" s="1"/>
  <c r="E54" i="13" s="1"/>
  <c r="A3" i="7"/>
  <c r="A4" i="7"/>
  <c r="A5" i="7"/>
  <c r="B8" i="7"/>
  <c r="B9" i="7"/>
  <c r="H12" i="5"/>
  <c r="I12" i="5" s="1"/>
  <c r="H19" i="5"/>
  <c r="I19" i="5" s="1"/>
  <c r="I16" i="5" l="1"/>
  <c r="D8" i="7" s="1"/>
  <c r="BU298" i="13"/>
  <c r="BX297" i="13"/>
  <c r="E33" i="13" s="1"/>
  <c r="K33" i="13" s="1"/>
  <c r="BW297" i="13"/>
  <c r="D33" i="13" s="1"/>
  <c r="BV297" i="13"/>
  <c r="C33" i="13" s="1"/>
  <c r="K32" i="13"/>
  <c r="BV298" i="13" l="1"/>
  <c r="C34" i="13" s="1"/>
  <c r="BU299" i="13"/>
  <c r="BX298" i="13"/>
  <c r="E34" i="13" s="1"/>
  <c r="K34" i="13" s="1"/>
  <c r="BW298" i="13"/>
  <c r="D34" i="13" s="1"/>
  <c r="H8" i="7"/>
  <c r="F8" i="7"/>
  <c r="BV299" i="13" l="1"/>
  <c r="C35" i="13" s="1"/>
  <c r="BX299" i="13"/>
  <c r="E35" i="13" s="1"/>
  <c r="K35" i="13" s="1"/>
  <c r="BW299" i="13"/>
  <c r="D35" i="13" s="1"/>
  <c r="BU300" i="13"/>
  <c r="I18" i="5"/>
  <c r="I27" i="5" s="1"/>
  <c r="BX300" i="13" l="1"/>
  <c r="E36" i="13" s="1"/>
  <c r="BW300" i="13"/>
  <c r="D36" i="13" s="1"/>
  <c r="BV300" i="13"/>
  <c r="C36" i="13" s="1"/>
  <c r="D9" i="7" l="1"/>
  <c r="F9" i="7" s="1"/>
  <c r="I29" i="5"/>
  <c r="K36" i="13"/>
  <c r="H9" i="7" l="1"/>
  <c r="F12" i="7"/>
  <c r="M29" i="5" l="1"/>
  <c r="D12" i="7"/>
  <c r="H12" i="7"/>
  <c r="F13" i="7"/>
  <c r="G10" i="7" l="1"/>
  <c r="C8" i="7"/>
  <c r="C9" i="7"/>
  <c r="D13" i="7"/>
  <c r="E11" i="7" s="1"/>
  <c r="H13" i="7"/>
  <c r="E10" i="7"/>
  <c r="C10" i="7" l="1"/>
  <c r="G11" i="7"/>
</calcChain>
</file>

<file path=xl/sharedStrings.xml><?xml version="1.0" encoding="utf-8"?>
<sst xmlns="http://schemas.openxmlformats.org/spreadsheetml/2006/main" count="327" uniqueCount="217">
  <si>
    <t>%</t>
  </si>
  <si>
    <t>m</t>
  </si>
  <si>
    <t>ITEM</t>
  </si>
  <si>
    <t>TOTAL</t>
  </si>
  <si>
    <t>PESO</t>
  </si>
  <si>
    <t>m²</t>
  </si>
  <si>
    <t>DMT</t>
  </si>
  <si>
    <t>QUANT</t>
  </si>
  <si>
    <t>1.0</t>
  </si>
  <si>
    <t>2.0</t>
  </si>
  <si>
    <t>CRONOGRAMA GERAL</t>
  </si>
  <si>
    <t>SERVIÇOS</t>
  </si>
  <si>
    <t>VALOR</t>
  </si>
  <si>
    <t>1° MÊS</t>
  </si>
  <si>
    <t>2° MÊS</t>
  </si>
  <si>
    <t>% Simples</t>
  </si>
  <si>
    <t>% Acumulada</t>
  </si>
  <si>
    <t>Total Simples (R$)</t>
  </si>
  <si>
    <t>Total Acumulado (R$)</t>
  </si>
  <si>
    <t xml:space="preserve">PREFEITURA MUNICIPAL DE JAPORÃ </t>
  </si>
  <si>
    <t>ESTADO: DE MATO GROSSO DO SUL</t>
  </si>
  <si>
    <t>m³</t>
  </si>
  <si>
    <t>ESPECIFICAÇÃO</t>
  </si>
  <si>
    <t>UNID</t>
  </si>
  <si>
    <t>UNIT.</t>
  </si>
  <si>
    <t>1.00</t>
  </si>
  <si>
    <t>2.00</t>
  </si>
  <si>
    <t>2.01</t>
  </si>
  <si>
    <t>2.03</t>
  </si>
  <si>
    <t>2.04</t>
  </si>
  <si>
    <t>SERVIÇOS PRELINARES</t>
  </si>
  <si>
    <t>TOTAL GERAL DA OBRA:</t>
  </si>
  <si>
    <t>Total Geral do Item</t>
  </si>
  <si>
    <t>DADOS INICIAIS</t>
  </si>
  <si>
    <t>TIPO DE OBRA:</t>
  </si>
  <si>
    <t>Construção de rodovias e ferrovias</t>
  </si>
  <si>
    <t>ENQUADRAMENTO NA DESONERAÇÃO CONFORME LEI N° 12.844/2013:*</t>
  </si>
  <si>
    <t>SIM</t>
  </si>
  <si>
    <t>*Uso de encargos sociais desonerados na elaboração do orçamento</t>
  </si>
  <si>
    <t>ENQUADRAM-SE NO TIPO SELECIONADO:</t>
  </si>
  <si>
    <t>CÁLCULO DOS IMPOSTOS</t>
  </si>
  <si>
    <t>LUCRO PRESUMIDO</t>
  </si>
  <si>
    <t>PIS</t>
  </si>
  <si>
    <t>Adotado</t>
  </si>
  <si>
    <t>ISS BRUTO % (LEI MUNICIPAL):</t>
  </si>
  <si>
    <t>% INCIDÊNCIA (M.OBRA)*</t>
  </si>
  <si>
    <t>,</t>
  </si>
  <si>
    <t>ISS LÍQUIDO</t>
  </si>
  <si>
    <t>TOTAL IMPOSTOS</t>
  </si>
  <si>
    <t>*Incidência do total do contrato que representa mão de obra para compor a base de cálculo conf. legislação municipal.</t>
  </si>
  <si>
    <t>VERFICAÇÃO E CÁLCULO DO BDI</t>
  </si>
  <si>
    <t>ITEM COMPONENTE</t>
  </si>
  <si>
    <t>1º QUARTIL</t>
  </si>
  <si>
    <t>MÉDIO</t>
  </si>
  <si>
    <t>3º QUARTIL</t>
  </si>
  <si>
    <t>Cálculo arredondado</t>
  </si>
  <si>
    <t>Administração Central</t>
  </si>
  <si>
    <t>Seguro e Garantia</t>
  </si>
  <si>
    <t>Risco</t>
  </si>
  <si>
    <t>Despesas Financeiras</t>
  </si>
  <si>
    <t>Lucro</t>
  </si>
  <si>
    <t>Impostos</t>
  </si>
  <si>
    <t>BDI CALCULADO</t>
  </si>
  <si>
    <t>LIMITES DO BDI</t>
  </si>
  <si>
    <t>CORREÇÃO DA DESONERAÇÃO</t>
  </si>
  <si>
    <t>BANCO DE DADOS</t>
  </si>
  <si>
    <t>TIPO DE OBRA</t>
  </si>
  <si>
    <t>CÓDIGO</t>
  </si>
  <si>
    <t>ENQUARAMENTO</t>
  </si>
  <si>
    <t>Construção de edificios</t>
  </si>
  <si>
    <t>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t>
  </si>
  <si>
    <t>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t>
  </si>
  <si>
    <t>Construção de Redes de Abastecimento de Água, Coleta de Esgoto e Construções Correlatas</t>
  </si>
  <si>
    <t>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t>
  </si>
  <si>
    <t>Construção e Manutenção de Estações e Redes de Distribuição de Energia Elétrica</t>
  </si>
  <si>
    <t>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t>
  </si>
  <si>
    <t>Portuárias, Marítimas e Fluviais</t>
  </si>
  <si>
    <t xml:space="preserve">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t>
  </si>
  <si>
    <t>Fornecimento de Materiais e Equipamentos</t>
  </si>
  <si>
    <t xml:space="preserve">O fornecimento de materiais e equipamentos relevantes de natureza específica, como é o caso de: materiais betuminosos para obras rodoviárias,tubos de ferro fundido ou PVC para obras de abastecimento de água,elevadores e escadas rolantes para obras aeroportuárias.
Os materiais e equipamentos devem compor itens próprios na planilha orçamentária, apartados de sua instalação, assentamento ou produção, p. ex., conjunto motor-bomba, tubulação de ferro fundido e material betuminoso, respectivamente.
A adoção de taxa de BDI reduzida somente se justifica no caso de ficarem satisfeitas cumulativamente as seguintes condições: fornecimento de materiais e equipamentos que possam ser contratados diretamente do fabricante ou de fornecedor com especialidade própria e diversa da contratada principal;que se constitua mera intermediação entre a construtora e o fabricante; que a intermediação para fornecimento de equipamentos seja atividade residual da construtora.
</t>
  </si>
  <si>
    <t>CONFINS</t>
  </si>
  <si>
    <t>BASE DE CÁLCULO</t>
  </si>
  <si>
    <t>RECEITA BRUTA (VALOR DA NOTA)</t>
  </si>
  <si>
    <t>VALOR DA NOTA - RECUPERAÇÃO DE CRÉDITO (AQUISIÇÃO DE INSUMOS)</t>
  </si>
  <si>
    <t>Código da pesquisa</t>
  </si>
  <si>
    <t>1º Quartil</t>
  </si>
  <si>
    <t>Médio</t>
  </si>
  <si>
    <t>3º Quartil</t>
  </si>
  <si>
    <t>BDI</t>
  </si>
  <si>
    <t>1 Quartil</t>
  </si>
  <si>
    <t>3 Quartil</t>
  </si>
  <si>
    <t>INFRAESTRUTURA</t>
  </si>
  <si>
    <t>CÓD</t>
  </si>
  <si>
    <t>2.02</t>
  </si>
  <si>
    <t>BASCULANTE DE 4,0 M3.</t>
  </si>
  <si>
    <t>1.02</t>
  </si>
  <si>
    <t>1.03</t>
  </si>
  <si>
    <t>83508 ESTACA PREMOLDADA CONCRETO ARMADO 25T INCL CRAVACAO/EMENDAS M 99,63</t>
  </si>
  <si>
    <r>
      <t xml:space="preserve">VERIFICAÇÃO DO BDI - ACÓRDÃO 2.622/2013      </t>
    </r>
    <r>
      <rPr>
        <b/>
        <sz val="10"/>
        <rFont val="Arial"/>
        <family val="2"/>
      </rPr>
      <t xml:space="preserve"> Rev 02</t>
    </r>
  </si>
  <si>
    <t xml:space="preserve">TRIBUTOS (impostos COFINS 3%, e PIS 0,65%) </t>
  </si>
  <si>
    <t>BDI CALCULADO C/ DESONERAÇÃO:</t>
  </si>
  <si>
    <t>Contribuição Previdenciária sobre a Receita Bruta (CPRB)</t>
  </si>
  <si>
    <t>93584</t>
  </si>
  <si>
    <t>und.</t>
  </si>
  <si>
    <t>TABELAS DESONERADAS                      BDI: 28,01%</t>
  </si>
  <si>
    <t>M</t>
  </si>
  <si>
    <t>DADOS DA TUBULAÇÃO:</t>
  </si>
  <si>
    <t>DIÂMETRO NOMINAL</t>
  </si>
  <si>
    <t>DIÂMETRO EXTERNO</t>
  </si>
  <si>
    <t>TALUDE</t>
  </si>
  <si>
    <t>e (AFASTAM. LATERAL)</t>
  </si>
  <si>
    <t>ALTURA REATERRO MANUAL</t>
  </si>
  <si>
    <t>COBRIMENTO MÍNIMO</t>
  </si>
  <si>
    <t>PESO LINEAR</t>
  </si>
  <si>
    <t>MM</t>
  </si>
  <si>
    <t>T/KM</t>
  </si>
  <si>
    <t>DADOS DOS TRECHOS:</t>
  </si>
  <si>
    <t>TRECHO</t>
  </si>
  <si>
    <t>COMPRIMENTO</t>
  </si>
  <si>
    <t>COTA MONTANTE</t>
  </si>
  <si>
    <t>COTA JUSANTE</t>
  </si>
  <si>
    <t>ÁREA MÉDIA</t>
  </si>
  <si>
    <t>Base Montante</t>
  </si>
  <si>
    <t>Base Jusante</t>
  </si>
  <si>
    <t>Área</t>
  </si>
  <si>
    <t>TERRENO</t>
  </si>
  <si>
    <t>TUBO</t>
  </si>
  <si>
    <t>b</t>
  </si>
  <si>
    <t>b'</t>
  </si>
  <si>
    <t>B'</t>
  </si>
  <si>
    <t>B</t>
  </si>
  <si>
    <t>Montante</t>
  </si>
  <si>
    <t>Jusante</t>
  </si>
  <si>
    <t>Média</t>
  </si>
  <si>
    <t>M²</t>
  </si>
  <si>
    <t>QUANTIFICAÇÃO DA MOVIMENTAÇÃO DE TERRA:</t>
  </si>
  <si>
    <t>ESCAVAÇÃO TOTAL</t>
  </si>
  <si>
    <t>ESCAVAÇÃO MECÂNICA</t>
  </si>
  <si>
    <t>ESCAVAÇÃO MANUAL</t>
  </si>
  <si>
    <t>BOTA-FORA</t>
  </si>
  <si>
    <t>REGULARI-ZAÇÃO</t>
  </si>
  <si>
    <t>REATERRO MANUAL</t>
  </si>
  <si>
    <t>REATERRO MECÂNICO</t>
  </si>
  <si>
    <t>M³</t>
  </si>
  <si>
    <t>UN</t>
  </si>
  <si>
    <t>OBS:</t>
  </si>
  <si>
    <t>O cálculo do movimento de terra é realizado através do método das seções médias, conforme seção típica apresentada acima</t>
  </si>
  <si>
    <t>O percentual de escavação mecânica em relação a escavação total é de :</t>
  </si>
  <si>
    <t>O percentual de escavação manual em relação a escavação total é de:</t>
  </si>
  <si>
    <t>DESCRIÇÃO DO MÉTODO DE CÁLCULO DA QUANTIFICAÇÃO DE MOVIMENTAÇÃO DE TERRA:</t>
  </si>
  <si>
    <t>Escavação total = área média da vala de escavação x comprimento da rede</t>
  </si>
  <si>
    <t>Escavação mecânica = escavação total x 90%</t>
  </si>
  <si>
    <t>Escavação manual = escavação total - escavação mecânica</t>
  </si>
  <si>
    <t>Bota Fora = área do tubo assentado x comprimento do trecho</t>
  </si>
  <si>
    <t>Regularização de fundo de valas = base do fundo a vala (diâm. ext. + 2 x e) x comprimento do trecho</t>
  </si>
  <si>
    <t>Aterro manual = área média da vala de escavação até a altura do reaterro manual x comprimento do trecho - Bota fora</t>
  </si>
  <si>
    <t>Aterro mecânico = volume total escavado - bota fora - aterro manual</t>
  </si>
  <si>
    <t xml:space="preserve">ESCAVAÇÃO MECÂNICA DE VALA EM MATERIAL DE 1ª CATEGORIA </t>
  </si>
  <si>
    <t>ESCAVAÇÃO MANUAL EM MATERIAL DE 1ª CATEGORIA NA PROFUNDIDADE DE ATÉ 2M</t>
  </si>
  <si>
    <t>CARGA E DESCARGA MECÂNCIA DE SOLO UTILIZANDO CAMINHÃO BASCULANTE 5,0 M³/11 T E PÁ CARREGADEIRA SOBRE PNEUS</t>
  </si>
  <si>
    <t>74010/001</t>
  </si>
  <si>
    <t>94099</t>
  </si>
  <si>
    <t>2.06</t>
  </si>
  <si>
    <t xml:space="preserve">
PREPARO DE FUNDO DE VALA COM LARGURA MAIOR OU IGUAL A 1,50 M E MENOR QUE 2,50 M, EM LOCAL COM NÍVEL BAIXO DE INTERFERÊNCIA
</t>
  </si>
  <si>
    <t>93382</t>
  </si>
  <si>
    <t>93369</t>
  </si>
  <si>
    <t>2.07</t>
  </si>
  <si>
    <t>2.08</t>
  </si>
  <si>
    <t>REATERRO MANUAL DE VALAS COM COMPACTAÇÃO MECANIZADA</t>
  </si>
  <si>
    <t>REATERRO MECANIZADO DE VALA COM ESCAVADEIRA HIDRÁULICA (CAPACIDADE DA CAÇAMBA: 0,80 M³ / POTÊNCIA: 111 HP) LARGURA DE 1,50 M A 2,50 M, PROFUNDIDADE DE 1,50 A 3,00 M, COM SOLO (SEM SUBSTITUIÇÃO) DE 1ª CATEGORIA EM LOCAIS COM BAIXO NÍVEL DE INTERFERÊNCIA</t>
  </si>
  <si>
    <t>1.04</t>
  </si>
  <si>
    <t>Compo. 01</t>
  </si>
  <si>
    <t>ADMINISTRAÇÃO LOCAL</t>
  </si>
  <si>
    <t>BDI SERVIÇOS:</t>
  </si>
  <si>
    <t>BDI INSUMOS:</t>
  </si>
  <si>
    <t>CÓDIGO SINAPI</t>
  </si>
  <si>
    <t>DESCRIÇÃO</t>
  </si>
  <si>
    <t>VALOR (R$)</t>
  </si>
  <si>
    <t>UNITÁRIO</t>
  </si>
  <si>
    <t>ADMINISTRAÇÃO LOCAL - UN</t>
  </si>
  <si>
    <t>h</t>
  </si>
  <si>
    <t>90778</t>
  </si>
  <si>
    <t>Engenheiro civil de obra pleno com encargos complementares</t>
  </si>
  <si>
    <t>90776</t>
  </si>
  <si>
    <t>Encarregado geral com encargos complementares</t>
  </si>
  <si>
    <t>SUBTOTAL</t>
  </si>
  <si>
    <t>TOTAL GERAL</t>
  </si>
  <si>
    <t>COMPOSIÇÃO 01 - ADMINISTRAÇÃO LOCAL</t>
  </si>
  <si>
    <t>1.04.03</t>
  </si>
  <si>
    <t>1.04.05</t>
  </si>
  <si>
    <t>SERVIÇOS PRELIMINARES</t>
  </si>
  <si>
    <t>DEPOSITO =</t>
  </si>
  <si>
    <t>0804293</t>
  </si>
  <si>
    <t xml:space="preserve"> CORPO DE BTTC D = 1,00 M PA1 - AREIA, BRITA E PEDRA DE MÃO COMERCIAIS</t>
  </si>
  <si>
    <t>73856/014</t>
  </si>
  <si>
    <t>0805455</t>
  </si>
  <si>
    <t>2.09</t>
  </si>
  <si>
    <t xml:space="preserve">BOCA BUEIRO BTTC D = 1,00 M </t>
  </si>
  <si>
    <t>DENTES PARA BUEIROS TRIPLOS D = 1,00 M - AREIA, BRITA E PEDRA DE MÃO COMERCIAIS</t>
  </si>
  <si>
    <t>BOCA DE BUEIRO TRIPLO</t>
  </si>
  <si>
    <t>QUANTIFICAÇÃO POR CADA DIAMETRO DE 1000 MM</t>
  </si>
  <si>
    <t>99059</t>
  </si>
  <si>
    <t>1.01</t>
  </si>
  <si>
    <t>1.02.02</t>
  </si>
  <si>
    <t>1.02.01</t>
  </si>
  <si>
    <t>SINAPI REGIONAL: 04/2019  - SICRO-DNIT - 20/2018 - CO/MS</t>
  </si>
  <si>
    <t>83336</t>
  </si>
  <si>
    <t>93358</t>
  </si>
  <si>
    <t>74209/001</t>
  </si>
  <si>
    <t>PLACA DE OBRA EM CHAPA DE ACO GALVANIZADO</t>
  </si>
  <si>
    <t xml:space="preserve">LOCACAO CONVENCIONAL DE OBRA              </t>
  </si>
  <si>
    <t>EXECUÇÃO DE DEPÓSITO EM CANTEIRO DE OBRA</t>
  </si>
  <si>
    <t>OBRA: RECONSTRUÇÃO COMPLETA DO BUEIRO TUBULAR - KM 32,5 - ESTRADA JAPORÃ/JACAREÍ</t>
  </si>
  <si>
    <t>LOCAL:  JAPORÃ - MS            COORDENADAS: 23º 48' 05" S e 54º 32' 32" O</t>
  </si>
  <si>
    <t>PLANILHA ORÇAMENTÁRIA  RECONSTRUÇÃO COMPLETA DO BUEIRO TUBULAR - KM 32,5 ESTRADA JAPORÃ/JACAREÍ</t>
  </si>
  <si>
    <t>2 X2 = 4</t>
  </si>
  <si>
    <t>MEMÓRIA DE CÁLCULO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</si>
</sst>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R$&quot;\ #,##0.00;[Red]\-&quot;R$&quot;\ #,##0.00"/>
    <numFmt numFmtId="43" formatCode="_-* #,##0.00_-;\-* #,##0.00_-;_-* &quot;-&quot;??_-;_-@_-"/>
    <numFmt numFmtId="164" formatCode="&quot;R$ &quot;#,##0.00_);[Red]\(&quot;R$ &quot;#,##0.00\)"/>
    <numFmt numFmtId="165" formatCode="_(* #,##0.00_);_(* \(#,##0.00\);_(* &quot;-&quot;??_);_(@_)"/>
    <numFmt numFmtId="166" formatCode="0.0%"/>
    <numFmt numFmtId="167" formatCode="0.000%"/>
    <numFmt numFmtId="168" formatCode="#,##0.00_ ;\-#,##0.00\ "/>
    <numFmt numFmtId="169" formatCode="0.000"/>
    <numFmt numFmtId="170" formatCode="#,##0.000_ ;\-#,##0.000\ "/>
    <numFmt numFmtId="171" formatCode="#,##0.000"/>
  </numFmts>
  <fonts count="70" x14ac:knownFonts="1">
    <font>
      <sz val="10"/>
      <name val="Arial"/>
    </font>
    <font>
      <sz val="10"/>
      <name val="Arial"/>
      <family val="2"/>
    </font>
    <font>
      <sz val="10"/>
      <name val="Arial"/>
      <family val="2"/>
    </font>
    <font>
      <b/>
      <sz val="12"/>
      <name val="Arial"/>
      <family val="2"/>
    </font>
    <font>
      <b/>
      <sz val="10"/>
      <name val="Arial"/>
      <family val="2"/>
    </font>
    <font>
      <b/>
      <sz val="9"/>
      <name val="Arial"/>
      <family val="2"/>
    </font>
    <font>
      <sz val="8"/>
      <name val="Arial"/>
      <family val="2"/>
    </font>
    <font>
      <sz val="9"/>
      <name val="Arial"/>
      <family val="2"/>
    </font>
    <font>
      <b/>
      <sz val="16"/>
      <name val="Arial"/>
      <family val="2"/>
    </font>
    <font>
      <sz val="8"/>
      <name val="Arial"/>
      <family val="2"/>
    </font>
    <font>
      <sz val="10"/>
      <name val="MS Sans Serif"/>
      <family val="2"/>
    </font>
    <font>
      <sz val="10"/>
      <name val="Arial"/>
      <family val="2"/>
    </font>
    <font>
      <sz val="10"/>
      <color indexed="12"/>
      <name val="Arial"/>
      <family val="2"/>
    </font>
    <font>
      <sz val="10"/>
      <color indexed="10"/>
      <name val="Arial"/>
      <family val="2"/>
    </font>
    <font>
      <b/>
      <sz val="10"/>
      <color indexed="10"/>
      <name val="Arial"/>
      <family val="2"/>
    </font>
    <font>
      <b/>
      <sz val="12"/>
      <name val="Times New Roman"/>
      <family val="1"/>
    </font>
    <font>
      <b/>
      <sz val="10"/>
      <color indexed="14"/>
      <name val="Tahoma"/>
      <family val="2"/>
    </font>
    <font>
      <b/>
      <sz val="10"/>
      <color indexed="12"/>
      <name val="Arial"/>
      <family val="2"/>
    </font>
    <font>
      <b/>
      <sz val="9"/>
      <color indexed="12"/>
      <name val="Arial"/>
      <family val="2"/>
    </font>
    <font>
      <sz val="9"/>
      <color indexed="12"/>
      <name val="Arial"/>
      <family val="2"/>
    </font>
    <font>
      <sz val="9"/>
      <color indexed="10"/>
      <name val="Arial"/>
      <family val="2"/>
    </font>
    <font>
      <b/>
      <sz val="9"/>
      <color indexed="10"/>
      <name val="Arial"/>
      <family val="2"/>
    </font>
    <font>
      <b/>
      <sz val="8"/>
      <name val="Arial"/>
      <family val="2"/>
    </font>
    <font>
      <b/>
      <sz val="14"/>
      <name val="Arial"/>
      <family val="2"/>
    </font>
    <font>
      <b/>
      <sz val="11"/>
      <name val="Arial"/>
      <family val="2"/>
    </font>
    <font>
      <sz val="11"/>
      <name val="Arial"/>
      <family val="2"/>
    </font>
    <font>
      <b/>
      <sz val="14"/>
      <name val="Times New Roman"/>
      <family val="1"/>
    </font>
    <font>
      <sz val="10"/>
      <name val="Arial"/>
      <family val="2"/>
    </font>
    <font>
      <b/>
      <sz val="12"/>
      <color indexed="10"/>
      <name val="Arial"/>
      <family val="2"/>
    </font>
    <font>
      <b/>
      <sz val="10"/>
      <color indexed="62"/>
      <name val="Arial"/>
      <family val="2"/>
    </font>
    <font>
      <sz val="10"/>
      <color indexed="62"/>
      <name val="Arial"/>
      <family val="2"/>
    </font>
    <font>
      <b/>
      <sz val="16"/>
      <color indexed="10"/>
      <name val="Arial"/>
      <family val="2"/>
    </font>
    <font>
      <b/>
      <sz val="14"/>
      <color indexed="10"/>
      <name val="Arial"/>
      <family val="2"/>
    </font>
    <font>
      <sz val="11"/>
      <color theme="1"/>
      <name val="Calibri"/>
      <family val="2"/>
      <scheme val="minor"/>
    </font>
    <font>
      <sz val="10"/>
      <color theme="0"/>
      <name val="Arial"/>
      <family val="2"/>
    </font>
    <font>
      <sz val="10"/>
      <color theme="3" tint="0.79998168889431442"/>
      <name val="Arial"/>
      <family val="2"/>
    </font>
    <font>
      <sz val="8"/>
      <color theme="1"/>
      <name val="Arial"/>
      <family val="2"/>
    </font>
    <font>
      <sz val="10"/>
      <name val="Arial Narrow"/>
      <family val="2"/>
    </font>
    <font>
      <sz val="10"/>
      <color indexed="8"/>
      <name val="Arial Narrow"/>
      <family val="2"/>
    </font>
    <font>
      <b/>
      <sz val="10"/>
      <color indexed="8"/>
      <name val="Arial Narrow"/>
      <family val="2"/>
    </font>
    <font>
      <b/>
      <sz val="14"/>
      <color indexed="8"/>
      <name val="Arial Narrow"/>
      <family val="2"/>
    </font>
    <font>
      <b/>
      <sz val="12"/>
      <color indexed="8"/>
      <name val="Arial Narrow"/>
      <family val="2"/>
    </font>
    <font>
      <sz val="12"/>
      <color indexed="8"/>
      <name val="Arial Narrow"/>
      <family val="2"/>
    </font>
    <font>
      <b/>
      <sz val="10"/>
      <color rgb="FFFF0000"/>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Arial Narrow"/>
      <family val="2"/>
    </font>
    <font>
      <b/>
      <sz val="12"/>
      <name val="Arial Narrow"/>
      <family val="2"/>
    </font>
    <font>
      <b/>
      <sz val="10"/>
      <name val="Times New Roman"/>
      <family val="1"/>
    </font>
  </fonts>
  <fills count="37">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top style="double">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hair">
        <color indexed="55"/>
      </left>
      <right style="hair">
        <color indexed="55"/>
      </right>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55"/>
      </bottom>
      <diagonal/>
    </border>
  </borders>
  <cellStyleXfs count="99">
    <xf numFmtId="0" fontId="0" fillId="0" borderId="0"/>
    <xf numFmtId="0" fontId="10" fillId="0" borderId="0"/>
    <xf numFmtId="0" fontId="33" fillId="0" borderId="0"/>
    <xf numFmtId="0" fontId="1" fillId="0" borderId="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43" fontId="27"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7" fillId="0" borderId="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7"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22" borderId="0" applyNumberFormat="0" applyBorder="0" applyAlignment="0" applyProtection="0"/>
    <xf numFmtId="0" fontId="44" fillId="16" borderId="0" applyNumberFormat="0" applyBorder="0" applyAlignment="0" applyProtection="0"/>
    <xf numFmtId="0" fontId="44" fillId="19" borderId="0" applyNumberFormat="0" applyBorder="0" applyAlignment="0" applyProtection="0"/>
    <xf numFmtId="0" fontId="44" fillId="23"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20" borderId="0" applyNumberFormat="0" applyBorder="0" applyAlignment="0" applyProtection="0"/>
    <xf numFmtId="0" fontId="45" fillId="24"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16" borderId="0" applyNumberFormat="0" applyBorder="0" applyAlignment="0" applyProtection="0"/>
    <xf numFmtId="0" fontId="45" fillId="28" borderId="0" applyNumberFormat="0" applyBorder="0" applyAlignment="0" applyProtection="0"/>
    <xf numFmtId="0" fontId="45" fillId="22"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8" borderId="0" applyNumberFormat="0" applyBorder="0" applyAlignment="0" applyProtection="0"/>
    <xf numFmtId="0" fontId="46" fillId="13" borderId="0" applyNumberFormat="0" applyBorder="0" applyAlignment="0" applyProtection="0"/>
    <xf numFmtId="0" fontId="47" fillId="16" borderId="0" applyNumberFormat="0" applyBorder="0" applyAlignment="0" applyProtection="0"/>
    <xf numFmtId="0" fontId="48" fillId="32" borderId="40" applyNumberFormat="0" applyAlignment="0" applyProtection="0"/>
    <xf numFmtId="0" fontId="49" fillId="33" borderId="40" applyNumberFormat="0" applyAlignment="0" applyProtection="0"/>
    <xf numFmtId="0" fontId="50" fillId="34" borderId="41" applyNumberFormat="0" applyAlignment="0" applyProtection="0"/>
    <xf numFmtId="0" fontId="51" fillId="0" borderId="42" applyNumberFormat="0" applyFill="0" applyAlignment="0" applyProtection="0"/>
    <xf numFmtId="0" fontId="50" fillId="34" borderId="41" applyNumberFormat="0" applyAlignment="0" applyProtection="0"/>
    <xf numFmtId="0" fontId="45" fillId="35" borderId="0" applyNumberFormat="0" applyBorder="0" applyAlignment="0" applyProtection="0"/>
    <xf numFmtId="0" fontId="45" fillId="28" borderId="0" applyNumberFormat="0" applyBorder="0" applyAlignment="0" applyProtection="0"/>
    <xf numFmtId="0" fontId="45" fillId="22" borderId="0" applyNumberFormat="0" applyBorder="0" applyAlignment="0" applyProtection="0"/>
    <xf numFmtId="0" fontId="45" fillId="36" borderId="0" applyNumberFormat="0" applyBorder="0" applyAlignment="0" applyProtection="0"/>
    <xf numFmtId="0" fontId="45" fillId="26" borderId="0" applyNumberFormat="0" applyBorder="0" applyAlignment="0" applyProtection="0"/>
    <xf numFmtId="0" fontId="45" fillId="30" borderId="0" applyNumberFormat="0" applyBorder="0" applyAlignment="0" applyProtection="0"/>
    <xf numFmtId="0" fontId="52" fillId="23" borderId="40" applyNumberFormat="0" applyAlignment="0" applyProtection="0"/>
    <xf numFmtId="0" fontId="53" fillId="0" borderId="0" applyNumberFormat="0" applyFill="0" applyBorder="0" applyAlignment="0" applyProtection="0"/>
    <xf numFmtId="0" fontId="47" fillId="14" borderId="0" applyNumberFormat="0" applyBorder="0" applyAlignment="0" applyProtection="0"/>
    <xf numFmtId="0" fontId="54" fillId="0" borderId="43" applyNumberFormat="0" applyFill="0" applyAlignment="0" applyProtection="0"/>
    <xf numFmtId="0" fontId="55" fillId="0" borderId="44" applyNumberFormat="0" applyFill="0" applyAlignment="0" applyProtection="0"/>
    <xf numFmtId="0" fontId="56" fillId="0" borderId="45" applyNumberFormat="0" applyFill="0" applyAlignment="0" applyProtection="0"/>
    <xf numFmtId="0" fontId="56" fillId="0" borderId="0" applyNumberFormat="0" applyFill="0" applyBorder="0" applyAlignment="0" applyProtection="0"/>
    <xf numFmtId="0" fontId="46" fillId="15" borderId="0" applyNumberFormat="0" applyBorder="0" applyAlignment="0" applyProtection="0"/>
    <xf numFmtId="0" fontId="52" fillId="17" borderId="40" applyNumberFormat="0" applyAlignment="0" applyProtection="0"/>
    <xf numFmtId="0" fontId="57" fillId="0" borderId="46" applyNumberFormat="0" applyFill="0" applyAlignment="0" applyProtection="0"/>
    <xf numFmtId="0" fontId="58" fillId="23" borderId="0" applyNumberFormat="0" applyBorder="0" applyAlignment="0" applyProtection="0"/>
    <xf numFmtId="0" fontId="59" fillId="23" borderId="0" applyNumberFormat="0" applyBorder="0" applyAlignment="0" applyProtection="0"/>
    <xf numFmtId="0" fontId="1" fillId="20" borderId="47" applyNumberFormat="0" applyFont="0" applyAlignment="0" applyProtection="0"/>
    <xf numFmtId="0" fontId="44" fillId="20" borderId="47" applyNumberFormat="0" applyFont="0" applyAlignment="0" applyProtection="0"/>
    <xf numFmtId="0" fontId="60" fillId="32" borderId="48" applyNumberFormat="0" applyAlignment="0" applyProtection="0"/>
    <xf numFmtId="0" fontId="60" fillId="33" borderId="48" applyNumberFormat="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61" fillId="0" borderId="0" applyNumberFormat="0" applyFill="0" applyBorder="0" applyAlignment="0" applyProtection="0"/>
    <xf numFmtId="0" fontId="62" fillId="0" borderId="49" applyNumberFormat="0" applyFill="0" applyAlignment="0" applyProtection="0"/>
    <xf numFmtId="0" fontId="63" fillId="0" borderId="50" applyNumberFormat="0" applyFill="0" applyAlignment="0" applyProtection="0"/>
    <xf numFmtId="0" fontId="64" fillId="0" borderId="5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2" applyNumberFormat="0" applyFill="0" applyAlignment="0" applyProtection="0"/>
    <xf numFmtId="0" fontId="51" fillId="0" borderId="0" applyNumberFormat="0" applyFill="0" applyBorder="0" applyAlignment="0" applyProtection="0"/>
  </cellStyleXfs>
  <cellXfs count="348">
    <xf numFmtId="0" fontId="0" fillId="0" borderId="0" xfId="0"/>
    <xf numFmtId="165" fontId="0" fillId="0" borderId="0" xfId="0" applyNumberFormat="1"/>
    <xf numFmtId="0" fontId="0" fillId="0" borderId="0" xfId="0" applyBorder="1"/>
    <xf numFmtId="165" fontId="2" fillId="0" borderId="1" xfId="8" applyFont="1" applyBorder="1" applyAlignment="1">
      <alignment horizontal="center"/>
    </xf>
    <xf numFmtId="0" fontId="4" fillId="0" borderId="0" xfId="0" applyFont="1" applyBorder="1" applyAlignment="1">
      <alignment horizontal="left"/>
    </xf>
    <xf numFmtId="0" fontId="0" fillId="0" borderId="0" xfId="0" applyBorder="1" applyAlignment="1"/>
    <xf numFmtId="0" fontId="0" fillId="0" borderId="0" xfId="0" applyBorder="1" applyAlignment="1">
      <alignment horizontal="center"/>
    </xf>
    <xf numFmtId="165" fontId="12" fillId="0" borderId="0" xfId="8" applyFont="1" applyBorder="1" applyAlignment="1">
      <alignment horizontal="center"/>
    </xf>
    <xf numFmtId="165" fontId="1" fillId="0" borderId="0" xfId="8" applyFont="1" applyBorder="1"/>
    <xf numFmtId="165" fontId="13" fillId="0" borderId="0" xfId="8" applyFont="1" applyBorder="1"/>
    <xf numFmtId="0" fontId="4" fillId="0" borderId="0" xfId="0" applyFont="1" applyFill="1" applyBorder="1" applyAlignment="1">
      <alignment horizontal="left"/>
    </xf>
    <xf numFmtId="0" fontId="16" fillId="0" borderId="1" xfId="0" applyFont="1" applyBorder="1" applyAlignment="1">
      <alignment horizontal="center" vertical="top"/>
    </xf>
    <xf numFmtId="0" fontId="16" fillId="0" borderId="1" xfId="0" applyFont="1" applyBorder="1" applyAlignment="1">
      <alignment vertical="center" wrapText="1"/>
    </xf>
    <xf numFmtId="0" fontId="12" fillId="2" borderId="1" xfId="3" applyFont="1" applyFill="1" applyBorder="1" applyAlignment="1">
      <alignment horizontal="left" vertical="top"/>
    </xf>
    <xf numFmtId="0" fontId="17" fillId="0" borderId="1" xfId="3" applyFont="1" applyBorder="1" applyAlignment="1">
      <alignment horizontal="right" vertical="center" wrapText="1"/>
    </xf>
    <xf numFmtId="0" fontId="14" fillId="2" borderId="1" xfId="3" applyFont="1" applyFill="1" applyBorder="1"/>
    <xf numFmtId="0" fontId="14" fillId="0" borderId="1" xfId="3" applyFont="1" applyBorder="1" applyAlignment="1">
      <alignment horizontal="right" vertical="center"/>
    </xf>
    <xf numFmtId="165" fontId="5" fillId="0" borderId="1" xfId="0" applyNumberFormat="1" applyFont="1" applyBorder="1" applyAlignment="1">
      <alignment horizontal="right"/>
    </xf>
    <xf numFmtId="10" fontId="18" fillId="2" borderId="1" xfId="4" applyNumberFormat="1" applyFont="1" applyFill="1" applyBorder="1" applyAlignment="1">
      <alignment horizontal="center"/>
    </xf>
    <xf numFmtId="165" fontId="18" fillId="2" borderId="1" xfId="8" applyFont="1" applyFill="1" applyBorder="1" applyAlignment="1">
      <alignment horizontal="right"/>
    </xf>
    <xf numFmtId="10" fontId="19" fillId="0" borderId="1" xfId="4" applyNumberFormat="1" applyFont="1" applyBorder="1"/>
    <xf numFmtId="165" fontId="19" fillId="2" borderId="1" xfId="8" applyFont="1" applyFill="1" applyBorder="1"/>
    <xf numFmtId="10" fontId="19" fillId="2" borderId="1" xfId="3" applyNumberFormat="1" applyFont="1" applyFill="1" applyBorder="1"/>
    <xf numFmtId="10" fontId="18" fillId="0" borderId="1" xfId="4" applyNumberFormat="1" applyFont="1" applyBorder="1"/>
    <xf numFmtId="4" fontId="20" fillId="2" borderId="1" xfId="3" applyNumberFormat="1" applyFont="1" applyFill="1" applyBorder="1"/>
    <xf numFmtId="4" fontId="20" fillId="0" borderId="1" xfId="3" applyNumberFormat="1" applyFont="1" applyBorder="1"/>
    <xf numFmtId="4" fontId="21" fillId="0" borderId="1" xfId="3" applyNumberFormat="1" applyFont="1" applyBorder="1"/>
    <xf numFmtId="0" fontId="20" fillId="2" borderId="1" xfId="3" applyFont="1" applyFill="1" applyBorder="1"/>
    <xf numFmtId="4" fontId="0" fillId="0" borderId="0" xfId="0" applyNumberFormat="1"/>
    <xf numFmtId="0" fontId="2" fillId="0" borderId="1" xfId="0" applyFont="1" applyFill="1" applyBorder="1" applyAlignment="1">
      <alignment horizontal="justify" vertical="center"/>
    </xf>
    <xf numFmtId="165" fontId="2" fillId="0" borderId="1" xfId="9" applyFont="1" applyFill="1" applyBorder="1" applyAlignment="1">
      <alignment vertical="center"/>
    </xf>
    <xf numFmtId="0" fontId="4" fillId="0" borderId="2" xfId="0" applyFont="1" applyFill="1" applyBorder="1" applyAlignment="1">
      <alignment horizontal="center" vertical="center"/>
    </xf>
    <xf numFmtId="165" fontId="4" fillId="0" borderId="2" xfId="9" applyFont="1" applyFill="1" applyBorder="1" applyAlignment="1">
      <alignment horizontal="center" vertical="center"/>
    </xf>
    <xf numFmtId="0" fontId="5" fillId="0" borderId="0" xfId="0" applyFont="1" applyFill="1" applyBorder="1" applyAlignment="1">
      <alignment horizontal="right" vertical="justify"/>
    </xf>
    <xf numFmtId="165" fontId="4" fillId="0" borderId="0" xfId="8" applyFont="1" applyFill="1" applyBorder="1" applyAlignment="1">
      <alignment horizontal="center"/>
    </xf>
    <xf numFmtId="0" fontId="4" fillId="0" borderId="0" xfId="0" applyFont="1" applyFill="1" applyBorder="1" applyAlignment="1">
      <alignment horizontal="right" vertical="justify"/>
    </xf>
    <xf numFmtId="0" fontId="0" fillId="8" borderId="0" xfId="0" applyFill="1"/>
    <xf numFmtId="0" fontId="15" fillId="8" borderId="3" xfId="0" applyFont="1" applyFill="1" applyBorder="1" applyAlignment="1">
      <alignment horizontal="center"/>
    </xf>
    <xf numFmtId="0" fontId="15" fillId="8" borderId="4" xfId="0" applyFont="1" applyFill="1" applyBorder="1" applyAlignment="1">
      <alignment horizontal="center"/>
    </xf>
    <xf numFmtId="0" fontId="15" fillId="8" borderId="5" xfId="0" applyFont="1" applyFill="1" applyBorder="1" applyAlignment="1">
      <alignment horizontal="center"/>
    </xf>
    <xf numFmtId="0" fontId="6" fillId="0" borderId="0" xfId="0" applyFont="1"/>
    <xf numFmtId="0" fontId="22" fillId="0" borderId="0" xfId="0" applyFont="1"/>
    <xf numFmtId="0" fontId="4" fillId="9" borderId="0" xfId="0" applyFont="1" applyFill="1" applyBorder="1" applyAlignment="1">
      <alignment horizontal="left"/>
    </xf>
    <xf numFmtId="0" fontId="0" fillId="9" borderId="0" xfId="0" applyFill="1" applyBorder="1"/>
    <xf numFmtId="0" fontId="0" fillId="9" borderId="0" xfId="0" applyFill="1" applyBorder="1" applyAlignment="1"/>
    <xf numFmtId="0" fontId="0" fillId="9" borderId="0" xfId="0" applyFill="1" applyBorder="1" applyAlignment="1">
      <alignment horizontal="center"/>
    </xf>
    <xf numFmtId="165" fontId="12" fillId="9" borderId="0" xfId="8" applyFont="1" applyFill="1" applyBorder="1" applyAlignment="1">
      <alignment horizontal="center"/>
    </xf>
    <xf numFmtId="165" fontId="1" fillId="9" borderId="0" xfId="8" applyFont="1" applyFill="1" applyBorder="1"/>
    <xf numFmtId="165" fontId="13" fillId="9" borderId="0" xfId="8" applyFont="1" applyFill="1" applyBorder="1"/>
    <xf numFmtId="0" fontId="23" fillId="9" borderId="0" xfId="0" applyFont="1" applyFill="1" applyBorder="1" applyAlignment="1">
      <alignment horizontal="left"/>
    </xf>
    <xf numFmtId="165" fontId="4" fillId="8" borderId="0" xfId="8" applyFont="1" applyFill="1" applyBorder="1" applyAlignment="1">
      <alignment horizontal="center"/>
    </xf>
    <xf numFmtId="0" fontId="2" fillId="0" borderId="0" xfId="0" applyFont="1"/>
    <xf numFmtId="4" fontId="21" fillId="2" borderId="1" xfId="3" applyNumberFormat="1" applyFont="1" applyFill="1" applyBorder="1"/>
    <xf numFmtId="10" fontId="5" fillId="0" borderId="1" xfId="4" applyNumberFormat="1" applyFont="1" applyBorder="1"/>
    <xf numFmtId="4" fontId="18" fillId="2" borderId="1" xfId="3" applyNumberFormat="1" applyFont="1" applyFill="1" applyBorder="1"/>
    <xf numFmtId="0" fontId="1" fillId="7" borderId="1" xfId="3" applyFont="1" applyFill="1" applyBorder="1" applyAlignment="1">
      <alignment horizontal="left" vertical="top"/>
    </xf>
    <xf numFmtId="0" fontId="1" fillId="7" borderId="1" xfId="3" applyFont="1" applyFill="1" applyBorder="1" applyAlignment="1">
      <alignment vertical="center" wrapText="1"/>
    </xf>
    <xf numFmtId="4" fontId="7" fillId="7" borderId="1" xfId="3" applyNumberFormat="1" applyFont="1" applyFill="1" applyBorder="1" applyAlignment="1">
      <alignment horizontal="center"/>
    </xf>
    <xf numFmtId="4" fontId="7" fillId="7" borderId="1" xfId="3" applyNumberFormat="1" applyFont="1" applyFill="1" applyBorder="1"/>
    <xf numFmtId="0" fontId="7" fillId="7" borderId="1" xfId="3" applyFont="1" applyFill="1" applyBorder="1"/>
    <xf numFmtId="43" fontId="0" fillId="0" borderId="0" xfId="0" applyNumberFormat="1"/>
    <xf numFmtId="0" fontId="5" fillId="8" borderId="0" xfId="0" applyFont="1" applyFill="1" applyBorder="1" applyAlignment="1">
      <alignment horizontal="right" vertical="justify"/>
    </xf>
    <xf numFmtId="9" fontId="0" fillId="0" borderId="0" xfId="4" applyFont="1"/>
    <xf numFmtId="10" fontId="7" fillId="3" borderId="1" xfId="3" applyNumberFormat="1" applyFont="1" applyFill="1" applyBorder="1" applyAlignment="1">
      <alignment horizontal="right"/>
    </xf>
    <xf numFmtId="165" fontId="7" fillId="3" borderId="1" xfId="8" applyNumberFormat="1" applyFont="1" applyFill="1" applyBorder="1"/>
    <xf numFmtId="4" fontId="7" fillId="3" borderId="1" xfId="3" applyNumberFormat="1" applyFont="1" applyFill="1" applyBorder="1"/>
    <xf numFmtId="165" fontId="7" fillId="3" borderId="1" xfId="3" applyNumberFormat="1" applyFont="1" applyFill="1" applyBorder="1"/>
    <xf numFmtId="10" fontId="7" fillId="3" borderId="1" xfId="4" applyNumberFormat="1" applyFont="1" applyFill="1" applyBorder="1"/>
    <xf numFmtId="0" fontId="4" fillId="4" borderId="2" xfId="3" applyFont="1" applyFill="1" applyBorder="1" applyAlignment="1">
      <alignment horizontal="center" vertical="center" wrapText="1"/>
    </xf>
    <xf numFmtId="4" fontId="4" fillId="4" borderId="2" xfId="3" applyNumberFormat="1" applyFont="1" applyFill="1" applyBorder="1" applyAlignment="1">
      <alignment horizontal="center" vertical="center" wrapText="1"/>
    </xf>
    <xf numFmtId="165" fontId="4" fillId="8" borderId="10" xfId="8" applyFont="1" applyFill="1" applyBorder="1" applyAlignment="1">
      <alignment horizontal="center"/>
    </xf>
    <xf numFmtId="165" fontId="4" fillId="0" borderId="11" xfId="9" applyFont="1" applyFill="1" applyBorder="1" applyAlignment="1">
      <alignment vertical="center"/>
    </xf>
    <xf numFmtId="0" fontId="34" fillId="0" borderId="0" xfId="0" applyFont="1"/>
    <xf numFmtId="10" fontId="34" fillId="0" borderId="0" xfId="4" applyNumberFormat="1" applyFont="1"/>
    <xf numFmtId="0" fontId="35" fillId="0" borderId="0" xfId="0" applyFont="1"/>
    <xf numFmtId="0" fontId="35" fillId="8" borderId="0" xfId="0" applyFont="1" applyFill="1"/>
    <xf numFmtId="43" fontId="35" fillId="0" borderId="0" xfId="0" applyNumberFormat="1" applyFont="1"/>
    <xf numFmtId="4" fontId="35" fillId="0" borderId="0" xfId="0" applyNumberFormat="1" applyFont="1"/>
    <xf numFmtId="8" fontId="35" fillId="0" borderId="0" xfId="0" applyNumberFormat="1" applyFont="1"/>
    <xf numFmtId="165" fontId="2" fillId="8" borderId="1" xfId="9" applyFont="1" applyFill="1" applyBorder="1" applyAlignment="1">
      <alignment vertical="center"/>
    </xf>
    <xf numFmtId="49" fontId="4" fillId="0" borderId="1" xfId="0" applyNumberFormat="1" applyFont="1" applyFill="1" applyBorder="1" applyAlignment="1">
      <alignment horizontal="left" vertical="center"/>
    </xf>
    <xf numFmtId="4" fontId="1" fillId="0" borderId="33" xfId="0" applyNumberFormat="1" applyFont="1" applyBorder="1" applyAlignment="1">
      <alignment horizontal="center" vertical="center" wrapText="1"/>
    </xf>
    <xf numFmtId="4" fontId="1" fillId="0" borderId="34" xfId="0" applyNumberFormat="1" applyFont="1" applyBorder="1" applyAlignment="1">
      <alignment horizontal="center" vertical="center" wrapText="1"/>
    </xf>
    <xf numFmtId="0" fontId="1" fillId="0" borderId="12" xfId="16" applyBorder="1" applyProtection="1"/>
    <xf numFmtId="0" fontId="1" fillId="0" borderId="13" xfId="16" applyBorder="1" applyProtection="1"/>
    <xf numFmtId="0" fontId="1" fillId="0" borderId="0" xfId="16" applyBorder="1" applyProtection="1"/>
    <xf numFmtId="0" fontId="1" fillId="0" borderId="0" xfId="16" applyProtection="1"/>
    <xf numFmtId="0" fontId="3" fillId="0" borderId="0" xfId="16" applyFont="1" applyBorder="1" applyAlignment="1" applyProtection="1">
      <alignment horizontal="center" vertical="center"/>
    </xf>
    <xf numFmtId="0" fontId="1" fillId="0" borderId="14" xfId="16" applyBorder="1" applyProtection="1"/>
    <xf numFmtId="0" fontId="3" fillId="0" borderId="15" xfId="16" applyFont="1" applyBorder="1" applyAlignment="1" applyProtection="1">
      <alignment horizontal="center" vertical="center"/>
    </xf>
    <xf numFmtId="0" fontId="1" fillId="0" borderId="16" xfId="16" applyBorder="1" applyProtection="1"/>
    <xf numFmtId="0" fontId="1" fillId="0" borderId="17" xfId="16" applyFont="1" applyBorder="1" applyProtection="1"/>
    <xf numFmtId="0" fontId="1" fillId="0" borderId="18" xfId="16" applyFont="1" applyBorder="1" applyProtection="1"/>
    <xf numFmtId="0" fontId="4" fillId="0" borderId="0" xfId="16" applyFont="1" applyBorder="1" applyAlignment="1" applyProtection="1">
      <alignment vertical="center"/>
    </xf>
    <xf numFmtId="0" fontId="5" fillId="0" borderId="0" xfId="16" applyFont="1" applyBorder="1" applyAlignment="1" applyProtection="1">
      <alignment vertical="center"/>
    </xf>
    <xf numFmtId="0" fontId="4" fillId="5" borderId="1" xfId="16" applyFont="1" applyFill="1" applyBorder="1" applyAlignment="1" applyProtection="1">
      <alignment horizontal="center"/>
      <protection locked="0"/>
    </xf>
    <xf numFmtId="0" fontId="14" fillId="0" borderId="0" xfId="16" applyFont="1" applyProtection="1"/>
    <xf numFmtId="0" fontId="7" fillId="0" borderId="0" xfId="16" applyFont="1" applyBorder="1" applyAlignment="1" applyProtection="1">
      <alignment vertical="center"/>
    </xf>
    <xf numFmtId="0" fontId="1" fillId="0" borderId="0" xfId="16" applyFont="1" applyBorder="1" applyAlignment="1" applyProtection="1">
      <alignment vertical="center"/>
    </xf>
    <xf numFmtId="0" fontId="1" fillId="0" borderId="0" xfId="16" applyFont="1" applyFill="1" applyBorder="1" applyAlignment="1" applyProtection="1">
      <alignment horizontal="center" vertical="center"/>
    </xf>
    <xf numFmtId="0" fontId="13" fillId="0" borderId="0" xfId="16" applyFont="1" applyProtection="1"/>
    <xf numFmtId="10" fontId="17" fillId="5" borderId="1" xfId="4" applyNumberFormat="1" applyFont="1" applyFill="1" applyBorder="1" applyAlignment="1" applyProtection="1">
      <alignment horizontal="center" vertical="center" wrapText="1"/>
      <protection locked="0"/>
    </xf>
    <xf numFmtId="0" fontId="4" fillId="0" borderId="0" xfId="16" quotePrefix="1" applyFont="1" applyBorder="1" applyAlignment="1" applyProtection="1">
      <alignment vertical="center"/>
    </xf>
    <xf numFmtId="0" fontId="1" fillId="0" borderId="0" xfId="16" applyFont="1" applyBorder="1" applyProtection="1"/>
    <xf numFmtId="10" fontId="4" fillId="0" borderId="0" xfId="16" applyNumberFormat="1" applyFont="1" applyBorder="1" applyAlignment="1" applyProtection="1">
      <alignment horizontal="center" vertical="center"/>
    </xf>
    <xf numFmtId="10" fontId="17" fillId="0" borderId="0" xfId="4" applyNumberFormat="1" applyFont="1" applyFill="1" applyBorder="1" applyAlignment="1" applyProtection="1">
      <alignment vertical="center" wrapText="1"/>
    </xf>
    <xf numFmtId="10" fontId="4" fillId="0" borderId="0" xfId="4" applyNumberFormat="1" applyFont="1" applyFill="1" applyBorder="1" applyAlignment="1" applyProtection="1">
      <alignment vertical="center" wrapText="1"/>
    </xf>
    <xf numFmtId="167" fontId="28" fillId="0" borderId="0" xfId="16" applyNumberFormat="1" applyFont="1" applyBorder="1" applyProtection="1"/>
    <xf numFmtId="10" fontId="0" fillId="0" borderId="0" xfId="4" applyNumberFormat="1" applyFont="1" applyProtection="1"/>
    <xf numFmtId="0" fontId="1" fillId="0" borderId="3" xfId="16" applyFont="1" applyBorder="1" applyProtection="1"/>
    <xf numFmtId="0" fontId="1" fillId="0" borderId="5" xfId="16" applyFont="1" applyBorder="1" applyProtection="1"/>
    <xf numFmtId="0" fontId="1" fillId="0" borderId="0" xfId="16" applyFont="1" applyProtection="1"/>
    <xf numFmtId="0" fontId="1" fillId="0" borderId="14" xfId="16" applyFont="1" applyBorder="1" applyProtection="1"/>
    <xf numFmtId="0" fontId="1" fillId="0" borderId="15" xfId="16" applyFont="1" applyBorder="1" applyProtection="1"/>
    <xf numFmtId="0" fontId="1" fillId="0" borderId="16" xfId="16" applyFont="1" applyBorder="1" applyProtection="1"/>
    <xf numFmtId="0" fontId="29" fillId="0" borderId="0" xfId="16" applyFont="1" applyBorder="1" applyAlignment="1" applyProtection="1">
      <alignment horizontal="center" vertical="center" wrapText="1"/>
    </xf>
    <xf numFmtId="0" fontId="4" fillId="0" borderId="0" xfId="16" applyFont="1" applyFill="1" applyBorder="1" applyAlignment="1" applyProtection="1">
      <alignment horizontal="center" vertical="center" wrapText="1"/>
    </xf>
    <xf numFmtId="0" fontId="1" fillId="0" borderId="0" xfId="16" applyAlignment="1" applyProtection="1">
      <alignment horizontal="center"/>
    </xf>
    <xf numFmtId="0" fontId="30" fillId="0" borderId="0" xfId="16" applyFont="1" applyFill="1" applyBorder="1" applyAlignment="1" applyProtection="1">
      <alignment horizontal="left" vertical="center" wrapText="1"/>
    </xf>
    <xf numFmtId="10" fontId="30" fillId="0" borderId="0" xfId="4" applyNumberFormat="1" applyFont="1" applyBorder="1" applyAlignment="1" applyProtection="1">
      <alignment horizontal="center" vertical="center" wrapText="1"/>
    </xf>
    <xf numFmtId="10" fontId="14" fillId="5" borderId="19" xfId="4" applyNumberFormat="1" applyFont="1" applyFill="1" applyBorder="1" applyAlignment="1" applyProtection="1">
      <alignment horizontal="center" vertical="center" wrapText="1"/>
      <protection locked="0"/>
    </xf>
    <xf numFmtId="10" fontId="1" fillId="0" borderId="18" xfId="16" applyNumberFormat="1" applyFont="1" applyBorder="1" applyProtection="1"/>
    <xf numFmtId="10" fontId="1" fillId="0" borderId="0" xfId="16" applyNumberFormat="1" applyBorder="1" applyProtection="1"/>
    <xf numFmtId="10" fontId="1" fillId="0" borderId="0" xfId="16" applyNumberFormat="1" applyProtection="1"/>
    <xf numFmtId="10" fontId="14" fillId="5" borderId="20" xfId="4" applyNumberFormat="1" applyFont="1" applyFill="1" applyBorder="1" applyAlignment="1" applyProtection="1">
      <alignment horizontal="center" vertical="center" wrapText="1"/>
      <protection locked="0"/>
    </xf>
    <xf numFmtId="10" fontId="14" fillId="5" borderId="2" xfId="4" applyNumberFormat="1" applyFont="1" applyFill="1" applyBorder="1" applyAlignment="1" applyProtection="1">
      <alignment horizontal="center" vertical="center" wrapText="1"/>
      <protection locked="0"/>
    </xf>
    <xf numFmtId="0" fontId="29" fillId="0" borderId="0" xfId="16" applyFont="1" applyFill="1" applyBorder="1" applyAlignment="1" applyProtection="1">
      <alignment horizontal="left" vertical="center" wrapText="1"/>
    </xf>
    <xf numFmtId="167" fontId="4" fillId="0" borderId="0" xfId="4" applyNumberFormat="1" applyFont="1" applyFill="1" applyBorder="1" applyAlignment="1" applyProtection="1">
      <alignment horizontal="center" vertical="center" wrapText="1"/>
    </xf>
    <xf numFmtId="167" fontId="1" fillId="0" borderId="0" xfId="16" applyNumberFormat="1" applyProtection="1"/>
    <xf numFmtId="0" fontId="24" fillId="0" borderId="0" xfId="16" applyFont="1" applyBorder="1" applyProtection="1"/>
    <xf numFmtId="0" fontId="4" fillId="0" borderId="0" xfId="16" applyFont="1" applyProtection="1"/>
    <xf numFmtId="10" fontId="28" fillId="0" borderId="0" xfId="4" applyNumberFormat="1" applyFont="1" applyBorder="1" applyAlignment="1" applyProtection="1">
      <alignment horizontal="center"/>
    </xf>
    <xf numFmtId="0" fontId="32" fillId="0" borderId="0" xfId="16" applyFont="1" applyBorder="1" applyAlignment="1" applyProtection="1">
      <alignment horizontal="center"/>
    </xf>
    <xf numFmtId="0" fontId="29" fillId="0" borderId="0" xfId="16" applyFont="1" applyBorder="1" applyAlignment="1" applyProtection="1">
      <alignment horizontal="left" vertical="center" wrapText="1"/>
    </xf>
    <xf numFmtId="0" fontId="4" fillId="0" borderId="0" xfId="16" applyFont="1" applyBorder="1" applyAlignment="1" applyProtection="1">
      <alignment horizontal="center" vertical="center"/>
    </xf>
    <xf numFmtId="0" fontId="4" fillId="0" borderId="0" xfId="16" applyFont="1" applyAlignment="1" applyProtection="1">
      <alignment vertical="center"/>
    </xf>
    <xf numFmtId="0" fontId="4" fillId="0" borderId="0" xfId="16" applyFont="1" applyAlignment="1" applyProtection="1">
      <alignment vertical="center" wrapText="1"/>
    </xf>
    <xf numFmtId="0" fontId="4" fillId="0" borderId="0" xfId="16" applyFont="1" applyBorder="1" applyAlignment="1" applyProtection="1">
      <alignment wrapText="1"/>
    </xf>
    <xf numFmtId="0" fontId="29" fillId="0" borderId="4" xfId="16" applyFont="1" applyBorder="1" applyAlignment="1" applyProtection="1">
      <alignment horizontal="left" vertical="center" wrapText="1"/>
    </xf>
    <xf numFmtId="10" fontId="30" fillId="0" borderId="4" xfId="4" applyNumberFormat="1" applyFont="1" applyBorder="1" applyAlignment="1" applyProtection="1">
      <alignment horizontal="center" vertical="center" wrapText="1"/>
    </xf>
    <xf numFmtId="0" fontId="1" fillId="0" borderId="4" xfId="16" applyFont="1" applyBorder="1" applyProtection="1"/>
    <xf numFmtId="0" fontId="4" fillId="0" borderId="0" xfId="16" applyFont="1" applyAlignment="1" applyProtection="1">
      <alignment horizontal="center"/>
    </xf>
    <xf numFmtId="10" fontId="1" fillId="0" borderId="0" xfId="16" applyNumberFormat="1" applyAlignment="1" applyProtection="1">
      <alignment horizontal="center"/>
    </xf>
    <xf numFmtId="10" fontId="0" fillId="0" borderId="0" xfId="4" applyNumberFormat="1" applyFont="1" applyAlignment="1" applyProtection="1">
      <alignment horizontal="center"/>
    </xf>
    <xf numFmtId="166" fontId="1" fillId="0" borderId="0" xfId="16" applyNumberFormat="1" applyAlignment="1" applyProtection="1">
      <alignment horizontal="center"/>
    </xf>
    <xf numFmtId="9" fontId="0" fillId="0" borderId="0" xfId="4" applyFont="1" applyProtection="1"/>
    <xf numFmtId="0" fontId="1" fillId="0" borderId="17" xfId="16" applyBorder="1" applyProtection="1"/>
    <xf numFmtId="0" fontId="1" fillId="0" borderId="18" xfId="16" applyBorder="1" applyProtection="1"/>
    <xf numFmtId="0" fontId="4" fillId="0" borderId="17" xfId="16" applyFont="1" applyBorder="1" applyAlignment="1" applyProtection="1">
      <alignment vertical="center"/>
    </xf>
    <xf numFmtId="0" fontId="1" fillId="0" borderId="0" xfId="16" applyFont="1" applyBorder="1" applyAlignment="1" applyProtection="1">
      <alignment vertical="center" wrapText="1"/>
    </xf>
    <xf numFmtId="0" fontId="1" fillId="0" borderId="0" xfId="16" applyBorder="1" applyAlignment="1" applyProtection="1">
      <alignment vertical="center"/>
    </xf>
    <xf numFmtId="0" fontId="25" fillId="0" borderId="0" xfId="16" applyFont="1" applyAlignment="1" applyProtection="1">
      <alignment vertical="center" wrapText="1"/>
    </xf>
    <xf numFmtId="0" fontId="1" fillId="0" borderId="17" xfId="16" applyBorder="1" applyAlignment="1" applyProtection="1">
      <alignment vertical="center"/>
    </xf>
    <xf numFmtId="9" fontId="1" fillId="0" borderId="0" xfId="16" applyNumberFormat="1" applyProtection="1"/>
    <xf numFmtId="0" fontId="4" fillId="0" borderId="17" xfId="16" applyFont="1" applyBorder="1" applyProtection="1"/>
    <xf numFmtId="0" fontId="4" fillId="0" borderId="0" xfId="16" applyFont="1" applyBorder="1" applyProtection="1"/>
    <xf numFmtId="0" fontId="25" fillId="0" borderId="21" xfId="16" applyFont="1" applyBorder="1" applyAlignment="1" applyProtection="1">
      <alignment vertical="top" wrapText="1"/>
    </xf>
    <xf numFmtId="10" fontId="25" fillId="0" borderId="5" xfId="16" applyNumberFormat="1" applyFont="1" applyBorder="1" applyAlignment="1" applyProtection="1">
      <alignment horizontal="center" vertical="top" wrapText="1"/>
    </xf>
    <xf numFmtId="0" fontId="1" fillId="0" borderId="3" xfId="16" applyBorder="1" applyProtection="1"/>
    <xf numFmtId="0" fontId="1" fillId="0" borderId="4" xfId="16" applyBorder="1" applyProtection="1"/>
    <xf numFmtId="0" fontId="1" fillId="0" borderId="5" xfId="16" applyBorder="1" applyProtection="1"/>
    <xf numFmtId="0" fontId="25" fillId="0" borderId="22" xfId="16" applyFont="1" applyBorder="1" applyAlignment="1" applyProtection="1">
      <alignment vertical="top" wrapText="1"/>
    </xf>
    <xf numFmtId="10" fontId="25" fillId="0" borderId="10" xfId="16" applyNumberFormat="1" applyFont="1" applyBorder="1" applyAlignment="1" applyProtection="1">
      <alignment horizontal="center" vertical="top" wrapText="1"/>
    </xf>
    <xf numFmtId="0" fontId="1" fillId="0" borderId="17" xfId="16" applyBorder="1" applyAlignment="1" applyProtection="1">
      <alignment wrapText="1"/>
    </xf>
    <xf numFmtId="0" fontId="1" fillId="4" borderId="0" xfId="16" applyFill="1" applyBorder="1" applyAlignment="1" applyProtection="1">
      <alignment wrapText="1"/>
    </xf>
    <xf numFmtId="0" fontId="1" fillId="0" borderId="0" xfId="16" applyBorder="1" applyAlignment="1" applyProtection="1">
      <alignment wrapText="1"/>
    </xf>
    <xf numFmtId="0" fontId="1" fillId="0" borderId="18" xfId="16" applyBorder="1" applyAlignment="1" applyProtection="1">
      <alignment wrapText="1"/>
    </xf>
    <xf numFmtId="0" fontId="1" fillId="0" borderId="1" xfId="16" applyBorder="1" applyProtection="1"/>
    <xf numFmtId="0" fontId="1" fillId="0" borderId="1" xfId="16" applyBorder="1" applyAlignment="1" applyProtection="1">
      <alignment horizontal="center"/>
    </xf>
    <xf numFmtId="10" fontId="25" fillId="0" borderId="1" xfId="16" applyNumberFormat="1" applyFont="1" applyBorder="1" applyAlignment="1" applyProtection="1">
      <alignment horizontal="center" vertical="top" wrapText="1"/>
    </xf>
    <xf numFmtId="0" fontId="25" fillId="0" borderId="1" xfId="16" applyFont="1" applyBorder="1" applyAlignment="1" applyProtection="1">
      <alignment vertical="top" wrapText="1"/>
    </xf>
    <xf numFmtId="0" fontId="25" fillId="0" borderId="22" xfId="16" applyFont="1" applyBorder="1" applyAlignment="1" applyProtection="1">
      <alignment horizontal="center" vertical="top" wrapText="1"/>
    </xf>
    <xf numFmtId="0" fontId="25" fillId="0" borderId="10" xfId="16" applyFont="1" applyBorder="1" applyAlignment="1" applyProtection="1">
      <alignment horizontal="center" vertical="top" wrapText="1"/>
    </xf>
    <xf numFmtId="0" fontId="1" fillId="0" borderId="23" xfId="0" applyFont="1" applyFill="1" applyBorder="1" applyAlignment="1">
      <alignment horizontal="justify" vertical="top" wrapText="1"/>
    </xf>
    <xf numFmtId="0" fontId="1" fillId="0" borderId="1" xfId="0" applyFont="1" applyFill="1" applyBorder="1" applyAlignment="1">
      <alignment horizontal="justify" vertical="center" wrapText="1"/>
    </xf>
    <xf numFmtId="49" fontId="1" fillId="0" borderId="1" xfId="8" applyNumberFormat="1" applyFont="1" applyBorder="1" applyAlignment="1">
      <alignment horizontal="justify"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49" fontId="4" fillId="11" borderId="1" xfId="0" applyNumberFormat="1" applyFont="1" applyFill="1" applyBorder="1" applyAlignment="1">
      <alignment horizontal="center" vertical="center"/>
    </xf>
    <xf numFmtId="0" fontId="5" fillId="11" borderId="7" xfId="0" applyFont="1" applyFill="1" applyBorder="1" applyAlignment="1">
      <alignment horizontal="right" vertical="justify"/>
    </xf>
    <xf numFmtId="0" fontId="5" fillId="11" borderId="8" xfId="0" applyFont="1" applyFill="1" applyBorder="1" applyAlignment="1">
      <alignment horizontal="right" vertical="justify"/>
    </xf>
    <xf numFmtId="165" fontId="4" fillId="11" borderId="9" xfId="8" applyFont="1" applyFill="1" applyBorder="1" applyAlignment="1">
      <alignment horizontal="center"/>
    </xf>
    <xf numFmtId="0" fontId="38" fillId="0" borderId="0" xfId="17" applyFont="1" applyAlignment="1">
      <alignment vertical="center" wrapText="1"/>
    </xf>
    <xf numFmtId="0" fontId="39" fillId="0" borderId="0" xfId="17" applyFont="1" applyAlignment="1">
      <alignment vertical="center" wrapText="1"/>
    </xf>
    <xf numFmtId="0" fontId="38" fillId="0" borderId="0" xfId="17" applyFont="1" applyAlignment="1">
      <alignment horizontal="center" vertical="center" wrapText="1"/>
    </xf>
    <xf numFmtId="0" fontId="41" fillId="0" borderId="0" xfId="17" applyFont="1" applyAlignment="1">
      <alignment vertical="center" wrapText="1"/>
    </xf>
    <xf numFmtId="0" fontId="39" fillId="0" borderId="0" xfId="17" applyFont="1" applyBorder="1" applyAlignment="1">
      <alignment vertical="center" wrapText="1"/>
    </xf>
    <xf numFmtId="0" fontId="39" fillId="0" borderId="0" xfId="17" applyFont="1" applyAlignment="1">
      <alignment horizontal="center" vertical="center" wrapText="1"/>
    </xf>
    <xf numFmtId="169" fontId="42" fillId="0" borderId="0" xfId="17" applyNumberFormat="1" applyFont="1" applyAlignment="1">
      <alignment horizontal="center" vertical="center" wrapText="1"/>
    </xf>
    <xf numFmtId="0" fontId="41" fillId="0" borderId="0" xfId="17" applyFont="1" applyAlignment="1">
      <alignment horizontal="center" vertical="center" wrapText="1"/>
    </xf>
    <xf numFmtId="0" fontId="38" fillId="0" borderId="0" xfId="17" applyFont="1" applyBorder="1" applyAlignment="1">
      <alignment horizontal="center" vertical="center" wrapText="1"/>
    </xf>
    <xf numFmtId="0" fontId="39" fillId="0" borderId="1" xfId="17" applyFont="1" applyFill="1" applyBorder="1" applyAlignment="1">
      <alignment horizontal="center" vertical="center" wrapText="1"/>
    </xf>
    <xf numFmtId="0" fontId="39" fillId="0" borderId="1" xfId="17" applyFont="1" applyBorder="1" applyAlignment="1">
      <alignment horizontal="center" vertical="center" wrapText="1"/>
    </xf>
    <xf numFmtId="0" fontId="39" fillId="0" borderId="1" xfId="17" applyFont="1" applyBorder="1" applyAlignment="1">
      <alignment vertical="center" wrapText="1"/>
    </xf>
    <xf numFmtId="3" fontId="38" fillId="0" borderId="1" xfId="17" applyNumberFormat="1" applyFont="1" applyFill="1" applyBorder="1" applyAlignment="1">
      <alignment horizontal="center" vertical="center" wrapText="1"/>
    </xf>
    <xf numFmtId="168" fontId="38" fillId="0" borderId="1" xfId="17" applyNumberFormat="1" applyFont="1" applyFill="1" applyBorder="1" applyAlignment="1">
      <alignment horizontal="center" vertical="center" wrapText="1"/>
    </xf>
    <xf numFmtId="170" fontId="38" fillId="0" borderId="1" xfId="17" applyNumberFormat="1" applyFont="1" applyFill="1" applyBorder="1" applyAlignment="1">
      <alignment horizontal="center" vertical="center" wrapText="1"/>
    </xf>
    <xf numFmtId="171" fontId="38" fillId="0" borderId="1" xfId="17" applyNumberFormat="1" applyFont="1" applyFill="1" applyBorder="1" applyAlignment="1">
      <alignment horizontal="center" vertical="center" wrapText="1"/>
    </xf>
    <xf numFmtId="165" fontId="38" fillId="0" borderId="1" xfId="17" applyNumberFormat="1" applyFont="1" applyBorder="1" applyAlignment="1">
      <alignment horizontal="center" vertical="center" wrapText="1"/>
    </xf>
    <xf numFmtId="43" fontId="38" fillId="0" borderId="1" xfId="17" applyNumberFormat="1" applyFont="1" applyBorder="1" applyAlignment="1">
      <alignment horizontal="center" vertical="center" wrapText="1"/>
    </xf>
    <xf numFmtId="0" fontId="39" fillId="0" borderId="0" xfId="17" applyFont="1" applyBorder="1" applyAlignment="1">
      <alignment horizontal="center" vertical="center" wrapText="1"/>
    </xf>
    <xf numFmtId="43" fontId="38" fillId="0" borderId="0" xfId="17" applyNumberFormat="1" applyFont="1" applyBorder="1" applyAlignment="1">
      <alignment horizontal="center" vertical="center" wrapText="1"/>
    </xf>
    <xf numFmtId="165" fontId="38" fillId="0" borderId="0" xfId="17" applyNumberFormat="1" applyFont="1" applyBorder="1" applyAlignment="1">
      <alignment vertical="center" wrapText="1"/>
    </xf>
    <xf numFmtId="165" fontId="38" fillId="0" borderId="1" xfId="17" applyNumberFormat="1" applyFont="1" applyBorder="1" applyAlignment="1">
      <alignment vertical="center" wrapText="1"/>
    </xf>
    <xf numFmtId="0" fontId="38" fillId="0" borderId="1" xfId="17" applyFont="1" applyBorder="1" applyAlignment="1">
      <alignment horizontal="center" vertical="center" wrapText="1"/>
    </xf>
    <xf numFmtId="165" fontId="38" fillId="0" borderId="0" xfId="17" applyNumberFormat="1" applyFont="1" applyAlignment="1">
      <alignment horizontal="center" vertical="center" wrapText="1"/>
    </xf>
    <xf numFmtId="165" fontId="39" fillId="0" borderId="0" xfId="17" applyNumberFormat="1" applyFont="1" applyBorder="1" applyAlignment="1">
      <alignment vertical="center" wrapText="1"/>
    </xf>
    <xf numFmtId="0" fontId="38" fillId="0" borderId="0" xfId="17" applyFont="1" applyBorder="1" applyAlignment="1">
      <alignment vertical="center" wrapText="1"/>
    </xf>
    <xf numFmtId="49" fontId="1" fillId="0" borderId="1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49" fontId="1" fillId="0" borderId="1" xfId="0" applyNumberFormat="1" applyFont="1" applyFill="1" applyBorder="1" applyAlignment="1">
      <alignment horizontal="center" vertical="center" wrapText="1"/>
    </xf>
    <xf numFmtId="49" fontId="37" fillId="0" borderId="1" xfId="8"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17" applyFont="1" applyFill="1" applyBorder="1" applyAlignment="1">
      <alignment vertical="center" wrapText="1"/>
    </xf>
    <xf numFmtId="165" fontId="37" fillId="0" borderId="0" xfId="8" applyFont="1" applyFill="1" applyBorder="1" applyAlignment="1">
      <alignment vertical="center" wrapText="1"/>
    </xf>
    <xf numFmtId="10" fontId="37" fillId="0" borderId="0" xfId="8" applyNumberFormat="1" applyFont="1" applyFill="1" applyBorder="1" applyAlignment="1">
      <alignment vertical="center" wrapText="1"/>
    </xf>
    <xf numFmtId="10" fontId="37" fillId="0" borderId="0" xfId="17" applyNumberFormat="1" applyFont="1" applyFill="1" applyBorder="1" applyAlignment="1">
      <alignment vertical="center" wrapText="1"/>
    </xf>
    <xf numFmtId="0" fontId="37" fillId="0" borderId="53" xfId="17" applyFont="1" applyFill="1" applyBorder="1" applyAlignment="1">
      <alignment vertical="center" wrapText="1"/>
    </xf>
    <xf numFmtId="49" fontId="67" fillId="0" borderId="1" xfId="17" applyNumberFormat="1" applyFont="1" applyFill="1" applyBorder="1" applyAlignment="1">
      <alignment horizontal="center" vertical="center" wrapText="1"/>
    </xf>
    <xf numFmtId="0" fontId="67" fillId="0" borderId="1" xfId="17" applyFont="1" applyFill="1" applyBorder="1" applyAlignment="1">
      <alignment vertical="center" wrapText="1"/>
    </xf>
    <xf numFmtId="165" fontId="37" fillId="0" borderId="0" xfId="17" applyNumberFormat="1" applyFont="1" applyFill="1" applyBorder="1" applyAlignment="1">
      <alignment vertical="center" wrapText="1"/>
    </xf>
    <xf numFmtId="0" fontId="37" fillId="0" borderId="54" xfId="17" applyFont="1" applyFill="1" applyBorder="1" applyAlignment="1">
      <alignment vertical="center" wrapText="1"/>
    </xf>
    <xf numFmtId="0" fontId="37" fillId="0" borderId="1" xfId="17" applyNumberFormat="1" applyFont="1" applyFill="1" applyBorder="1" applyAlignment="1">
      <alignment horizontal="justify" vertical="center" wrapText="1"/>
    </xf>
    <xf numFmtId="165" fontId="0" fillId="0" borderId="1" xfId="8" applyFont="1" applyFill="1" applyBorder="1" applyAlignment="1">
      <alignment horizontal="center" vertical="center" wrapText="1"/>
    </xf>
    <xf numFmtId="165" fontId="37" fillId="0" borderId="1" xfId="8" applyNumberFormat="1" applyFont="1" applyFill="1" applyBorder="1" applyAlignment="1">
      <alignment horizontal="center" vertical="center" wrapText="1"/>
    </xf>
    <xf numFmtId="165" fontId="37" fillId="0" borderId="1" xfId="8" applyFont="1" applyFill="1" applyBorder="1" applyAlignment="1">
      <alignment horizontal="left" vertical="center" wrapText="1"/>
    </xf>
    <xf numFmtId="49" fontId="37" fillId="0" borderId="1" xfId="17" applyNumberFormat="1" applyFont="1" applyFill="1" applyBorder="1" applyAlignment="1">
      <alignment horizontal="center" vertical="center" wrapText="1"/>
    </xf>
    <xf numFmtId="0" fontId="37" fillId="0" borderId="53" xfId="17" applyFont="1" applyFill="1" applyBorder="1" applyAlignment="1">
      <alignment horizontal="center" vertical="center" wrapText="1"/>
    </xf>
    <xf numFmtId="165" fontId="37" fillId="0" borderId="53" xfId="8" applyFont="1" applyFill="1" applyBorder="1" applyAlignment="1">
      <alignment horizontal="center" vertical="center" wrapText="1"/>
    </xf>
    <xf numFmtId="165" fontId="37" fillId="0" borderId="53" xfId="8" applyFont="1" applyFill="1" applyBorder="1" applyAlignment="1">
      <alignment vertical="center" wrapText="1"/>
    </xf>
    <xf numFmtId="165" fontId="37" fillId="0" borderId="55" xfId="8" applyFont="1" applyFill="1" applyBorder="1" applyAlignment="1">
      <alignment vertical="center" wrapText="1"/>
    </xf>
    <xf numFmtId="0" fontId="37" fillId="0" borderId="54" xfId="17" applyFont="1" applyFill="1" applyBorder="1" applyAlignment="1">
      <alignment horizontal="center" vertical="center" wrapText="1"/>
    </xf>
    <xf numFmtId="165" fontId="37" fillId="0" borderId="54" xfId="8" applyFont="1" applyFill="1" applyBorder="1" applyAlignment="1">
      <alignment horizontal="center" vertical="center" wrapText="1"/>
    </xf>
    <xf numFmtId="165" fontId="37" fillId="0" borderId="54" xfId="8" applyFont="1" applyFill="1" applyBorder="1" applyAlignment="1">
      <alignment vertical="center" wrapText="1"/>
    </xf>
    <xf numFmtId="165" fontId="37" fillId="0" borderId="56" xfId="8" applyFont="1" applyFill="1" applyBorder="1" applyAlignment="1">
      <alignment vertical="center" wrapText="1"/>
    </xf>
    <xf numFmtId="49" fontId="1" fillId="0" borderId="1" xfId="8" applyNumberFormat="1" applyFont="1" applyFill="1" applyBorder="1" applyAlignment="1">
      <alignment horizontal="center" vertical="center" wrapText="1"/>
    </xf>
    <xf numFmtId="165" fontId="37" fillId="0" borderId="0" xfId="8" applyFont="1" applyFill="1" applyBorder="1" applyAlignment="1">
      <alignment horizontal="left" vertical="center" wrapText="1"/>
    </xf>
    <xf numFmtId="0" fontId="38" fillId="0" borderId="1" xfId="17" applyFont="1" applyFill="1" applyBorder="1" applyAlignment="1">
      <alignment horizontal="center" vertical="center" wrapText="1"/>
    </xf>
    <xf numFmtId="10" fontId="38" fillId="0" borderId="1" xfId="17" applyNumberFormat="1" applyFont="1" applyFill="1" applyBorder="1" applyAlignment="1">
      <alignment horizontal="center" vertical="center" wrapText="1"/>
    </xf>
    <xf numFmtId="165" fontId="38" fillId="0" borderId="1" xfId="17" applyNumberFormat="1" applyFont="1" applyFill="1" applyBorder="1" applyAlignment="1">
      <alignment vertical="center" wrapText="1"/>
    </xf>
    <xf numFmtId="43" fontId="38" fillId="0" borderId="1" xfId="17" applyNumberFormat="1" applyFont="1" applyFill="1" applyBorder="1" applyAlignment="1">
      <alignment horizontal="center" vertical="center" wrapText="1"/>
    </xf>
    <xf numFmtId="165" fontId="38" fillId="0" borderId="1" xfId="17" applyNumberFormat="1" applyFont="1" applyFill="1" applyBorder="1" applyAlignment="1">
      <alignment horizontal="center" vertical="center" wrapText="1"/>
    </xf>
    <xf numFmtId="165" fontId="39" fillId="0" borderId="1" xfId="17" applyNumberFormat="1" applyFont="1" applyFill="1" applyBorder="1" applyAlignment="1">
      <alignment vertical="center" wrapText="1"/>
    </xf>
    <xf numFmtId="10" fontId="43" fillId="0" borderId="37" xfId="17" applyNumberFormat="1" applyFont="1" applyFill="1" applyBorder="1" applyAlignment="1">
      <alignment horizontal="center" vertical="center" wrapText="1"/>
    </xf>
    <xf numFmtId="0" fontId="38" fillId="0" borderId="0" xfId="17" applyFont="1" applyFill="1" applyAlignment="1">
      <alignment horizontal="center" vertical="center" wrapText="1"/>
    </xf>
    <xf numFmtId="0" fontId="4" fillId="0" borderId="0" xfId="0" applyFont="1" applyFill="1" applyBorder="1" applyAlignment="1">
      <alignment horizontal="left"/>
    </xf>
    <xf numFmtId="0" fontId="67" fillId="0" borderId="1" xfId="17" applyFont="1" applyFill="1" applyBorder="1" applyAlignment="1">
      <alignment horizontal="center" vertical="center" wrapText="1"/>
    </xf>
    <xf numFmtId="0" fontId="1" fillId="0" borderId="23" xfId="0" applyFont="1" applyFill="1" applyBorder="1" applyAlignment="1">
      <alignment horizontal="left" vertical="center"/>
    </xf>
    <xf numFmtId="0" fontId="4" fillId="0" borderId="1" xfId="0" applyFont="1" applyFill="1" applyBorder="1" applyAlignment="1">
      <alignment horizontal="left" vertical="center"/>
    </xf>
    <xf numFmtId="165" fontId="1" fillId="0" borderId="1" xfId="9" applyFont="1" applyFill="1" applyBorder="1" applyAlignment="1">
      <alignment vertical="center"/>
    </xf>
    <xf numFmtId="0" fontId="1" fillId="0" borderId="1" xfId="0" applyFont="1" applyFill="1" applyBorder="1" applyAlignment="1">
      <alignment horizontal="justify" vertical="center"/>
    </xf>
    <xf numFmtId="165" fontId="35" fillId="0" borderId="0" xfId="8" applyFont="1"/>
    <xf numFmtId="3" fontId="0" fillId="0" borderId="0" xfId="0" applyNumberFormat="1"/>
    <xf numFmtId="0" fontId="5" fillId="3" borderId="25" xfId="0" applyFont="1" applyFill="1" applyBorder="1" applyAlignment="1">
      <alignment horizontal="right" vertical="justify"/>
    </xf>
    <xf numFmtId="0" fontId="5" fillId="3" borderId="26" xfId="0" applyFont="1" applyFill="1" applyBorder="1" applyAlignment="1">
      <alignment horizontal="right" vertical="justify"/>
    </xf>
    <xf numFmtId="0" fontId="5" fillId="3" borderId="27" xfId="0" applyFont="1" applyFill="1" applyBorder="1" applyAlignment="1">
      <alignment horizontal="right" vertical="justify"/>
    </xf>
    <xf numFmtId="0" fontId="4" fillId="0" borderId="0" xfId="0" applyFont="1" applyFill="1" applyBorder="1" applyAlignment="1">
      <alignment horizontal="left"/>
    </xf>
    <xf numFmtId="0" fontId="4" fillId="0" borderId="24"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11" xfId="0" applyFont="1" applyFill="1" applyBorder="1" applyAlignment="1">
      <alignment horizontal="right" vertical="center"/>
    </xf>
    <xf numFmtId="0" fontId="4" fillId="11" borderId="1" xfId="0" applyFont="1" applyFill="1" applyBorder="1" applyAlignment="1">
      <alignment horizontal="left" vertical="center"/>
    </xf>
    <xf numFmtId="0" fontId="24" fillId="0" borderId="0" xfId="0" applyFont="1" applyBorder="1" applyAlignment="1">
      <alignment horizontal="left"/>
    </xf>
    <xf numFmtId="0" fontId="25" fillId="0" borderId="0" xfId="0" applyFont="1" applyAlignment="1">
      <alignment horizontal="left"/>
    </xf>
    <xf numFmtId="0" fontId="69" fillId="8" borderId="25" xfId="0" applyFont="1" applyFill="1" applyBorder="1" applyAlignment="1">
      <alignment horizontal="center"/>
    </xf>
    <xf numFmtId="0" fontId="69" fillId="8" borderId="26" xfId="0" applyFont="1" applyFill="1" applyBorder="1" applyAlignment="1">
      <alignment horizontal="center"/>
    </xf>
    <xf numFmtId="0" fontId="69" fillId="8" borderId="10" xfId="0" applyFont="1" applyFill="1" applyBorder="1" applyAlignment="1">
      <alignment horizontal="center"/>
    </xf>
    <xf numFmtId="0" fontId="40" fillId="0" borderId="0" xfId="17" applyFont="1" applyAlignment="1">
      <alignment horizontal="center" vertical="center" wrapText="1"/>
    </xf>
    <xf numFmtId="0" fontId="38" fillId="0" borderId="8" xfId="17" applyFont="1" applyBorder="1" applyAlignment="1">
      <alignment horizontal="left" vertical="center" wrapText="1"/>
    </xf>
    <xf numFmtId="0" fontId="38" fillId="0" borderId="0" xfId="17" applyFont="1" applyBorder="1" applyAlignment="1">
      <alignment horizontal="left" vertical="center" wrapText="1"/>
    </xf>
    <xf numFmtId="0" fontId="39" fillId="0" borderId="35" xfId="17" applyFont="1" applyBorder="1" applyAlignment="1">
      <alignment horizontal="left" vertical="center" wrapText="1"/>
    </xf>
    <xf numFmtId="0" fontId="39" fillId="0" borderId="0" xfId="17" applyFont="1" applyAlignment="1">
      <alignment horizontal="left" vertical="center" wrapText="1"/>
    </xf>
    <xf numFmtId="0" fontId="39" fillId="0" borderId="36" xfId="17" applyFont="1" applyBorder="1" applyAlignment="1">
      <alignment horizontal="center" vertical="center" wrapText="1"/>
    </xf>
    <xf numFmtId="0" fontId="39" fillId="0" borderId="0" xfId="17" applyFont="1" applyAlignment="1">
      <alignment horizontal="center" vertical="center" wrapText="1"/>
    </xf>
    <xf numFmtId="0" fontId="39" fillId="0" borderId="1" xfId="17" applyFont="1" applyFill="1" applyBorder="1" applyAlignment="1">
      <alignment horizontal="center" vertical="center" wrapText="1"/>
    </xf>
    <xf numFmtId="0" fontId="39" fillId="0" borderId="1" xfId="17" applyFont="1" applyBorder="1" applyAlignment="1">
      <alignment horizontal="center" vertical="center" wrapText="1"/>
    </xf>
    <xf numFmtId="0" fontId="38" fillId="0" borderId="1" xfId="17" applyFont="1" applyFill="1" applyBorder="1" applyAlignment="1">
      <alignment horizontal="left" vertical="center" wrapText="1"/>
    </xf>
    <xf numFmtId="0" fontId="39" fillId="0" borderId="35" xfId="17" applyFont="1" applyFill="1" applyBorder="1" applyAlignment="1">
      <alignment horizontal="left" vertical="center" wrapText="1"/>
    </xf>
    <xf numFmtId="0" fontId="38" fillId="0" borderId="0" xfId="17" applyFont="1" applyFill="1" applyBorder="1" applyAlignment="1">
      <alignment horizontal="center" vertical="center" wrapText="1"/>
    </xf>
    <xf numFmtId="0" fontId="39" fillId="0" borderId="19" xfId="17" applyFont="1" applyFill="1" applyBorder="1" applyAlignment="1">
      <alignment horizontal="center" vertical="center" wrapText="1"/>
    </xf>
    <xf numFmtId="0" fontId="39" fillId="0" borderId="2" xfId="17" applyFont="1" applyFill="1" applyBorder="1" applyAlignment="1">
      <alignment horizontal="center" vertical="center" wrapText="1"/>
    </xf>
    <xf numFmtId="0" fontId="39" fillId="0" borderId="0" xfId="17" applyFont="1" applyBorder="1" applyAlignment="1">
      <alignment horizontal="center" vertical="center" wrapText="1"/>
    </xf>
    <xf numFmtId="165" fontId="39" fillId="0" borderId="0" xfId="17" applyNumberFormat="1" applyFont="1" applyBorder="1" applyAlignment="1">
      <alignment horizontal="center" vertical="center" wrapText="1"/>
    </xf>
    <xf numFmtId="0" fontId="38" fillId="0" borderId="8" xfId="17" applyFont="1" applyFill="1" applyBorder="1" applyAlignment="1">
      <alignment horizontal="center" vertical="center" wrapText="1"/>
    </xf>
    <xf numFmtId="0" fontId="38" fillId="0" borderId="36" xfId="17" applyFont="1" applyFill="1" applyBorder="1" applyAlignment="1">
      <alignment horizontal="left" vertical="center" wrapText="1"/>
    </xf>
    <xf numFmtId="0" fontId="38" fillId="0" borderId="0" xfId="17" applyFont="1" applyFill="1" applyBorder="1" applyAlignment="1">
      <alignment horizontal="left" vertical="center" wrapText="1"/>
    </xf>
    <xf numFmtId="0" fontId="38" fillId="0" borderId="37" xfId="17" applyFont="1" applyFill="1" applyBorder="1" applyAlignment="1">
      <alignment horizontal="left" vertical="center" wrapText="1"/>
    </xf>
    <xf numFmtId="0" fontId="39" fillId="0" borderId="0" xfId="17" applyFont="1" applyFill="1" applyBorder="1" applyAlignment="1">
      <alignment horizontal="left" vertical="center" wrapText="1"/>
    </xf>
    <xf numFmtId="0" fontId="38" fillId="0" borderId="7" xfId="17" applyFont="1" applyFill="1" applyBorder="1" applyAlignment="1">
      <alignment horizontal="left" vertical="center" wrapText="1"/>
    </xf>
    <xf numFmtId="0" fontId="38" fillId="0" borderId="8" xfId="17" applyFont="1" applyFill="1" applyBorder="1" applyAlignment="1">
      <alignment horizontal="left" vertical="center" wrapText="1"/>
    </xf>
    <xf numFmtId="0" fontId="38" fillId="0" borderId="9" xfId="17" applyFont="1" applyFill="1" applyBorder="1" applyAlignment="1">
      <alignment horizontal="left" vertical="center" wrapText="1"/>
    </xf>
    <xf numFmtId="0" fontId="38" fillId="0" borderId="36" xfId="17" applyFont="1" applyFill="1" applyBorder="1" applyAlignment="1">
      <alignment horizontal="center" vertical="center" wrapText="1"/>
    </xf>
    <xf numFmtId="0" fontId="38" fillId="0" borderId="38" xfId="17" applyFont="1" applyFill="1" applyBorder="1" applyAlignment="1">
      <alignment horizontal="left" vertical="center" wrapText="1"/>
    </xf>
    <xf numFmtId="0" fontId="38" fillId="0" borderId="35" xfId="17" applyFont="1" applyFill="1" applyBorder="1" applyAlignment="1">
      <alignment horizontal="left" vertical="center" wrapText="1"/>
    </xf>
    <xf numFmtId="10" fontId="43" fillId="0" borderId="37" xfId="17" applyNumberFormat="1" applyFont="1" applyFill="1" applyBorder="1" applyAlignment="1">
      <alignment horizontal="center" vertical="center" wrapText="1"/>
    </xf>
    <xf numFmtId="10" fontId="43" fillId="0" borderId="39" xfId="17" applyNumberFormat="1" applyFont="1" applyFill="1" applyBorder="1" applyAlignment="1">
      <alignment horizontal="center" vertical="center" wrapText="1"/>
    </xf>
    <xf numFmtId="0" fontId="39" fillId="0" borderId="7" xfId="17" applyFont="1" applyFill="1" applyBorder="1" applyAlignment="1">
      <alignment horizontal="left" vertical="center" wrapText="1"/>
    </xf>
    <xf numFmtId="0" fontId="39" fillId="0" borderId="8" xfId="17" applyFont="1" applyFill="1" applyBorder="1" applyAlignment="1">
      <alignment horizontal="left" vertical="center" wrapText="1"/>
    </xf>
    <xf numFmtId="0" fontId="39" fillId="0" borderId="9" xfId="17" applyFont="1" applyFill="1" applyBorder="1" applyAlignment="1">
      <alignment horizontal="left" vertical="center" wrapText="1"/>
    </xf>
    <xf numFmtId="0" fontId="67" fillId="0" borderId="24" xfId="17" applyFont="1" applyFill="1" applyBorder="1" applyAlignment="1">
      <alignment horizontal="left" vertical="center" wrapText="1"/>
    </xf>
    <xf numFmtId="0" fontId="67" fillId="0" borderId="23" xfId="17" applyFont="1" applyFill="1" applyBorder="1" applyAlignment="1">
      <alignment horizontal="left" vertical="center" wrapText="1"/>
    </xf>
    <xf numFmtId="0" fontId="67" fillId="0" borderId="0" xfId="17" applyFont="1" applyFill="1" applyBorder="1" applyAlignment="1">
      <alignment horizontal="left" vertical="center" wrapText="1"/>
    </xf>
    <xf numFmtId="0" fontId="67" fillId="0" borderId="0" xfId="17" applyFont="1" applyFill="1" applyBorder="1" applyAlignment="1">
      <alignment horizontal="center" vertical="center" wrapText="1"/>
    </xf>
    <xf numFmtId="0" fontId="38" fillId="0" borderId="39" xfId="17" applyFont="1" applyFill="1" applyBorder="1" applyAlignment="1">
      <alignment horizontal="left" vertical="center" wrapText="1"/>
    </xf>
    <xf numFmtId="0" fontId="68" fillId="0" borderId="0" xfId="17" applyFont="1" applyFill="1" applyBorder="1" applyAlignment="1">
      <alignment horizontal="center" vertical="center" wrapText="1"/>
    </xf>
    <xf numFmtId="0" fontId="68" fillId="0" borderId="35" xfId="17" applyFont="1" applyFill="1" applyBorder="1" applyAlignment="1">
      <alignment horizontal="center" vertical="center" wrapText="1"/>
    </xf>
    <xf numFmtId="0" fontId="67" fillId="0" borderId="1" xfId="17" applyFont="1" applyFill="1" applyBorder="1" applyAlignment="1">
      <alignment horizontal="center" vertical="center" wrapText="1"/>
    </xf>
    <xf numFmtId="49" fontId="67" fillId="0" borderId="1" xfId="8" applyNumberFormat="1" applyFont="1" applyFill="1" applyBorder="1" applyAlignment="1">
      <alignment horizontal="right" vertical="center" wrapText="1"/>
    </xf>
    <xf numFmtId="165" fontId="67" fillId="0" borderId="24" xfId="8" applyFont="1" applyFill="1" applyBorder="1" applyAlignment="1">
      <alignment horizontal="center" vertical="center" wrapText="1"/>
    </xf>
    <xf numFmtId="165" fontId="67" fillId="0" borderId="23" xfId="8" applyFont="1" applyFill="1" applyBorder="1" applyAlignment="1">
      <alignment horizontal="center" vertical="center" wrapText="1"/>
    </xf>
    <xf numFmtId="165" fontId="67" fillId="0" borderId="11" xfId="8" applyFont="1" applyFill="1" applyBorder="1" applyAlignment="1">
      <alignment horizontal="center" vertical="center" wrapText="1"/>
    </xf>
    <xf numFmtId="0" fontId="67" fillId="0" borderId="24" xfId="17" applyFont="1" applyFill="1" applyBorder="1" applyAlignment="1">
      <alignment horizontal="center" vertical="center" wrapText="1"/>
    </xf>
    <xf numFmtId="0" fontId="67" fillId="0" borderId="23" xfId="17" applyFont="1" applyFill="1" applyBorder="1" applyAlignment="1">
      <alignment horizontal="center" vertical="center" wrapText="1"/>
    </xf>
    <xf numFmtId="165" fontId="67" fillId="0" borderId="1" xfId="8" applyFont="1" applyFill="1" applyBorder="1" applyAlignment="1">
      <alignment horizontal="center" vertical="center" wrapText="1"/>
    </xf>
    <xf numFmtId="10" fontId="37" fillId="0" borderId="0" xfId="17" applyNumberFormat="1" applyFont="1" applyFill="1" applyBorder="1" applyAlignment="1">
      <alignment horizontal="left" vertical="center" wrapText="1"/>
    </xf>
    <xf numFmtId="0" fontId="67" fillId="0" borderId="11" xfId="17" applyFont="1" applyFill="1" applyBorder="1" applyAlignment="1">
      <alignment horizontal="left" vertical="center" wrapText="1"/>
    </xf>
    <xf numFmtId="0" fontId="26" fillId="10" borderId="25" xfId="3" applyFont="1" applyFill="1" applyBorder="1" applyAlignment="1">
      <alignment horizontal="center"/>
    </xf>
    <xf numFmtId="0" fontId="26" fillId="10" borderId="26" xfId="3" applyFont="1" applyFill="1" applyBorder="1" applyAlignment="1">
      <alignment horizontal="center"/>
    </xf>
    <xf numFmtId="0" fontId="4" fillId="0" borderId="0" xfId="16" applyFont="1" applyAlignment="1" applyProtection="1">
      <alignment horizontal="left" vertical="center" wrapText="1"/>
    </xf>
    <xf numFmtId="0" fontId="4" fillId="0" borderId="0" xfId="16" applyFont="1" applyBorder="1" applyAlignment="1" applyProtection="1">
      <alignment horizontal="center"/>
    </xf>
    <xf numFmtId="0" fontId="8" fillId="0" borderId="28" xfId="16" applyFont="1" applyBorder="1" applyAlignment="1" applyProtection="1">
      <alignment horizontal="center" vertical="center"/>
    </xf>
    <xf numFmtId="0" fontId="4" fillId="0" borderId="0" xfId="16" applyFont="1" applyBorder="1" applyAlignment="1" applyProtection="1">
      <alignment horizontal="center" vertical="center"/>
    </xf>
    <xf numFmtId="168" fontId="17" fillId="5" borderId="24" xfId="13" applyNumberFormat="1" applyFont="1" applyFill="1" applyBorder="1" applyAlignment="1" applyProtection="1">
      <alignment horizontal="left" vertical="center" wrapText="1"/>
      <protection locked="0"/>
    </xf>
    <xf numFmtId="168" fontId="17" fillId="5" borderId="23" xfId="13" applyNumberFormat="1" applyFont="1" applyFill="1" applyBorder="1" applyAlignment="1" applyProtection="1">
      <alignment horizontal="left" vertical="center" wrapText="1"/>
      <protection locked="0"/>
    </xf>
    <xf numFmtId="168" fontId="17" fillId="5" borderId="11" xfId="13" applyNumberFormat="1" applyFont="1" applyFill="1" applyBorder="1" applyAlignment="1" applyProtection="1">
      <alignment horizontal="left" vertical="center" wrapText="1"/>
      <protection locked="0"/>
    </xf>
    <xf numFmtId="0" fontId="1" fillId="6" borderId="29" xfId="16" applyFont="1" applyFill="1" applyBorder="1" applyAlignment="1" applyProtection="1">
      <alignment horizontal="left" vertical="top" wrapText="1"/>
    </xf>
    <xf numFmtId="0" fontId="1" fillId="6" borderId="30" xfId="16" applyFont="1" applyFill="1" applyBorder="1" applyAlignment="1" applyProtection="1">
      <alignment horizontal="left" vertical="top" wrapText="1"/>
    </xf>
    <xf numFmtId="0" fontId="1" fillId="6" borderId="6" xfId="16" applyFont="1" applyFill="1" applyBorder="1" applyAlignment="1" applyProtection="1">
      <alignment horizontal="left" vertical="top" wrapText="1"/>
    </xf>
    <xf numFmtId="10" fontId="17" fillId="5" borderId="1" xfId="4" applyNumberFormat="1" applyFont="1" applyFill="1" applyBorder="1" applyAlignment="1" applyProtection="1">
      <alignment horizontal="center" vertical="center" wrapText="1"/>
      <protection locked="0"/>
    </xf>
    <xf numFmtId="0" fontId="4" fillId="0" borderId="0" xfId="16" applyFont="1" applyBorder="1" applyAlignment="1" applyProtection="1">
      <alignment horizontal="center" vertical="center" wrapText="1"/>
    </xf>
    <xf numFmtId="0" fontId="1" fillId="0" borderId="0" xfId="16" applyFont="1" applyFill="1" applyBorder="1" applyAlignment="1" applyProtection="1">
      <alignment horizontal="left" vertical="center" wrapText="1"/>
    </xf>
    <xf numFmtId="0" fontId="4" fillId="0" borderId="4" xfId="16" applyFont="1" applyBorder="1" applyAlignment="1" applyProtection="1">
      <alignment horizontal="center" vertical="center"/>
    </xf>
    <xf numFmtId="10" fontId="28" fillId="0" borderId="0" xfId="4" applyNumberFormat="1" applyFont="1" applyBorder="1" applyAlignment="1" applyProtection="1">
      <alignment horizontal="center"/>
    </xf>
    <xf numFmtId="0" fontId="31" fillId="0" borderId="12" xfId="16" applyFont="1" applyBorder="1" applyAlignment="1" applyProtection="1">
      <alignment horizontal="center"/>
    </xf>
    <xf numFmtId="0" fontId="31" fillId="0" borderId="28" xfId="16" applyFont="1" applyBorder="1" applyAlignment="1" applyProtection="1">
      <alignment horizontal="center"/>
    </xf>
    <xf numFmtId="0" fontId="31" fillId="0" borderId="13" xfId="16" applyFont="1" applyBorder="1" applyAlignment="1" applyProtection="1">
      <alignment horizontal="center"/>
    </xf>
    <xf numFmtId="0" fontId="24" fillId="0" borderId="0" xfId="16" applyFont="1" applyBorder="1" applyAlignment="1" applyProtection="1">
      <alignment vertical="center" wrapText="1"/>
    </xf>
    <xf numFmtId="10" fontId="3" fillId="6" borderId="31" xfId="4" applyNumberFormat="1" applyFont="1" applyFill="1" applyBorder="1" applyAlignment="1" applyProtection="1">
      <alignment horizontal="center" vertical="center"/>
    </xf>
    <xf numFmtId="10" fontId="3" fillId="6" borderId="32" xfId="4" applyNumberFormat="1" applyFont="1" applyFill="1" applyBorder="1" applyAlignment="1" applyProtection="1">
      <alignment horizontal="center" vertical="center"/>
    </xf>
    <xf numFmtId="0" fontId="1" fillId="0" borderId="4" xfId="16" applyBorder="1" applyAlignment="1" applyProtection="1">
      <alignment horizontal="center"/>
    </xf>
    <xf numFmtId="0" fontId="4" fillId="0" borderId="14" xfId="16" applyFont="1" applyBorder="1" applyAlignment="1" applyProtection="1">
      <alignment horizontal="center"/>
    </xf>
    <xf numFmtId="0" fontId="4" fillId="0" borderId="15" xfId="16" applyFont="1" applyBorder="1" applyAlignment="1" applyProtection="1">
      <alignment horizontal="center"/>
    </xf>
    <xf numFmtId="0" fontId="4" fillId="0" borderId="16" xfId="16" applyFont="1" applyBorder="1" applyAlignment="1" applyProtection="1">
      <alignment horizontal="center"/>
    </xf>
    <xf numFmtId="0" fontId="1" fillId="0" borderId="17" xfId="16" applyBorder="1" applyAlignment="1" applyProtection="1">
      <alignment horizontal="left" wrapText="1"/>
    </xf>
    <xf numFmtId="0" fontId="1" fillId="0" borderId="0" xfId="16" applyBorder="1" applyAlignment="1" applyProtection="1">
      <alignment horizontal="left" wrapText="1"/>
    </xf>
    <xf numFmtId="0" fontId="1" fillId="0" borderId="18" xfId="16" applyBorder="1" applyAlignment="1" applyProtection="1">
      <alignment horizontal="left" wrapText="1"/>
    </xf>
  </cellXfs>
  <cellStyles count="99">
    <cellStyle name="20% - Accent1" xfId="18"/>
    <cellStyle name="20% - Accent2" xfId="19"/>
    <cellStyle name="20% - Accent3" xfId="20"/>
    <cellStyle name="20% - Accent4" xfId="21"/>
    <cellStyle name="20% - Accent5" xfId="22"/>
    <cellStyle name="20% - Accent6" xfId="23"/>
    <cellStyle name="20% - Ênfase1 2" xfId="24"/>
    <cellStyle name="20% - Ênfase2 2" xfId="25"/>
    <cellStyle name="20% - Ênfase3 2" xfId="26"/>
    <cellStyle name="20% - Ênfase4 2" xfId="27"/>
    <cellStyle name="20% - Ênfase5 2" xfId="28"/>
    <cellStyle name="20% - Ênfase6 2" xfId="29"/>
    <cellStyle name="40% - Accent1" xfId="30"/>
    <cellStyle name="40% - Accent2" xfId="31"/>
    <cellStyle name="40% - Accent3" xfId="32"/>
    <cellStyle name="40% - Accent4" xfId="33"/>
    <cellStyle name="40% - Accent5" xfId="34"/>
    <cellStyle name="40% - Accent6" xfId="35"/>
    <cellStyle name="40% - Ênfase1 2" xfId="36"/>
    <cellStyle name="40% - Ênfase2 2" xfId="37"/>
    <cellStyle name="40% - Ênfase3 2" xfId="38"/>
    <cellStyle name="40% - Ênfase4 2" xfId="39"/>
    <cellStyle name="40% - Ênfase5 2" xfId="40"/>
    <cellStyle name="40% - Ênfase6 2" xfId="41"/>
    <cellStyle name="60% - Accent1" xfId="42"/>
    <cellStyle name="60% - Accent2" xfId="43"/>
    <cellStyle name="60% - Accent3" xfId="44"/>
    <cellStyle name="60% - Accent4" xfId="45"/>
    <cellStyle name="60% - Accent5" xfId="46"/>
    <cellStyle name="60% - Accent6" xfId="47"/>
    <cellStyle name="60% - Ênfase1 2" xfId="48"/>
    <cellStyle name="60% - Ênfase2 2" xfId="49"/>
    <cellStyle name="60% - Ênfase3 2" xfId="50"/>
    <cellStyle name="60% - Ênfase4 2" xfId="51"/>
    <cellStyle name="60% - Ênfase5 2" xfId="52"/>
    <cellStyle name="60% - Ênfase6 2" xfId="53"/>
    <cellStyle name="Accent1" xfId="54"/>
    <cellStyle name="Accent2" xfId="55"/>
    <cellStyle name="Accent3" xfId="56"/>
    <cellStyle name="Accent4" xfId="57"/>
    <cellStyle name="Accent5" xfId="58"/>
    <cellStyle name="Accent6" xfId="59"/>
    <cellStyle name="Bad" xfId="60"/>
    <cellStyle name="Bom 2" xfId="61"/>
    <cellStyle name="Calculation" xfId="62"/>
    <cellStyle name="Cálculo 2" xfId="63"/>
    <cellStyle name="Célula de Verificação 2" xfId="64"/>
    <cellStyle name="Célula Vinculada 2" xfId="65"/>
    <cellStyle name="Check Cell" xfId="66"/>
    <cellStyle name="Ênfase1 2" xfId="67"/>
    <cellStyle name="Ênfase2 2" xfId="68"/>
    <cellStyle name="Ênfase3 2" xfId="69"/>
    <cellStyle name="Ênfase4 2" xfId="70"/>
    <cellStyle name="Ênfase5 2" xfId="71"/>
    <cellStyle name="Ênfase6 2" xfId="72"/>
    <cellStyle name="Entrada 2" xfId="73"/>
    <cellStyle name="Estilo 1" xfId="1"/>
    <cellStyle name="Explanatory Text" xfId="74"/>
    <cellStyle name="Good" xfId="75"/>
    <cellStyle name="Heading 1" xfId="76"/>
    <cellStyle name="Heading 2" xfId="77"/>
    <cellStyle name="Heading 3" xfId="78"/>
    <cellStyle name="Heading 4" xfId="79"/>
    <cellStyle name="Incorreto 2" xfId="80"/>
    <cellStyle name="Input" xfId="81"/>
    <cellStyle name="Linked Cell" xfId="82"/>
    <cellStyle name="Neutra 2" xfId="83"/>
    <cellStyle name="Neutral" xfId="84"/>
    <cellStyle name="Normal" xfId="0" builtinId="0"/>
    <cellStyle name="Normal 2" xfId="2"/>
    <cellStyle name="Normal 2 2" xfId="16"/>
    <cellStyle name="Normal 3" xfId="15"/>
    <cellStyle name="Normal 4" xfId="17"/>
    <cellStyle name="Normal_PLANLIHA-REGODAGUA" xfId="3"/>
    <cellStyle name="Nota 2" xfId="85"/>
    <cellStyle name="Note" xfId="86"/>
    <cellStyle name="Output" xfId="87"/>
    <cellStyle name="Porcentagem" xfId="4" builtinId="5"/>
    <cellStyle name="Porcentagem 2" xfId="5"/>
    <cellStyle name="Porcentagem 2 2" xfId="6"/>
    <cellStyle name="Porcentagem 2 3" xfId="14"/>
    <cellStyle name="Porcentagem 3" xfId="7"/>
    <cellStyle name="Saída 2" xfId="88"/>
    <cellStyle name="Separador de milhares 2" xfId="9"/>
    <cellStyle name="Texto de Aviso 2" xfId="89"/>
    <cellStyle name="Texto Explicativo 2" xfId="90"/>
    <cellStyle name="Title" xfId="91"/>
    <cellStyle name="Título 1 2" xfId="92"/>
    <cellStyle name="Título 2 2" xfId="93"/>
    <cellStyle name="Título 3 2" xfId="94"/>
    <cellStyle name="Título 4 2" xfId="95"/>
    <cellStyle name="Título 5" xfId="96"/>
    <cellStyle name="Total 2" xfId="97"/>
    <cellStyle name="Vírgula" xfId="8" builtinId="3"/>
    <cellStyle name="Vírgula 2" xfId="10"/>
    <cellStyle name="Vírgula 2 2" xfId="11"/>
    <cellStyle name="Vírgula 2 3" xfId="13"/>
    <cellStyle name="Vírgula 3" xfId="12"/>
    <cellStyle name="Warning Text" xfId="98"/>
  </cellStyles>
  <dxfs count="4">
    <dxf>
      <font>
        <condense val="0"/>
        <extend val="0"/>
        <color indexed="9"/>
      </font>
      <fill>
        <patternFill patternType="none">
          <bgColor indexed="65"/>
        </patternFill>
      </fill>
      <border>
        <left/>
        <right/>
        <top/>
        <bottom/>
      </border>
    </dxf>
    <dxf>
      <font>
        <condense val="0"/>
        <extend val="0"/>
        <color indexed="10"/>
      </font>
      <fill>
        <patternFill>
          <bgColor indexed="51"/>
        </patternFill>
      </fill>
    </dxf>
    <dxf>
      <font>
        <condense val="0"/>
        <extend val="0"/>
        <color indexed="9"/>
      </font>
    </dxf>
    <dxf>
      <font>
        <b/>
        <i val="0"/>
        <condense val="0"/>
        <extend val="0"/>
        <color indexed="57"/>
      </font>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7</xdr:col>
      <xdr:colOff>68035</xdr:colOff>
      <xdr:row>2</xdr:row>
      <xdr:rowOff>19050</xdr:rowOff>
    </xdr:from>
    <xdr:to>
      <xdr:col>9</xdr:col>
      <xdr:colOff>721177</xdr:colOff>
      <xdr:row>10</xdr:row>
      <xdr:rowOff>122464</xdr:rowOff>
    </xdr:to>
    <xdr:pic>
      <xdr:nvPicPr>
        <xdr:cNvPr id="2"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8142" y="345621"/>
          <a:ext cx="2231571" cy="1940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2569845</xdr:colOff>
      <xdr:row>50</xdr:row>
      <xdr:rowOff>76200</xdr:rowOff>
    </xdr:from>
    <xdr:ext cx="184731" cy="264560"/>
    <xdr:sp macro="" textlink="">
      <xdr:nvSpPr>
        <xdr:cNvPr id="3" name="CaixaDeTexto 2"/>
        <xdr:cNvSpPr txBox="1"/>
      </xdr:nvSpPr>
      <xdr:spPr>
        <a:xfrm>
          <a:off x="3970020"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2569845</xdr:colOff>
      <xdr:row>5</xdr:row>
      <xdr:rowOff>76200</xdr:rowOff>
    </xdr:from>
    <xdr:ext cx="184731" cy="264560"/>
    <xdr:sp macro="" textlink="">
      <xdr:nvSpPr>
        <xdr:cNvPr id="2" name="CaixaDeTexto 1"/>
        <xdr:cNvSpPr txBox="1"/>
      </xdr:nvSpPr>
      <xdr:spPr>
        <a:xfrm>
          <a:off x="182689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79</xdr:col>
          <xdr:colOff>0</xdr:colOff>
          <xdr:row>239</xdr:row>
          <xdr:rowOff>0</xdr:rowOff>
        </xdr:from>
        <xdr:to>
          <xdr:col>79</xdr:col>
          <xdr:colOff>0</xdr:colOff>
          <xdr:row>240</xdr:row>
          <xdr:rowOff>76200</xdr:rowOff>
        </xdr:to>
        <xdr:sp macro="" textlink="">
          <xdr:nvSpPr>
            <xdr:cNvPr id="16385" name="Object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40</xdr:row>
          <xdr:rowOff>0</xdr:rowOff>
        </xdr:from>
        <xdr:to>
          <xdr:col>5</xdr:col>
          <xdr:colOff>695325</xdr:colOff>
          <xdr:row>43</xdr:row>
          <xdr:rowOff>0</xdr:rowOff>
        </xdr:to>
        <xdr:sp macro="" textlink="">
          <xdr:nvSpPr>
            <xdr:cNvPr id="16386" name="Object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828675</xdr:rowOff>
        </xdr:from>
        <xdr:to>
          <xdr:col>46</xdr:col>
          <xdr:colOff>276225</xdr:colOff>
          <xdr:row>11</xdr:row>
          <xdr:rowOff>1323975</xdr:rowOff>
        </xdr:to>
        <xdr:sp macro="" textlink="">
          <xdr:nvSpPr>
            <xdr:cNvPr id="16387" name="CommandButton1"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control" Target="../activeX/activeX1.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2.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tabSelected="1" topLeftCell="A4" zoomScaleNormal="100" workbookViewId="0">
      <selection activeCell="L14" sqref="L14"/>
    </sheetView>
  </sheetViews>
  <sheetFormatPr defaultRowHeight="12.75" x14ac:dyDescent="0.2"/>
  <cols>
    <col min="2" max="2" width="7" customWidth="1"/>
    <col min="3" max="3" width="16" customWidth="1"/>
    <col min="4" max="4" width="52.85546875" customWidth="1"/>
    <col min="5" max="5" width="6.7109375" customWidth="1"/>
    <col min="6" max="6" width="7.85546875" customWidth="1"/>
    <col min="7" max="7" width="11.85546875" customWidth="1"/>
    <col min="8" max="8" width="13.140625" bestFit="1" customWidth="1"/>
    <col min="9" max="9" width="13.5703125" customWidth="1"/>
    <col min="10" max="10" width="11.7109375" bestFit="1" customWidth="1"/>
    <col min="11" max="11" width="9.5703125" bestFit="1" customWidth="1"/>
    <col min="12" max="12" width="13.140625" style="74" bestFit="1" customWidth="1"/>
    <col min="13" max="13" width="15.85546875" bestFit="1" customWidth="1"/>
    <col min="14" max="14" width="10.5703125" bestFit="1" customWidth="1"/>
    <col min="16" max="16" width="12" customWidth="1"/>
  </cols>
  <sheetData>
    <row r="2" spans="2:14" ht="18" x14ac:dyDescent="0.25">
      <c r="B2" s="49" t="s">
        <v>19</v>
      </c>
      <c r="C2" s="42"/>
      <c r="D2" s="43"/>
      <c r="E2" s="44"/>
      <c r="F2" s="45"/>
      <c r="G2" s="46"/>
      <c r="H2" s="47"/>
      <c r="I2" s="48"/>
    </row>
    <row r="3" spans="2:14" x14ac:dyDescent="0.2">
      <c r="B3" s="248" t="s">
        <v>20</v>
      </c>
      <c r="C3" s="248"/>
      <c r="D3" s="2"/>
      <c r="E3" s="5"/>
      <c r="F3" s="6"/>
      <c r="G3" s="7"/>
      <c r="H3" s="8"/>
      <c r="I3" s="9"/>
    </row>
    <row r="4" spans="2:14" x14ac:dyDescent="0.2">
      <c r="B4" s="259" t="s">
        <v>212</v>
      </c>
      <c r="C4" s="259"/>
      <c r="D4" s="259"/>
      <c r="E4" s="259"/>
      <c r="F4" s="259"/>
      <c r="G4" s="259"/>
      <c r="H4" s="259"/>
      <c r="I4" s="259"/>
    </row>
    <row r="5" spans="2:14" x14ac:dyDescent="0.2">
      <c r="B5" s="4" t="s">
        <v>213</v>
      </c>
      <c r="C5" s="4"/>
      <c r="D5" s="2"/>
      <c r="E5" s="5"/>
      <c r="F5" s="6"/>
      <c r="G5" s="7"/>
      <c r="H5" s="8"/>
      <c r="I5" s="9"/>
    </row>
    <row r="6" spans="2:14" x14ac:dyDescent="0.2">
      <c r="B6" s="4" t="s">
        <v>205</v>
      </c>
      <c r="C6" s="4"/>
      <c r="D6" s="2"/>
      <c r="E6" s="5"/>
      <c r="F6" s="6"/>
      <c r="G6" s="7"/>
      <c r="H6" s="8"/>
      <c r="I6" s="9"/>
    </row>
    <row r="7" spans="2:14" ht="15.75" thickBot="1" x14ac:dyDescent="0.3">
      <c r="B7" s="264" t="s">
        <v>104</v>
      </c>
      <c r="C7" s="265"/>
      <c r="D7" s="265"/>
      <c r="E7" s="265"/>
      <c r="F7" s="265"/>
      <c r="G7" s="265"/>
      <c r="H7" s="8"/>
      <c r="I7" s="9"/>
      <c r="L7" s="74">
        <v>1.2801</v>
      </c>
    </row>
    <row r="8" spans="2:14" s="36" customFormat="1" ht="13.5" thickBot="1" x14ac:dyDescent="0.25">
      <c r="B8" s="266" t="s">
        <v>214</v>
      </c>
      <c r="C8" s="267"/>
      <c r="D8" s="267"/>
      <c r="E8" s="267"/>
      <c r="F8" s="267"/>
      <c r="G8" s="267"/>
      <c r="H8" s="267"/>
      <c r="I8" s="268"/>
      <c r="L8" s="75"/>
    </row>
    <row r="9" spans="2:14" s="36" customFormat="1" ht="16.5" thickBot="1" x14ac:dyDescent="0.3">
      <c r="B9" s="37"/>
      <c r="C9" s="38"/>
      <c r="D9" s="38"/>
      <c r="E9" s="38"/>
      <c r="F9" s="38"/>
      <c r="G9" s="38"/>
      <c r="H9" s="38"/>
      <c r="I9" s="39"/>
      <c r="L9" s="75"/>
    </row>
    <row r="10" spans="2:14" x14ac:dyDescent="0.2">
      <c r="B10" s="31" t="s">
        <v>2</v>
      </c>
      <c r="C10" s="31" t="s">
        <v>92</v>
      </c>
      <c r="D10" s="31" t="s">
        <v>22</v>
      </c>
      <c r="E10" s="31" t="s">
        <v>6</v>
      </c>
      <c r="F10" s="31" t="s">
        <v>23</v>
      </c>
      <c r="G10" s="32" t="s">
        <v>7</v>
      </c>
      <c r="H10" s="32" t="s">
        <v>24</v>
      </c>
      <c r="I10" s="31" t="s">
        <v>3</v>
      </c>
    </row>
    <row r="11" spans="2:14" ht="17.25" customHeight="1" x14ac:dyDescent="0.2">
      <c r="B11" s="180" t="s">
        <v>25</v>
      </c>
      <c r="C11" s="180"/>
      <c r="D11" s="263" t="s">
        <v>30</v>
      </c>
      <c r="E11" s="263"/>
      <c r="F11" s="263"/>
      <c r="G11" s="263"/>
      <c r="H11" s="263"/>
      <c r="I11" s="263"/>
    </row>
    <row r="12" spans="2:14" ht="21.75" customHeight="1" x14ac:dyDescent="0.2">
      <c r="B12" s="178" t="s">
        <v>202</v>
      </c>
      <c r="C12" s="178" t="s">
        <v>208</v>
      </c>
      <c r="D12" s="250" t="s">
        <v>209</v>
      </c>
      <c r="E12" s="251"/>
      <c r="F12" s="177" t="s">
        <v>5</v>
      </c>
      <c r="G12" s="252">
        <v>3</v>
      </c>
      <c r="H12" s="30">
        <f>TRUNC(L12*L7,2)</f>
        <v>385.31</v>
      </c>
      <c r="I12" s="30">
        <f>TRUNC(G12*H12,2)</f>
        <v>1155.93</v>
      </c>
      <c r="L12" s="254">
        <v>301</v>
      </c>
    </row>
    <row r="13" spans="2:14" ht="19.5" customHeight="1" x14ac:dyDescent="0.2">
      <c r="B13" s="178" t="s">
        <v>95</v>
      </c>
      <c r="C13" s="178" t="s">
        <v>201</v>
      </c>
      <c r="D13" s="173" t="s">
        <v>210</v>
      </c>
      <c r="E13" s="253"/>
      <c r="F13" s="177" t="s">
        <v>5</v>
      </c>
      <c r="G13" s="252">
        <v>20</v>
      </c>
      <c r="H13" s="30">
        <f>TRUNC(L13*L7,2)</f>
        <v>39.200000000000003</v>
      </c>
      <c r="I13" s="30">
        <f>TRUNC(G13*H13,2)</f>
        <v>784</v>
      </c>
      <c r="L13" s="254">
        <v>30.63</v>
      </c>
      <c r="N13" t="s">
        <v>94</v>
      </c>
    </row>
    <row r="14" spans="2:14" ht="18" customHeight="1" x14ac:dyDescent="0.2">
      <c r="B14" s="178" t="s">
        <v>96</v>
      </c>
      <c r="C14" s="178" t="s">
        <v>102</v>
      </c>
      <c r="D14" s="173" t="s">
        <v>211</v>
      </c>
      <c r="E14" s="253"/>
      <c r="F14" s="177" t="s">
        <v>5</v>
      </c>
      <c r="G14" s="252">
        <v>4</v>
      </c>
      <c r="H14" s="252">
        <f>TRUNC(L14*L7,2)</f>
        <v>563.24</v>
      </c>
      <c r="I14" s="252">
        <f>TRUNC(G14*H14,2)</f>
        <v>2252.96</v>
      </c>
      <c r="L14" s="254">
        <v>440</v>
      </c>
    </row>
    <row r="15" spans="2:14" ht="22.5" customHeight="1" x14ac:dyDescent="0.2">
      <c r="B15" s="178" t="s">
        <v>170</v>
      </c>
      <c r="C15" s="178" t="s">
        <v>171</v>
      </c>
      <c r="D15" s="174" t="s">
        <v>172</v>
      </c>
      <c r="E15" s="29"/>
      <c r="F15" s="177" t="s">
        <v>103</v>
      </c>
      <c r="G15" s="30">
        <v>1</v>
      </c>
      <c r="H15" s="30">
        <f>TRUNC(L15*L7,2)</f>
        <v>5526.9</v>
      </c>
      <c r="I15" s="30">
        <f>TRUNC(G15*H15,2)</f>
        <v>5526.9</v>
      </c>
      <c r="L15" s="77">
        <f>'COMP (2)'!G8+'COMP (2)'!G9</f>
        <v>4317.5599999999995</v>
      </c>
    </row>
    <row r="16" spans="2:14" ht="16.5" customHeight="1" x14ac:dyDescent="0.2">
      <c r="B16" s="260" t="s">
        <v>32</v>
      </c>
      <c r="C16" s="261"/>
      <c r="D16" s="261"/>
      <c r="E16" s="261"/>
      <c r="F16" s="261"/>
      <c r="G16" s="261"/>
      <c r="H16" s="262"/>
      <c r="I16" s="71">
        <f>SUM(I12:I15)</f>
        <v>9719.7900000000009</v>
      </c>
    </row>
    <row r="17" spans="2:16" ht="17.25" customHeight="1" x14ac:dyDescent="0.2">
      <c r="B17" s="180" t="s">
        <v>26</v>
      </c>
      <c r="C17" s="180"/>
      <c r="D17" s="263" t="s">
        <v>91</v>
      </c>
      <c r="E17" s="263"/>
      <c r="F17" s="263"/>
      <c r="G17" s="263"/>
      <c r="H17" s="263"/>
      <c r="I17" s="263"/>
      <c r="K17" s="60"/>
      <c r="L17" s="76"/>
      <c r="M17" s="60"/>
    </row>
    <row r="18" spans="2:16" ht="25.5" x14ac:dyDescent="0.2">
      <c r="B18" s="178" t="s">
        <v>27</v>
      </c>
      <c r="C18" s="178" t="s">
        <v>192</v>
      </c>
      <c r="D18" s="176" t="s">
        <v>193</v>
      </c>
      <c r="E18" s="29"/>
      <c r="F18" s="177" t="s">
        <v>1</v>
      </c>
      <c r="G18" s="30">
        <v>20</v>
      </c>
      <c r="H18" s="30">
        <f>TRUNC(L18*L7,2)</f>
        <v>2346.34</v>
      </c>
      <c r="I18" s="30">
        <f t="shared" ref="I18:I19" si="0">TRUNC(G18*H18,2)</f>
        <v>46926.8</v>
      </c>
      <c r="L18" s="77">
        <v>1832.94</v>
      </c>
    </row>
    <row r="19" spans="2:16" ht="17.25" customHeight="1" x14ac:dyDescent="0.2">
      <c r="B19" s="178" t="s">
        <v>93</v>
      </c>
      <c r="C19" s="178" t="s">
        <v>194</v>
      </c>
      <c r="D19" s="175" t="s">
        <v>197</v>
      </c>
      <c r="E19" s="3"/>
      <c r="F19" s="177" t="s">
        <v>103</v>
      </c>
      <c r="G19" s="79">
        <v>2</v>
      </c>
      <c r="H19" s="30">
        <f>TRUNC(L19*L7,2)</f>
        <v>3876.75</v>
      </c>
      <c r="I19" s="30">
        <f t="shared" si="0"/>
        <v>7753.5</v>
      </c>
      <c r="L19" s="77">
        <v>3028.48</v>
      </c>
      <c r="M19" s="60"/>
      <c r="N19" s="80" t="s">
        <v>97</v>
      </c>
    </row>
    <row r="20" spans="2:16" ht="26.25" customHeight="1" x14ac:dyDescent="0.2">
      <c r="B20" s="178" t="s">
        <v>28</v>
      </c>
      <c r="C20" s="211" t="s">
        <v>206</v>
      </c>
      <c r="D20" s="174" t="s">
        <v>157</v>
      </c>
      <c r="E20" s="29"/>
      <c r="F20" s="179" t="s">
        <v>21</v>
      </c>
      <c r="G20" s="79">
        <f>'MEM CÁLCULO CORPO'!E27</f>
        <v>240.3</v>
      </c>
      <c r="H20" s="30">
        <f>TRUNC(L20*L7,2)</f>
        <v>5.36</v>
      </c>
      <c r="I20" s="30">
        <f t="shared" ref="I20" si="1">TRUNC(G20*H20,2)</f>
        <v>1288</v>
      </c>
      <c r="L20" s="74">
        <v>4.1900000000000004</v>
      </c>
    </row>
    <row r="21" spans="2:16" ht="24.75" customHeight="1" x14ac:dyDescent="0.2">
      <c r="B21" s="178" t="s">
        <v>29</v>
      </c>
      <c r="C21" s="210" t="s">
        <v>207</v>
      </c>
      <c r="D21" s="212" t="s">
        <v>158</v>
      </c>
      <c r="E21" s="29"/>
      <c r="F21" s="179" t="s">
        <v>21</v>
      </c>
      <c r="G21" s="79">
        <f>'MEM CÁLCULO CORPO'!F27</f>
        <v>26.699999999999989</v>
      </c>
      <c r="H21" s="30">
        <f>TRUNC(L21*L7,2)</f>
        <v>68.760000000000005</v>
      </c>
      <c r="I21" s="30">
        <f t="shared" ref="I21" si="2">TRUNC(G21*H21,2)</f>
        <v>1835.89</v>
      </c>
      <c r="L21" s="74">
        <v>53.72</v>
      </c>
    </row>
    <row r="22" spans="2:16" ht="40.5" customHeight="1" x14ac:dyDescent="0.2">
      <c r="B22" s="178" t="s">
        <v>29</v>
      </c>
      <c r="C22" s="213" t="s">
        <v>160</v>
      </c>
      <c r="D22" s="212" t="s">
        <v>159</v>
      </c>
      <c r="E22" s="29"/>
      <c r="F22" s="179" t="s">
        <v>21</v>
      </c>
      <c r="G22" s="79">
        <f>'MEM CÁLCULO CORPO'!G27</f>
        <v>21.13</v>
      </c>
      <c r="H22" s="30">
        <f>TRUNC(L22*L7,2)</f>
        <v>2.08</v>
      </c>
      <c r="I22" s="30">
        <f t="shared" ref="I22" si="3">TRUNC(G22*H22,2)</f>
        <v>43.95</v>
      </c>
      <c r="L22" s="74">
        <v>1.63</v>
      </c>
    </row>
    <row r="23" spans="2:16" ht="48.75" customHeight="1" x14ac:dyDescent="0.2">
      <c r="B23" s="178" t="s">
        <v>162</v>
      </c>
      <c r="C23" s="211" t="s">
        <v>161</v>
      </c>
      <c r="D23" s="174" t="s">
        <v>163</v>
      </c>
      <c r="E23" s="214"/>
      <c r="F23" s="215" t="s">
        <v>5</v>
      </c>
      <c r="G23" s="79">
        <f>'MEM CÁLCULO CORPO'!H27</f>
        <v>47.2</v>
      </c>
      <c r="H23" s="30">
        <f>TRUNC(L23*L7,2)</f>
        <v>2.56</v>
      </c>
      <c r="I23" s="30">
        <f t="shared" ref="I23" si="4">TRUNC(G23*H23,2)</f>
        <v>120.83</v>
      </c>
      <c r="L23" s="254">
        <v>2</v>
      </c>
    </row>
    <row r="24" spans="2:16" ht="24.75" customHeight="1" x14ac:dyDescent="0.2">
      <c r="B24" s="178" t="s">
        <v>166</v>
      </c>
      <c r="C24" s="211" t="s">
        <v>164</v>
      </c>
      <c r="D24" s="174" t="s">
        <v>168</v>
      </c>
      <c r="E24" s="214"/>
      <c r="F24" s="215" t="s">
        <v>21</v>
      </c>
      <c r="G24" s="79">
        <f>'MEM CÁLCULO CORPO'!I27</f>
        <v>52.87</v>
      </c>
      <c r="H24" s="30">
        <f>TRUNC(L24*L7,2)</f>
        <v>25.6</v>
      </c>
      <c r="I24" s="30">
        <f t="shared" ref="I24:I25" si="5">TRUNC(G24*H24,2)</f>
        <v>1353.47</v>
      </c>
      <c r="L24" s="254">
        <v>20</v>
      </c>
    </row>
    <row r="25" spans="2:16" ht="83.25" customHeight="1" x14ac:dyDescent="0.2">
      <c r="B25" s="178" t="s">
        <v>167</v>
      </c>
      <c r="C25" s="211" t="s">
        <v>165</v>
      </c>
      <c r="D25" s="174" t="s">
        <v>169</v>
      </c>
      <c r="E25" s="214"/>
      <c r="F25" s="215" t="s">
        <v>21</v>
      </c>
      <c r="G25" s="79">
        <f>'MEM CÁLCULO CORPO'!J27</f>
        <v>193</v>
      </c>
      <c r="H25" s="30">
        <f>TRUNC(L25*L7,2)</f>
        <v>10.119999999999999</v>
      </c>
      <c r="I25" s="30">
        <f t="shared" si="5"/>
        <v>1953.16</v>
      </c>
      <c r="L25" s="74">
        <v>7.91</v>
      </c>
    </row>
    <row r="26" spans="2:16" ht="43.5" customHeight="1" x14ac:dyDescent="0.2">
      <c r="B26" s="178" t="s">
        <v>196</v>
      </c>
      <c r="C26" s="213" t="s">
        <v>195</v>
      </c>
      <c r="D26" s="174" t="s">
        <v>198</v>
      </c>
      <c r="E26" s="214"/>
      <c r="F26" s="177" t="s">
        <v>103</v>
      </c>
      <c r="G26" s="79">
        <v>14</v>
      </c>
      <c r="H26" s="30">
        <f>TRUNC(L26*L7,2)</f>
        <v>105.03</v>
      </c>
      <c r="I26" s="30">
        <f>TRUNC(G26*H26,2)-0.18</f>
        <v>1470.24</v>
      </c>
      <c r="L26" s="74">
        <v>82.05</v>
      </c>
    </row>
    <row r="27" spans="2:16" ht="16.5" customHeight="1" thickBot="1" x14ac:dyDescent="0.25">
      <c r="B27" s="260" t="s">
        <v>32</v>
      </c>
      <c r="C27" s="261"/>
      <c r="D27" s="261"/>
      <c r="E27" s="261"/>
      <c r="F27" s="261"/>
      <c r="G27" s="261"/>
      <c r="H27" s="262"/>
      <c r="I27" s="71">
        <f>SUM(I18:I26)</f>
        <v>62745.840000000004</v>
      </c>
    </row>
    <row r="28" spans="2:16" ht="13.5" thickBot="1" x14ac:dyDescent="0.25">
      <c r="B28" s="181"/>
      <c r="C28" s="182"/>
      <c r="D28" s="182"/>
      <c r="E28" s="182"/>
      <c r="F28" s="182"/>
      <c r="G28" s="182"/>
      <c r="H28" s="182"/>
      <c r="I28" s="183"/>
      <c r="M28" s="72"/>
      <c r="N28" s="72"/>
      <c r="O28" s="72"/>
      <c r="P28" s="81"/>
    </row>
    <row r="29" spans="2:16" ht="12.75" customHeight="1" thickBot="1" x14ac:dyDescent="0.25">
      <c r="B29" s="256" t="s">
        <v>31</v>
      </c>
      <c r="C29" s="257"/>
      <c r="D29" s="257"/>
      <c r="E29" s="257"/>
      <c r="F29" s="257"/>
      <c r="G29" s="257"/>
      <c r="H29" s="258"/>
      <c r="I29" s="70">
        <f>I27+I16</f>
        <v>72465.63</v>
      </c>
      <c r="L29" s="77"/>
      <c r="M29" s="73">
        <f>L29/I29</f>
        <v>0</v>
      </c>
      <c r="N29" s="72"/>
      <c r="O29" s="72"/>
      <c r="P29" s="82"/>
    </row>
    <row r="30" spans="2:16" ht="12.75" customHeight="1" thickBot="1" x14ac:dyDescent="0.25">
      <c r="B30" s="61"/>
      <c r="C30" s="61"/>
      <c r="D30" s="61"/>
      <c r="E30" s="61"/>
      <c r="F30" s="61"/>
      <c r="G30" s="61"/>
      <c r="H30" s="61"/>
      <c r="I30" s="50"/>
      <c r="L30" s="78"/>
      <c r="M30" s="72"/>
      <c r="N30" s="72"/>
      <c r="O30" s="72"/>
      <c r="P30" s="82"/>
    </row>
    <row r="31" spans="2:16" ht="9" customHeight="1" thickBot="1" x14ac:dyDescent="0.25">
      <c r="B31" s="33"/>
      <c r="C31" s="33"/>
      <c r="D31" s="33"/>
      <c r="E31" s="33"/>
      <c r="F31" s="33"/>
      <c r="G31" s="33"/>
      <c r="H31" s="33"/>
      <c r="I31" s="34"/>
      <c r="M31" s="72"/>
      <c r="N31" s="72"/>
      <c r="O31" s="72"/>
      <c r="P31" s="82"/>
    </row>
    <row r="33" spans="9:9" x14ac:dyDescent="0.2">
      <c r="I33" s="255"/>
    </row>
    <row r="37" spans="9:9" x14ac:dyDescent="0.2">
      <c r="I37" s="255"/>
    </row>
  </sheetData>
  <mergeCells count="8">
    <mergeCell ref="B29:H29"/>
    <mergeCell ref="B4:I4"/>
    <mergeCell ref="B27:H27"/>
    <mergeCell ref="B16:H16"/>
    <mergeCell ref="D17:I17"/>
    <mergeCell ref="B7:G7"/>
    <mergeCell ref="B8:I8"/>
    <mergeCell ref="D11:I11"/>
  </mergeCells>
  <phoneticPr fontId="9" type="noConversion"/>
  <pageMargins left="0.62992125984251968" right="0.23622047244094491" top="0.55118110236220474" bottom="0.55118110236220474" header="0.31496062992125984" footer="0.31496062992125984"/>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view="pageBreakPreview" topLeftCell="A13" zoomScaleNormal="100" zoomScaleSheetLayoutView="100" workbookViewId="0">
      <selection activeCell="N4" sqref="N4"/>
    </sheetView>
  </sheetViews>
  <sheetFormatPr defaultRowHeight="12.75" x14ac:dyDescent="0.2"/>
  <cols>
    <col min="1" max="1" width="15.5703125" style="186" customWidth="1"/>
    <col min="2" max="2" width="15.42578125" style="186" customWidth="1"/>
    <col min="3" max="3" width="17.42578125" style="186" customWidth="1"/>
    <col min="4" max="4" width="14" style="186" customWidth="1"/>
    <col min="5" max="5" width="13.5703125" style="186" customWidth="1"/>
    <col min="6" max="6" width="11.85546875" style="186" customWidth="1"/>
    <col min="7" max="7" width="11" style="186" customWidth="1"/>
    <col min="8" max="10" width="11.85546875" style="186" customWidth="1"/>
    <col min="11" max="11" width="8.7109375" style="186" customWidth="1"/>
    <col min="12" max="12" width="4.85546875" style="186" bestFit="1" customWidth="1"/>
    <col min="13" max="13" width="4.85546875" style="186" customWidth="1"/>
    <col min="14" max="14" width="11.140625" style="186" bestFit="1" customWidth="1"/>
    <col min="15" max="18" width="4.85546875" style="186" bestFit="1" customWidth="1"/>
    <col min="19" max="19" width="8.140625" style="186" bestFit="1" customWidth="1"/>
    <col min="20" max="20" width="6.140625" style="186" bestFit="1" customWidth="1"/>
    <col min="21" max="21" width="5.42578125" style="186" bestFit="1" customWidth="1"/>
    <col min="22" max="23" width="10.5703125" style="186" customWidth="1"/>
    <col min="24" max="24" width="12.42578125" style="186" bestFit="1" customWidth="1"/>
    <col min="25" max="25" width="9.28515625" style="186" bestFit="1" customWidth="1"/>
    <col min="26" max="256" width="9.140625" style="186"/>
    <col min="257" max="257" width="10.28515625" style="186" bestFit="1" customWidth="1"/>
    <col min="258" max="258" width="10.140625" style="186" customWidth="1"/>
    <col min="259" max="259" width="8.42578125" style="186" customWidth="1"/>
    <col min="260" max="260" width="11.7109375" style="186" customWidth="1"/>
    <col min="261" max="261" width="13.5703125" style="186" customWidth="1"/>
    <col min="262" max="262" width="11.85546875" style="186" customWidth="1"/>
    <col min="263" max="263" width="11" style="186" customWidth="1"/>
    <col min="264" max="266" width="11.85546875" style="186" customWidth="1"/>
    <col min="267" max="267" width="8.7109375" style="186" customWidth="1"/>
    <col min="268" max="268" width="4.85546875" style="186" bestFit="1" customWidth="1"/>
    <col min="269" max="269" width="4.85546875" style="186" customWidth="1"/>
    <col min="270" max="270" width="11.140625" style="186" bestFit="1" customWidth="1"/>
    <col min="271" max="274" width="4.85546875" style="186" bestFit="1" customWidth="1"/>
    <col min="275" max="275" width="8.140625" style="186" bestFit="1" customWidth="1"/>
    <col min="276" max="276" width="6.140625" style="186" bestFit="1" customWidth="1"/>
    <col min="277" max="277" width="5.42578125" style="186" bestFit="1" customWidth="1"/>
    <col min="278" max="279" width="10.5703125" style="186" customWidth="1"/>
    <col min="280" max="280" width="12.42578125" style="186" bestFit="1" customWidth="1"/>
    <col min="281" max="281" width="9.28515625" style="186" bestFit="1" customWidth="1"/>
    <col min="282" max="512" width="9.140625" style="186"/>
    <col min="513" max="513" width="10.28515625" style="186" bestFit="1" customWidth="1"/>
    <col min="514" max="514" width="10.140625" style="186" customWidth="1"/>
    <col min="515" max="515" width="8.42578125" style="186" customWidth="1"/>
    <col min="516" max="516" width="11.7109375" style="186" customWidth="1"/>
    <col min="517" max="517" width="13.5703125" style="186" customWidth="1"/>
    <col min="518" max="518" width="11.85546875" style="186" customWidth="1"/>
    <col min="519" max="519" width="11" style="186" customWidth="1"/>
    <col min="520" max="522" width="11.85546875" style="186" customWidth="1"/>
    <col min="523" max="523" width="8.7109375" style="186" customWidth="1"/>
    <col min="524" max="524" width="4.85546875" style="186" bestFit="1" customWidth="1"/>
    <col min="525" max="525" width="4.85546875" style="186" customWidth="1"/>
    <col min="526" max="526" width="11.140625" style="186" bestFit="1" customWidth="1"/>
    <col min="527" max="530" width="4.85546875" style="186" bestFit="1" customWidth="1"/>
    <col min="531" max="531" width="8.140625" style="186" bestFit="1" customWidth="1"/>
    <col min="532" max="532" width="6.140625" style="186" bestFit="1" customWidth="1"/>
    <col min="533" max="533" width="5.42578125" style="186" bestFit="1" customWidth="1"/>
    <col min="534" max="535" width="10.5703125" style="186" customWidth="1"/>
    <col min="536" max="536" width="12.42578125" style="186" bestFit="1" customWidth="1"/>
    <col min="537" max="537" width="9.28515625" style="186" bestFit="1" customWidth="1"/>
    <col min="538" max="768" width="9.140625" style="186"/>
    <col min="769" max="769" width="10.28515625" style="186" bestFit="1" customWidth="1"/>
    <col min="770" max="770" width="10.140625" style="186" customWidth="1"/>
    <col min="771" max="771" width="8.42578125" style="186" customWidth="1"/>
    <col min="772" max="772" width="11.7109375" style="186" customWidth="1"/>
    <col min="773" max="773" width="13.5703125" style="186" customWidth="1"/>
    <col min="774" max="774" width="11.85546875" style="186" customWidth="1"/>
    <col min="775" max="775" width="11" style="186" customWidth="1"/>
    <col min="776" max="778" width="11.85546875" style="186" customWidth="1"/>
    <col min="779" max="779" width="8.7109375" style="186" customWidth="1"/>
    <col min="780" max="780" width="4.85546875" style="186" bestFit="1" customWidth="1"/>
    <col min="781" max="781" width="4.85546875" style="186" customWidth="1"/>
    <col min="782" max="782" width="11.140625" style="186" bestFit="1" customWidth="1"/>
    <col min="783" max="786" width="4.85546875" style="186" bestFit="1" customWidth="1"/>
    <col min="787" max="787" width="8.140625" style="186" bestFit="1" customWidth="1"/>
    <col min="788" max="788" width="6.140625" style="186" bestFit="1" customWidth="1"/>
    <col min="789" max="789" width="5.42578125" style="186" bestFit="1" customWidth="1"/>
    <col min="790" max="791" width="10.5703125" style="186" customWidth="1"/>
    <col min="792" max="792" width="12.42578125" style="186" bestFit="1" customWidth="1"/>
    <col min="793" max="793" width="9.28515625" style="186" bestFit="1" customWidth="1"/>
    <col min="794" max="1024" width="9.140625" style="186"/>
    <col min="1025" max="1025" width="10.28515625" style="186" bestFit="1" customWidth="1"/>
    <col min="1026" max="1026" width="10.140625" style="186" customWidth="1"/>
    <col min="1027" max="1027" width="8.42578125" style="186" customWidth="1"/>
    <col min="1028" max="1028" width="11.7109375" style="186" customWidth="1"/>
    <col min="1029" max="1029" width="13.5703125" style="186" customWidth="1"/>
    <col min="1030" max="1030" width="11.85546875" style="186" customWidth="1"/>
    <col min="1031" max="1031" width="11" style="186" customWidth="1"/>
    <col min="1032" max="1034" width="11.85546875" style="186" customWidth="1"/>
    <col min="1035" max="1035" width="8.7109375" style="186" customWidth="1"/>
    <col min="1036" max="1036" width="4.85546875" style="186" bestFit="1" customWidth="1"/>
    <col min="1037" max="1037" width="4.85546875" style="186" customWidth="1"/>
    <col min="1038" max="1038" width="11.140625" style="186" bestFit="1" customWidth="1"/>
    <col min="1039" max="1042" width="4.85546875" style="186" bestFit="1" customWidth="1"/>
    <col min="1043" max="1043" width="8.140625" style="186" bestFit="1" customWidth="1"/>
    <col min="1044" max="1044" width="6.140625" style="186" bestFit="1" customWidth="1"/>
    <col min="1045" max="1045" width="5.42578125" style="186" bestFit="1" customWidth="1"/>
    <col min="1046" max="1047" width="10.5703125" style="186" customWidth="1"/>
    <col min="1048" max="1048" width="12.42578125" style="186" bestFit="1" customWidth="1"/>
    <col min="1049" max="1049" width="9.28515625" style="186" bestFit="1" customWidth="1"/>
    <col min="1050" max="1280" width="9.140625" style="186"/>
    <col min="1281" max="1281" width="10.28515625" style="186" bestFit="1" customWidth="1"/>
    <col min="1282" max="1282" width="10.140625" style="186" customWidth="1"/>
    <col min="1283" max="1283" width="8.42578125" style="186" customWidth="1"/>
    <col min="1284" max="1284" width="11.7109375" style="186" customWidth="1"/>
    <col min="1285" max="1285" width="13.5703125" style="186" customWidth="1"/>
    <col min="1286" max="1286" width="11.85546875" style="186" customWidth="1"/>
    <col min="1287" max="1287" width="11" style="186" customWidth="1"/>
    <col min="1288" max="1290" width="11.85546875" style="186" customWidth="1"/>
    <col min="1291" max="1291" width="8.7109375" style="186" customWidth="1"/>
    <col min="1292" max="1292" width="4.85546875" style="186" bestFit="1" customWidth="1"/>
    <col min="1293" max="1293" width="4.85546875" style="186" customWidth="1"/>
    <col min="1294" max="1294" width="11.140625" style="186" bestFit="1" customWidth="1"/>
    <col min="1295" max="1298" width="4.85546875" style="186" bestFit="1" customWidth="1"/>
    <col min="1299" max="1299" width="8.140625" style="186" bestFit="1" customWidth="1"/>
    <col min="1300" max="1300" width="6.140625" style="186" bestFit="1" customWidth="1"/>
    <col min="1301" max="1301" width="5.42578125" style="186" bestFit="1" customWidth="1"/>
    <col min="1302" max="1303" width="10.5703125" style="186" customWidth="1"/>
    <col min="1304" max="1304" width="12.42578125" style="186" bestFit="1" customWidth="1"/>
    <col min="1305" max="1305" width="9.28515625" style="186" bestFit="1" customWidth="1"/>
    <col min="1306" max="1536" width="9.140625" style="186"/>
    <col min="1537" max="1537" width="10.28515625" style="186" bestFit="1" customWidth="1"/>
    <col min="1538" max="1538" width="10.140625" style="186" customWidth="1"/>
    <col min="1539" max="1539" width="8.42578125" style="186" customWidth="1"/>
    <col min="1540" max="1540" width="11.7109375" style="186" customWidth="1"/>
    <col min="1541" max="1541" width="13.5703125" style="186" customWidth="1"/>
    <col min="1542" max="1542" width="11.85546875" style="186" customWidth="1"/>
    <col min="1543" max="1543" width="11" style="186" customWidth="1"/>
    <col min="1544" max="1546" width="11.85546875" style="186" customWidth="1"/>
    <col min="1547" max="1547" width="8.7109375" style="186" customWidth="1"/>
    <col min="1548" max="1548" width="4.85546875" style="186" bestFit="1" customWidth="1"/>
    <col min="1549" max="1549" width="4.85546875" style="186" customWidth="1"/>
    <col min="1550" max="1550" width="11.140625" style="186" bestFit="1" customWidth="1"/>
    <col min="1551" max="1554" width="4.85546875" style="186" bestFit="1" customWidth="1"/>
    <col min="1555" max="1555" width="8.140625" style="186" bestFit="1" customWidth="1"/>
    <col min="1556" max="1556" width="6.140625" style="186" bestFit="1" customWidth="1"/>
    <col min="1557" max="1557" width="5.42578125" style="186" bestFit="1" customWidth="1"/>
    <col min="1558" max="1559" width="10.5703125" style="186" customWidth="1"/>
    <col min="1560" max="1560" width="12.42578125" style="186" bestFit="1" customWidth="1"/>
    <col min="1561" max="1561" width="9.28515625" style="186" bestFit="1" customWidth="1"/>
    <col min="1562" max="1792" width="9.140625" style="186"/>
    <col min="1793" max="1793" width="10.28515625" style="186" bestFit="1" customWidth="1"/>
    <col min="1794" max="1794" width="10.140625" style="186" customWidth="1"/>
    <col min="1795" max="1795" width="8.42578125" style="186" customWidth="1"/>
    <col min="1796" max="1796" width="11.7109375" style="186" customWidth="1"/>
    <col min="1797" max="1797" width="13.5703125" style="186" customWidth="1"/>
    <col min="1798" max="1798" width="11.85546875" style="186" customWidth="1"/>
    <col min="1799" max="1799" width="11" style="186" customWidth="1"/>
    <col min="1800" max="1802" width="11.85546875" style="186" customWidth="1"/>
    <col min="1803" max="1803" width="8.7109375" style="186" customWidth="1"/>
    <col min="1804" max="1804" width="4.85546875" style="186" bestFit="1" customWidth="1"/>
    <col min="1805" max="1805" width="4.85546875" style="186" customWidth="1"/>
    <col min="1806" max="1806" width="11.140625" style="186" bestFit="1" customWidth="1"/>
    <col min="1807" max="1810" width="4.85546875" style="186" bestFit="1" customWidth="1"/>
    <col min="1811" max="1811" width="8.140625" style="186" bestFit="1" customWidth="1"/>
    <col min="1812" max="1812" width="6.140625" style="186" bestFit="1" customWidth="1"/>
    <col min="1813" max="1813" width="5.42578125" style="186" bestFit="1" customWidth="1"/>
    <col min="1814" max="1815" width="10.5703125" style="186" customWidth="1"/>
    <col min="1816" max="1816" width="12.42578125" style="186" bestFit="1" customWidth="1"/>
    <col min="1817" max="1817" width="9.28515625" style="186" bestFit="1" customWidth="1"/>
    <col min="1818" max="2048" width="9.140625" style="186"/>
    <col min="2049" max="2049" width="10.28515625" style="186" bestFit="1" customWidth="1"/>
    <col min="2050" max="2050" width="10.140625" style="186" customWidth="1"/>
    <col min="2051" max="2051" width="8.42578125" style="186" customWidth="1"/>
    <col min="2052" max="2052" width="11.7109375" style="186" customWidth="1"/>
    <col min="2053" max="2053" width="13.5703125" style="186" customWidth="1"/>
    <col min="2054" max="2054" width="11.85546875" style="186" customWidth="1"/>
    <col min="2055" max="2055" width="11" style="186" customWidth="1"/>
    <col min="2056" max="2058" width="11.85546875" style="186" customWidth="1"/>
    <col min="2059" max="2059" width="8.7109375" style="186" customWidth="1"/>
    <col min="2060" max="2060" width="4.85546875" style="186" bestFit="1" customWidth="1"/>
    <col min="2061" max="2061" width="4.85546875" style="186" customWidth="1"/>
    <col min="2062" max="2062" width="11.140625" style="186" bestFit="1" customWidth="1"/>
    <col min="2063" max="2066" width="4.85546875" style="186" bestFit="1" customWidth="1"/>
    <col min="2067" max="2067" width="8.140625" style="186" bestFit="1" customWidth="1"/>
    <col min="2068" max="2068" width="6.140625" style="186" bestFit="1" customWidth="1"/>
    <col min="2069" max="2069" width="5.42578125" style="186" bestFit="1" customWidth="1"/>
    <col min="2070" max="2071" width="10.5703125" style="186" customWidth="1"/>
    <col min="2072" max="2072" width="12.42578125" style="186" bestFit="1" customWidth="1"/>
    <col min="2073" max="2073" width="9.28515625" style="186" bestFit="1" customWidth="1"/>
    <col min="2074" max="2304" width="9.140625" style="186"/>
    <col min="2305" max="2305" width="10.28515625" style="186" bestFit="1" customWidth="1"/>
    <col min="2306" max="2306" width="10.140625" style="186" customWidth="1"/>
    <col min="2307" max="2307" width="8.42578125" style="186" customWidth="1"/>
    <col min="2308" max="2308" width="11.7109375" style="186" customWidth="1"/>
    <col min="2309" max="2309" width="13.5703125" style="186" customWidth="1"/>
    <col min="2310" max="2310" width="11.85546875" style="186" customWidth="1"/>
    <col min="2311" max="2311" width="11" style="186" customWidth="1"/>
    <col min="2312" max="2314" width="11.85546875" style="186" customWidth="1"/>
    <col min="2315" max="2315" width="8.7109375" style="186" customWidth="1"/>
    <col min="2316" max="2316" width="4.85546875" style="186" bestFit="1" customWidth="1"/>
    <col min="2317" max="2317" width="4.85546875" style="186" customWidth="1"/>
    <col min="2318" max="2318" width="11.140625" style="186" bestFit="1" customWidth="1"/>
    <col min="2319" max="2322" width="4.85546875" style="186" bestFit="1" customWidth="1"/>
    <col min="2323" max="2323" width="8.140625" style="186" bestFit="1" customWidth="1"/>
    <col min="2324" max="2324" width="6.140625" style="186" bestFit="1" customWidth="1"/>
    <col min="2325" max="2325" width="5.42578125" style="186" bestFit="1" customWidth="1"/>
    <col min="2326" max="2327" width="10.5703125" style="186" customWidth="1"/>
    <col min="2328" max="2328" width="12.42578125" style="186" bestFit="1" customWidth="1"/>
    <col min="2329" max="2329" width="9.28515625" style="186" bestFit="1" customWidth="1"/>
    <col min="2330" max="2560" width="9.140625" style="186"/>
    <col min="2561" max="2561" width="10.28515625" style="186" bestFit="1" customWidth="1"/>
    <col min="2562" max="2562" width="10.140625" style="186" customWidth="1"/>
    <col min="2563" max="2563" width="8.42578125" style="186" customWidth="1"/>
    <col min="2564" max="2564" width="11.7109375" style="186" customWidth="1"/>
    <col min="2565" max="2565" width="13.5703125" style="186" customWidth="1"/>
    <col min="2566" max="2566" width="11.85546875" style="186" customWidth="1"/>
    <col min="2567" max="2567" width="11" style="186" customWidth="1"/>
    <col min="2568" max="2570" width="11.85546875" style="186" customWidth="1"/>
    <col min="2571" max="2571" width="8.7109375" style="186" customWidth="1"/>
    <col min="2572" max="2572" width="4.85546875" style="186" bestFit="1" customWidth="1"/>
    <col min="2573" max="2573" width="4.85546875" style="186" customWidth="1"/>
    <col min="2574" max="2574" width="11.140625" style="186" bestFit="1" customWidth="1"/>
    <col min="2575" max="2578" width="4.85546875" style="186" bestFit="1" customWidth="1"/>
    <col min="2579" max="2579" width="8.140625" style="186" bestFit="1" customWidth="1"/>
    <col min="2580" max="2580" width="6.140625" style="186" bestFit="1" customWidth="1"/>
    <col min="2581" max="2581" width="5.42578125" style="186" bestFit="1" customWidth="1"/>
    <col min="2582" max="2583" width="10.5703125" style="186" customWidth="1"/>
    <col min="2584" max="2584" width="12.42578125" style="186" bestFit="1" customWidth="1"/>
    <col min="2585" max="2585" width="9.28515625" style="186" bestFit="1" customWidth="1"/>
    <col min="2586" max="2816" width="9.140625" style="186"/>
    <col min="2817" max="2817" width="10.28515625" style="186" bestFit="1" customWidth="1"/>
    <col min="2818" max="2818" width="10.140625" style="186" customWidth="1"/>
    <col min="2819" max="2819" width="8.42578125" style="186" customWidth="1"/>
    <col min="2820" max="2820" width="11.7109375" style="186" customWidth="1"/>
    <col min="2821" max="2821" width="13.5703125" style="186" customWidth="1"/>
    <col min="2822" max="2822" width="11.85546875" style="186" customWidth="1"/>
    <col min="2823" max="2823" width="11" style="186" customWidth="1"/>
    <col min="2824" max="2826" width="11.85546875" style="186" customWidth="1"/>
    <col min="2827" max="2827" width="8.7109375" style="186" customWidth="1"/>
    <col min="2828" max="2828" width="4.85546875" style="186" bestFit="1" customWidth="1"/>
    <col min="2829" max="2829" width="4.85546875" style="186" customWidth="1"/>
    <col min="2830" max="2830" width="11.140625" style="186" bestFit="1" customWidth="1"/>
    <col min="2831" max="2834" width="4.85546875" style="186" bestFit="1" customWidth="1"/>
    <col min="2835" max="2835" width="8.140625" style="186" bestFit="1" customWidth="1"/>
    <col min="2836" max="2836" width="6.140625" style="186" bestFit="1" customWidth="1"/>
    <col min="2837" max="2837" width="5.42578125" style="186" bestFit="1" customWidth="1"/>
    <col min="2838" max="2839" width="10.5703125" style="186" customWidth="1"/>
    <col min="2840" max="2840" width="12.42578125" style="186" bestFit="1" customWidth="1"/>
    <col min="2841" max="2841" width="9.28515625" style="186" bestFit="1" customWidth="1"/>
    <col min="2842" max="3072" width="9.140625" style="186"/>
    <col min="3073" max="3073" width="10.28515625" style="186" bestFit="1" customWidth="1"/>
    <col min="3074" max="3074" width="10.140625" style="186" customWidth="1"/>
    <col min="3075" max="3075" width="8.42578125" style="186" customWidth="1"/>
    <col min="3076" max="3076" width="11.7109375" style="186" customWidth="1"/>
    <col min="3077" max="3077" width="13.5703125" style="186" customWidth="1"/>
    <col min="3078" max="3078" width="11.85546875" style="186" customWidth="1"/>
    <col min="3079" max="3079" width="11" style="186" customWidth="1"/>
    <col min="3080" max="3082" width="11.85546875" style="186" customWidth="1"/>
    <col min="3083" max="3083" width="8.7109375" style="186" customWidth="1"/>
    <col min="3084" max="3084" width="4.85546875" style="186" bestFit="1" customWidth="1"/>
    <col min="3085" max="3085" width="4.85546875" style="186" customWidth="1"/>
    <col min="3086" max="3086" width="11.140625" style="186" bestFit="1" customWidth="1"/>
    <col min="3087" max="3090" width="4.85546875" style="186" bestFit="1" customWidth="1"/>
    <col min="3091" max="3091" width="8.140625" style="186" bestFit="1" customWidth="1"/>
    <col min="3092" max="3092" width="6.140625" style="186" bestFit="1" customWidth="1"/>
    <col min="3093" max="3093" width="5.42578125" style="186" bestFit="1" customWidth="1"/>
    <col min="3094" max="3095" width="10.5703125" style="186" customWidth="1"/>
    <col min="3096" max="3096" width="12.42578125" style="186" bestFit="1" customWidth="1"/>
    <col min="3097" max="3097" width="9.28515625" style="186" bestFit="1" customWidth="1"/>
    <col min="3098" max="3328" width="9.140625" style="186"/>
    <col min="3329" max="3329" width="10.28515625" style="186" bestFit="1" customWidth="1"/>
    <col min="3330" max="3330" width="10.140625" style="186" customWidth="1"/>
    <col min="3331" max="3331" width="8.42578125" style="186" customWidth="1"/>
    <col min="3332" max="3332" width="11.7109375" style="186" customWidth="1"/>
    <col min="3333" max="3333" width="13.5703125" style="186" customWidth="1"/>
    <col min="3334" max="3334" width="11.85546875" style="186" customWidth="1"/>
    <col min="3335" max="3335" width="11" style="186" customWidth="1"/>
    <col min="3336" max="3338" width="11.85546875" style="186" customWidth="1"/>
    <col min="3339" max="3339" width="8.7109375" style="186" customWidth="1"/>
    <col min="3340" max="3340" width="4.85546875" style="186" bestFit="1" customWidth="1"/>
    <col min="3341" max="3341" width="4.85546875" style="186" customWidth="1"/>
    <col min="3342" max="3342" width="11.140625" style="186" bestFit="1" customWidth="1"/>
    <col min="3343" max="3346" width="4.85546875" style="186" bestFit="1" customWidth="1"/>
    <col min="3347" max="3347" width="8.140625" style="186" bestFit="1" customWidth="1"/>
    <col min="3348" max="3348" width="6.140625" style="186" bestFit="1" customWidth="1"/>
    <col min="3349" max="3349" width="5.42578125" style="186" bestFit="1" customWidth="1"/>
    <col min="3350" max="3351" width="10.5703125" style="186" customWidth="1"/>
    <col min="3352" max="3352" width="12.42578125" style="186" bestFit="1" customWidth="1"/>
    <col min="3353" max="3353" width="9.28515625" style="186" bestFit="1" customWidth="1"/>
    <col min="3354" max="3584" width="9.140625" style="186"/>
    <col min="3585" max="3585" width="10.28515625" style="186" bestFit="1" customWidth="1"/>
    <col min="3586" max="3586" width="10.140625" style="186" customWidth="1"/>
    <col min="3587" max="3587" width="8.42578125" style="186" customWidth="1"/>
    <col min="3588" max="3588" width="11.7109375" style="186" customWidth="1"/>
    <col min="3589" max="3589" width="13.5703125" style="186" customWidth="1"/>
    <col min="3590" max="3590" width="11.85546875" style="186" customWidth="1"/>
    <col min="3591" max="3591" width="11" style="186" customWidth="1"/>
    <col min="3592" max="3594" width="11.85546875" style="186" customWidth="1"/>
    <col min="3595" max="3595" width="8.7109375" style="186" customWidth="1"/>
    <col min="3596" max="3596" width="4.85546875" style="186" bestFit="1" customWidth="1"/>
    <col min="3597" max="3597" width="4.85546875" style="186" customWidth="1"/>
    <col min="3598" max="3598" width="11.140625" style="186" bestFit="1" customWidth="1"/>
    <col min="3599" max="3602" width="4.85546875" style="186" bestFit="1" customWidth="1"/>
    <col min="3603" max="3603" width="8.140625" style="186" bestFit="1" customWidth="1"/>
    <col min="3604" max="3604" width="6.140625" style="186" bestFit="1" customWidth="1"/>
    <col min="3605" max="3605" width="5.42578125" style="186" bestFit="1" customWidth="1"/>
    <col min="3606" max="3607" width="10.5703125" style="186" customWidth="1"/>
    <col min="3608" max="3608" width="12.42578125" style="186" bestFit="1" customWidth="1"/>
    <col min="3609" max="3609" width="9.28515625" style="186" bestFit="1" customWidth="1"/>
    <col min="3610" max="3840" width="9.140625" style="186"/>
    <col min="3841" max="3841" width="10.28515625" style="186" bestFit="1" customWidth="1"/>
    <col min="3842" max="3842" width="10.140625" style="186" customWidth="1"/>
    <col min="3843" max="3843" width="8.42578125" style="186" customWidth="1"/>
    <col min="3844" max="3844" width="11.7109375" style="186" customWidth="1"/>
    <col min="3845" max="3845" width="13.5703125" style="186" customWidth="1"/>
    <col min="3846" max="3846" width="11.85546875" style="186" customWidth="1"/>
    <col min="3847" max="3847" width="11" style="186" customWidth="1"/>
    <col min="3848" max="3850" width="11.85546875" style="186" customWidth="1"/>
    <col min="3851" max="3851" width="8.7109375" style="186" customWidth="1"/>
    <col min="3852" max="3852" width="4.85546875" style="186" bestFit="1" customWidth="1"/>
    <col min="3853" max="3853" width="4.85546875" style="186" customWidth="1"/>
    <col min="3854" max="3854" width="11.140625" style="186" bestFit="1" customWidth="1"/>
    <col min="3855" max="3858" width="4.85546875" style="186" bestFit="1" customWidth="1"/>
    <col min="3859" max="3859" width="8.140625" style="186" bestFit="1" customWidth="1"/>
    <col min="3860" max="3860" width="6.140625" style="186" bestFit="1" customWidth="1"/>
    <col min="3861" max="3861" width="5.42578125" style="186" bestFit="1" customWidth="1"/>
    <col min="3862" max="3863" width="10.5703125" style="186" customWidth="1"/>
    <col min="3864" max="3864" width="12.42578125" style="186" bestFit="1" customWidth="1"/>
    <col min="3865" max="3865" width="9.28515625" style="186" bestFit="1" customWidth="1"/>
    <col min="3866" max="4096" width="9.140625" style="186"/>
    <col min="4097" max="4097" width="10.28515625" style="186" bestFit="1" customWidth="1"/>
    <col min="4098" max="4098" width="10.140625" style="186" customWidth="1"/>
    <col min="4099" max="4099" width="8.42578125" style="186" customWidth="1"/>
    <col min="4100" max="4100" width="11.7109375" style="186" customWidth="1"/>
    <col min="4101" max="4101" width="13.5703125" style="186" customWidth="1"/>
    <col min="4102" max="4102" width="11.85546875" style="186" customWidth="1"/>
    <col min="4103" max="4103" width="11" style="186" customWidth="1"/>
    <col min="4104" max="4106" width="11.85546875" style="186" customWidth="1"/>
    <col min="4107" max="4107" width="8.7109375" style="186" customWidth="1"/>
    <col min="4108" max="4108" width="4.85546875" style="186" bestFit="1" customWidth="1"/>
    <col min="4109" max="4109" width="4.85546875" style="186" customWidth="1"/>
    <col min="4110" max="4110" width="11.140625" style="186" bestFit="1" customWidth="1"/>
    <col min="4111" max="4114" width="4.85546875" style="186" bestFit="1" customWidth="1"/>
    <col min="4115" max="4115" width="8.140625" style="186" bestFit="1" customWidth="1"/>
    <col min="4116" max="4116" width="6.140625" style="186" bestFit="1" customWidth="1"/>
    <col min="4117" max="4117" width="5.42578125" style="186" bestFit="1" customWidth="1"/>
    <col min="4118" max="4119" width="10.5703125" style="186" customWidth="1"/>
    <col min="4120" max="4120" width="12.42578125" style="186" bestFit="1" customWidth="1"/>
    <col min="4121" max="4121" width="9.28515625" style="186" bestFit="1" customWidth="1"/>
    <col min="4122" max="4352" width="9.140625" style="186"/>
    <col min="4353" max="4353" width="10.28515625" style="186" bestFit="1" customWidth="1"/>
    <col min="4354" max="4354" width="10.140625" style="186" customWidth="1"/>
    <col min="4355" max="4355" width="8.42578125" style="186" customWidth="1"/>
    <col min="4356" max="4356" width="11.7109375" style="186" customWidth="1"/>
    <col min="4357" max="4357" width="13.5703125" style="186" customWidth="1"/>
    <col min="4358" max="4358" width="11.85546875" style="186" customWidth="1"/>
    <col min="4359" max="4359" width="11" style="186" customWidth="1"/>
    <col min="4360" max="4362" width="11.85546875" style="186" customWidth="1"/>
    <col min="4363" max="4363" width="8.7109375" style="186" customWidth="1"/>
    <col min="4364" max="4364" width="4.85546875" style="186" bestFit="1" customWidth="1"/>
    <col min="4365" max="4365" width="4.85546875" style="186" customWidth="1"/>
    <col min="4366" max="4366" width="11.140625" style="186" bestFit="1" customWidth="1"/>
    <col min="4367" max="4370" width="4.85546875" style="186" bestFit="1" customWidth="1"/>
    <col min="4371" max="4371" width="8.140625" style="186" bestFit="1" customWidth="1"/>
    <col min="4372" max="4372" width="6.140625" style="186" bestFit="1" customWidth="1"/>
    <col min="4373" max="4373" width="5.42578125" style="186" bestFit="1" customWidth="1"/>
    <col min="4374" max="4375" width="10.5703125" style="186" customWidth="1"/>
    <col min="4376" max="4376" width="12.42578125" style="186" bestFit="1" customWidth="1"/>
    <col min="4377" max="4377" width="9.28515625" style="186" bestFit="1" customWidth="1"/>
    <col min="4378" max="4608" width="9.140625" style="186"/>
    <col min="4609" max="4609" width="10.28515625" style="186" bestFit="1" customWidth="1"/>
    <col min="4610" max="4610" width="10.140625" style="186" customWidth="1"/>
    <col min="4611" max="4611" width="8.42578125" style="186" customWidth="1"/>
    <col min="4612" max="4612" width="11.7109375" style="186" customWidth="1"/>
    <col min="4613" max="4613" width="13.5703125" style="186" customWidth="1"/>
    <col min="4614" max="4614" width="11.85546875" style="186" customWidth="1"/>
    <col min="4615" max="4615" width="11" style="186" customWidth="1"/>
    <col min="4616" max="4618" width="11.85546875" style="186" customWidth="1"/>
    <col min="4619" max="4619" width="8.7109375" style="186" customWidth="1"/>
    <col min="4620" max="4620" width="4.85546875" style="186" bestFit="1" customWidth="1"/>
    <col min="4621" max="4621" width="4.85546875" style="186" customWidth="1"/>
    <col min="4622" max="4622" width="11.140625" style="186" bestFit="1" customWidth="1"/>
    <col min="4623" max="4626" width="4.85546875" style="186" bestFit="1" customWidth="1"/>
    <col min="4627" max="4627" width="8.140625" style="186" bestFit="1" customWidth="1"/>
    <col min="4628" max="4628" width="6.140625" style="186" bestFit="1" customWidth="1"/>
    <col min="4629" max="4629" width="5.42578125" style="186" bestFit="1" customWidth="1"/>
    <col min="4630" max="4631" width="10.5703125" style="186" customWidth="1"/>
    <col min="4632" max="4632" width="12.42578125" style="186" bestFit="1" customWidth="1"/>
    <col min="4633" max="4633" width="9.28515625" style="186" bestFit="1" customWidth="1"/>
    <col min="4634" max="4864" width="9.140625" style="186"/>
    <col min="4865" max="4865" width="10.28515625" style="186" bestFit="1" customWidth="1"/>
    <col min="4866" max="4866" width="10.140625" style="186" customWidth="1"/>
    <col min="4867" max="4867" width="8.42578125" style="186" customWidth="1"/>
    <col min="4868" max="4868" width="11.7109375" style="186" customWidth="1"/>
    <col min="4869" max="4869" width="13.5703125" style="186" customWidth="1"/>
    <col min="4870" max="4870" width="11.85546875" style="186" customWidth="1"/>
    <col min="4871" max="4871" width="11" style="186" customWidth="1"/>
    <col min="4872" max="4874" width="11.85546875" style="186" customWidth="1"/>
    <col min="4875" max="4875" width="8.7109375" style="186" customWidth="1"/>
    <col min="4876" max="4876" width="4.85546875" style="186" bestFit="1" customWidth="1"/>
    <col min="4877" max="4877" width="4.85546875" style="186" customWidth="1"/>
    <col min="4878" max="4878" width="11.140625" style="186" bestFit="1" customWidth="1"/>
    <col min="4879" max="4882" width="4.85546875" style="186" bestFit="1" customWidth="1"/>
    <col min="4883" max="4883" width="8.140625" style="186" bestFit="1" customWidth="1"/>
    <col min="4884" max="4884" width="6.140625" style="186" bestFit="1" customWidth="1"/>
    <col min="4885" max="4885" width="5.42578125" style="186" bestFit="1" customWidth="1"/>
    <col min="4886" max="4887" width="10.5703125" style="186" customWidth="1"/>
    <col min="4888" max="4888" width="12.42578125" style="186" bestFit="1" customWidth="1"/>
    <col min="4889" max="4889" width="9.28515625" style="186" bestFit="1" customWidth="1"/>
    <col min="4890" max="5120" width="9.140625" style="186"/>
    <col min="5121" max="5121" width="10.28515625" style="186" bestFit="1" customWidth="1"/>
    <col min="5122" max="5122" width="10.140625" style="186" customWidth="1"/>
    <col min="5123" max="5123" width="8.42578125" style="186" customWidth="1"/>
    <col min="5124" max="5124" width="11.7109375" style="186" customWidth="1"/>
    <col min="5125" max="5125" width="13.5703125" style="186" customWidth="1"/>
    <col min="5126" max="5126" width="11.85546875" style="186" customWidth="1"/>
    <col min="5127" max="5127" width="11" style="186" customWidth="1"/>
    <col min="5128" max="5130" width="11.85546875" style="186" customWidth="1"/>
    <col min="5131" max="5131" width="8.7109375" style="186" customWidth="1"/>
    <col min="5132" max="5132" width="4.85546875" style="186" bestFit="1" customWidth="1"/>
    <col min="5133" max="5133" width="4.85546875" style="186" customWidth="1"/>
    <col min="5134" max="5134" width="11.140625" style="186" bestFit="1" customWidth="1"/>
    <col min="5135" max="5138" width="4.85546875" style="186" bestFit="1" customWidth="1"/>
    <col min="5139" max="5139" width="8.140625" style="186" bestFit="1" customWidth="1"/>
    <col min="5140" max="5140" width="6.140625" style="186" bestFit="1" customWidth="1"/>
    <col min="5141" max="5141" width="5.42578125" style="186" bestFit="1" customWidth="1"/>
    <col min="5142" max="5143" width="10.5703125" style="186" customWidth="1"/>
    <col min="5144" max="5144" width="12.42578125" style="186" bestFit="1" customWidth="1"/>
    <col min="5145" max="5145" width="9.28515625" style="186" bestFit="1" customWidth="1"/>
    <col min="5146" max="5376" width="9.140625" style="186"/>
    <col min="5377" max="5377" width="10.28515625" style="186" bestFit="1" customWidth="1"/>
    <col min="5378" max="5378" width="10.140625" style="186" customWidth="1"/>
    <col min="5379" max="5379" width="8.42578125" style="186" customWidth="1"/>
    <col min="5380" max="5380" width="11.7109375" style="186" customWidth="1"/>
    <col min="5381" max="5381" width="13.5703125" style="186" customWidth="1"/>
    <col min="5382" max="5382" width="11.85546875" style="186" customWidth="1"/>
    <col min="5383" max="5383" width="11" style="186" customWidth="1"/>
    <col min="5384" max="5386" width="11.85546875" style="186" customWidth="1"/>
    <col min="5387" max="5387" width="8.7109375" style="186" customWidth="1"/>
    <col min="5388" max="5388" width="4.85546875" style="186" bestFit="1" customWidth="1"/>
    <col min="5389" max="5389" width="4.85546875" style="186" customWidth="1"/>
    <col min="5390" max="5390" width="11.140625" style="186" bestFit="1" customWidth="1"/>
    <col min="5391" max="5394" width="4.85546875" style="186" bestFit="1" customWidth="1"/>
    <col min="5395" max="5395" width="8.140625" style="186" bestFit="1" customWidth="1"/>
    <col min="5396" max="5396" width="6.140625" style="186" bestFit="1" customWidth="1"/>
    <col min="5397" max="5397" width="5.42578125" style="186" bestFit="1" customWidth="1"/>
    <col min="5398" max="5399" width="10.5703125" style="186" customWidth="1"/>
    <col min="5400" max="5400" width="12.42578125" style="186" bestFit="1" customWidth="1"/>
    <col min="5401" max="5401" width="9.28515625" style="186" bestFit="1" customWidth="1"/>
    <col min="5402" max="5632" width="9.140625" style="186"/>
    <col min="5633" max="5633" width="10.28515625" style="186" bestFit="1" customWidth="1"/>
    <col min="5634" max="5634" width="10.140625" style="186" customWidth="1"/>
    <col min="5635" max="5635" width="8.42578125" style="186" customWidth="1"/>
    <col min="5636" max="5636" width="11.7109375" style="186" customWidth="1"/>
    <col min="5637" max="5637" width="13.5703125" style="186" customWidth="1"/>
    <col min="5638" max="5638" width="11.85546875" style="186" customWidth="1"/>
    <col min="5639" max="5639" width="11" style="186" customWidth="1"/>
    <col min="5640" max="5642" width="11.85546875" style="186" customWidth="1"/>
    <col min="5643" max="5643" width="8.7109375" style="186" customWidth="1"/>
    <col min="5644" max="5644" width="4.85546875" style="186" bestFit="1" customWidth="1"/>
    <col min="5645" max="5645" width="4.85546875" style="186" customWidth="1"/>
    <col min="5646" max="5646" width="11.140625" style="186" bestFit="1" customWidth="1"/>
    <col min="5647" max="5650" width="4.85546875" style="186" bestFit="1" customWidth="1"/>
    <col min="5651" max="5651" width="8.140625" style="186" bestFit="1" customWidth="1"/>
    <col min="5652" max="5652" width="6.140625" style="186" bestFit="1" customWidth="1"/>
    <col min="5653" max="5653" width="5.42578125" style="186" bestFit="1" customWidth="1"/>
    <col min="5654" max="5655" width="10.5703125" style="186" customWidth="1"/>
    <col min="5656" max="5656" width="12.42578125" style="186" bestFit="1" customWidth="1"/>
    <col min="5657" max="5657" width="9.28515625" style="186" bestFit="1" customWidth="1"/>
    <col min="5658" max="5888" width="9.140625" style="186"/>
    <col min="5889" max="5889" width="10.28515625" style="186" bestFit="1" customWidth="1"/>
    <col min="5890" max="5890" width="10.140625" style="186" customWidth="1"/>
    <col min="5891" max="5891" width="8.42578125" style="186" customWidth="1"/>
    <col min="5892" max="5892" width="11.7109375" style="186" customWidth="1"/>
    <col min="5893" max="5893" width="13.5703125" style="186" customWidth="1"/>
    <col min="5894" max="5894" width="11.85546875" style="186" customWidth="1"/>
    <col min="5895" max="5895" width="11" style="186" customWidth="1"/>
    <col min="5896" max="5898" width="11.85546875" style="186" customWidth="1"/>
    <col min="5899" max="5899" width="8.7109375" style="186" customWidth="1"/>
    <col min="5900" max="5900" width="4.85546875" style="186" bestFit="1" customWidth="1"/>
    <col min="5901" max="5901" width="4.85546875" style="186" customWidth="1"/>
    <col min="5902" max="5902" width="11.140625" style="186" bestFit="1" customWidth="1"/>
    <col min="5903" max="5906" width="4.85546875" style="186" bestFit="1" customWidth="1"/>
    <col min="5907" max="5907" width="8.140625" style="186" bestFit="1" customWidth="1"/>
    <col min="5908" max="5908" width="6.140625" style="186" bestFit="1" customWidth="1"/>
    <col min="5909" max="5909" width="5.42578125" style="186" bestFit="1" customWidth="1"/>
    <col min="5910" max="5911" width="10.5703125" style="186" customWidth="1"/>
    <col min="5912" max="5912" width="12.42578125" style="186" bestFit="1" customWidth="1"/>
    <col min="5913" max="5913" width="9.28515625" style="186" bestFit="1" customWidth="1"/>
    <col min="5914" max="6144" width="9.140625" style="186"/>
    <col min="6145" max="6145" width="10.28515625" style="186" bestFit="1" customWidth="1"/>
    <col min="6146" max="6146" width="10.140625" style="186" customWidth="1"/>
    <col min="6147" max="6147" width="8.42578125" style="186" customWidth="1"/>
    <col min="6148" max="6148" width="11.7109375" style="186" customWidth="1"/>
    <col min="6149" max="6149" width="13.5703125" style="186" customWidth="1"/>
    <col min="6150" max="6150" width="11.85546875" style="186" customWidth="1"/>
    <col min="6151" max="6151" width="11" style="186" customWidth="1"/>
    <col min="6152" max="6154" width="11.85546875" style="186" customWidth="1"/>
    <col min="6155" max="6155" width="8.7109375" style="186" customWidth="1"/>
    <col min="6156" max="6156" width="4.85546875" style="186" bestFit="1" customWidth="1"/>
    <col min="6157" max="6157" width="4.85546875" style="186" customWidth="1"/>
    <col min="6158" max="6158" width="11.140625" style="186" bestFit="1" customWidth="1"/>
    <col min="6159" max="6162" width="4.85546875" style="186" bestFit="1" customWidth="1"/>
    <col min="6163" max="6163" width="8.140625" style="186" bestFit="1" customWidth="1"/>
    <col min="6164" max="6164" width="6.140625" style="186" bestFit="1" customWidth="1"/>
    <col min="6165" max="6165" width="5.42578125" style="186" bestFit="1" customWidth="1"/>
    <col min="6166" max="6167" width="10.5703125" style="186" customWidth="1"/>
    <col min="6168" max="6168" width="12.42578125" style="186" bestFit="1" customWidth="1"/>
    <col min="6169" max="6169" width="9.28515625" style="186" bestFit="1" customWidth="1"/>
    <col min="6170" max="6400" width="9.140625" style="186"/>
    <col min="6401" max="6401" width="10.28515625" style="186" bestFit="1" customWidth="1"/>
    <col min="6402" max="6402" width="10.140625" style="186" customWidth="1"/>
    <col min="6403" max="6403" width="8.42578125" style="186" customWidth="1"/>
    <col min="6404" max="6404" width="11.7109375" style="186" customWidth="1"/>
    <col min="6405" max="6405" width="13.5703125" style="186" customWidth="1"/>
    <col min="6406" max="6406" width="11.85546875" style="186" customWidth="1"/>
    <col min="6407" max="6407" width="11" style="186" customWidth="1"/>
    <col min="6408" max="6410" width="11.85546875" style="186" customWidth="1"/>
    <col min="6411" max="6411" width="8.7109375" style="186" customWidth="1"/>
    <col min="6412" max="6412" width="4.85546875" style="186" bestFit="1" customWidth="1"/>
    <col min="6413" max="6413" width="4.85546875" style="186" customWidth="1"/>
    <col min="6414" max="6414" width="11.140625" style="186" bestFit="1" customWidth="1"/>
    <col min="6415" max="6418" width="4.85546875" style="186" bestFit="1" customWidth="1"/>
    <col min="6419" max="6419" width="8.140625" style="186" bestFit="1" customWidth="1"/>
    <col min="6420" max="6420" width="6.140625" style="186" bestFit="1" customWidth="1"/>
    <col min="6421" max="6421" width="5.42578125" style="186" bestFit="1" customWidth="1"/>
    <col min="6422" max="6423" width="10.5703125" style="186" customWidth="1"/>
    <col min="6424" max="6424" width="12.42578125" style="186" bestFit="1" customWidth="1"/>
    <col min="6425" max="6425" width="9.28515625" style="186" bestFit="1" customWidth="1"/>
    <col min="6426" max="6656" width="9.140625" style="186"/>
    <col min="6657" max="6657" width="10.28515625" style="186" bestFit="1" customWidth="1"/>
    <col min="6658" max="6658" width="10.140625" style="186" customWidth="1"/>
    <col min="6659" max="6659" width="8.42578125" style="186" customWidth="1"/>
    <col min="6660" max="6660" width="11.7109375" style="186" customWidth="1"/>
    <col min="6661" max="6661" width="13.5703125" style="186" customWidth="1"/>
    <col min="6662" max="6662" width="11.85546875" style="186" customWidth="1"/>
    <col min="6663" max="6663" width="11" style="186" customWidth="1"/>
    <col min="6664" max="6666" width="11.85546875" style="186" customWidth="1"/>
    <col min="6667" max="6667" width="8.7109375" style="186" customWidth="1"/>
    <col min="6668" max="6668" width="4.85546875" style="186" bestFit="1" customWidth="1"/>
    <col min="6669" max="6669" width="4.85546875" style="186" customWidth="1"/>
    <col min="6670" max="6670" width="11.140625" style="186" bestFit="1" customWidth="1"/>
    <col min="6671" max="6674" width="4.85546875" style="186" bestFit="1" customWidth="1"/>
    <col min="6675" max="6675" width="8.140625" style="186" bestFit="1" customWidth="1"/>
    <col min="6676" max="6676" width="6.140625" style="186" bestFit="1" customWidth="1"/>
    <col min="6677" max="6677" width="5.42578125" style="186" bestFit="1" customWidth="1"/>
    <col min="6678" max="6679" width="10.5703125" style="186" customWidth="1"/>
    <col min="6680" max="6680" width="12.42578125" style="186" bestFit="1" customWidth="1"/>
    <col min="6681" max="6681" width="9.28515625" style="186" bestFit="1" customWidth="1"/>
    <col min="6682" max="6912" width="9.140625" style="186"/>
    <col min="6913" max="6913" width="10.28515625" style="186" bestFit="1" customWidth="1"/>
    <col min="6914" max="6914" width="10.140625" style="186" customWidth="1"/>
    <col min="6915" max="6915" width="8.42578125" style="186" customWidth="1"/>
    <col min="6916" max="6916" width="11.7109375" style="186" customWidth="1"/>
    <col min="6917" max="6917" width="13.5703125" style="186" customWidth="1"/>
    <col min="6918" max="6918" width="11.85546875" style="186" customWidth="1"/>
    <col min="6919" max="6919" width="11" style="186" customWidth="1"/>
    <col min="6920" max="6922" width="11.85546875" style="186" customWidth="1"/>
    <col min="6923" max="6923" width="8.7109375" style="186" customWidth="1"/>
    <col min="6924" max="6924" width="4.85546875" style="186" bestFit="1" customWidth="1"/>
    <col min="6925" max="6925" width="4.85546875" style="186" customWidth="1"/>
    <col min="6926" max="6926" width="11.140625" style="186" bestFit="1" customWidth="1"/>
    <col min="6927" max="6930" width="4.85546875" style="186" bestFit="1" customWidth="1"/>
    <col min="6931" max="6931" width="8.140625" style="186" bestFit="1" customWidth="1"/>
    <col min="6932" max="6932" width="6.140625" style="186" bestFit="1" customWidth="1"/>
    <col min="6933" max="6933" width="5.42578125" style="186" bestFit="1" customWidth="1"/>
    <col min="6934" max="6935" width="10.5703125" style="186" customWidth="1"/>
    <col min="6936" max="6936" width="12.42578125" style="186" bestFit="1" customWidth="1"/>
    <col min="6937" max="6937" width="9.28515625" style="186" bestFit="1" customWidth="1"/>
    <col min="6938" max="7168" width="9.140625" style="186"/>
    <col min="7169" max="7169" width="10.28515625" style="186" bestFit="1" customWidth="1"/>
    <col min="7170" max="7170" width="10.140625" style="186" customWidth="1"/>
    <col min="7171" max="7171" width="8.42578125" style="186" customWidth="1"/>
    <col min="7172" max="7172" width="11.7109375" style="186" customWidth="1"/>
    <col min="7173" max="7173" width="13.5703125" style="186" customWidth="1"/>
    <col min="7174" max="7174" width="11.85546875" style="186" customWidth="1"/>
    <col min="7175" max="7175" width="11" style="186" customWidth="1"/>
    <col min="7176" max="7178" width="11.85546875" style="186" customWidth="1"/>
    <col min="7179" max="7179" width="8.7109375" style="186" customWidth="1"/>
    <col min="7180" max="7180" width="4.85546875" style="186" bestFit="1" customWidth="1"/>
    <col min="7181" max="7181" width="4.85546875" style="186" customWidth="1"/>
    <col min="7182" max="7182" width="11.140625" style="186" bestFit="1" customWidth="1"/>
    <col min="7183" max="7186" width="4.85546875" style="186" bestFit="1" customWidth="1"/>
    <col min="7187" max="7187" width="8.140625" style="186" bestFit="1" customWidth="1"/>
    <col min="7188" max="7188" width="6.140625" style="186" bestFit="1" customWidth="1"/>
    <col min="7189" max="7189" width="5.42578125" style="186" bestFit="1" customWidth="1"/>
    <col min="7190" max="7191" width="10.5703125" style="186" customWidth="1"/>
    <col min="7192" max="7192" width="12.42578125" style="186" bestFit="1" customWidth="1"/>
    <col min="7193" max="7193" width="9.28515625" style="186" bestFit="1" customWidth="1"/>
    <col min="7194" max="7424" width="9.140625" style="186"/>
    <col min="7425" max="7425" width="10.28515625" style="186" bestFit="1" customWidth="1"/>
    <col min="7426" max="7426" width="10.140625" style="186" customWidth="1"/>
    <col min="7427" max="7427" width="8.42578125" style="186" customWidth="1"/>
    <col min="7428" max="7428" width="11.7109375" style="186" customWidth="1"/>
    <col min="7429" max="7429" width="13.5703125" style="186" customWidth="1"/>
    <col min="7430" max="7430" width="11.85546875" style="186" customWidth="1"/>
    <col min="7431" max="7431" width="11" style="186" customWidth="1"/>
    <col min="7432" max="7434" width="11.85546875" style="186" customWidth="1"/>
    <col min="7435" max="7435" width="8.7109375" style="186" customWidth="1"/>
    <col min="7436" max="7436" width="4.85546875" style="186" bestFit="1" customWidth="1"/>
    <col min="7437" max="7437" width="4.85546875" style="186" customWidth="1"/>
    <col min="7438" max="7438" width="11.140625" style="186" bestFit="1" customWidth="1"/>
    <col min="7439" max="7442" width="4.85546875" style="186" bestFit="1" customWidth="1"/>
    <col min="7443" max="7443" width="8.140625" style="186" bestFit="1" customWidth="1"/>
    <col min="7444" max="7444" width="6.140625" style="186" bestFit="1" customWidth="1"/>
    <col min="7445" max="7445" width="5.42578125" style="186" bestFit="1" customWidth="1"/>
    <col min="7446" max="7447" width="10.5703125" style="186" customWidth="1"/>
    <col min="7448" max="7448" width="12.42578125" style="186" bestFit="1" customWidth="1"/>
    <col min="7449" max="7449" width="9.28515625" style="186" bestFit="1" customWidth="1"/>
    <col min="7450" max="7680" width="9.140625" style="186"/>
    <col min="7681" max="7681" width="10.28515625" style="186" bestFit="1" customWidth="1"/>
    <col min="7682" max="7682" width="10.140625" style="186" customWidth="1"/>
    <col min="7683" max="7683" width="8.42578125" style="186" customWidth="1"/>
    <col min="7684" max="7684" width="11.7109375" style="186" customWidth="1"/>
    <col min="7685" max="7685" width="13.5703125" style="186" customWidth="1"/>
    <col min="7686" max="7686" width="11.85546875" style="186" customWidth="1"/>
    <col min="7687" max="7687" width="11" style="186" customWidth="1"/>
    <col min="7688" max="7690" width="11.85546875" style="186" customWidth="1"/>
    <col min="7691" max="7691" width="8.7109375" style="186" customWidth="1"/>
    <col min="7692" max="7692" width="4.85546875" style="186" bestFit="1" customWidth="1"/>
    <col min="7693" max="7693" width="4.85546875" style="186" customWidth="1"/>
    <col min="7694" max="7694" width="11.140625" style="186" bestFit="1" customWidth="1"/>
    <col min="7695" max="7698" width="4.85546875" style="186" bestFit="1" customWidth="1"/>
    <col min="7699" max="7699" width="8.140625" style="186" bestFit="1" customWidth="1"/>
    <col min="7700" max="7700" width="6.140625" style="186" bestFit="1" customWidth="1"/>
    <col min="7701" max="7701" width="5.42578125" style="186" bestFit="1" customWidth="1"/>
    <col min="7702" max="7703" width="10.5703125" style="186" customWidth="1"/>
    <col min="7704" max="7704" width="12.42578125" style="186" bestFit="1" customWidth="1"/>
    <col min="7705" max="7705" width="9.28515625" style="186" bestFit="1" customWidth="1"/>
    <col min="7706" max="7936" width="9.140625" style="186"/>
    <col min="7937" max="7937" width="10.28515625" style="186" bestFit="1" customWidth="1"/>
    <col min="7938" max="7938" width="10.140625" style="186" customWidth="1"/>
    <col min="7939" max="7939" width="8.42578125" style="186" customWidth="1"/>
    <col min="7940" max="7940" width="11.7109375" style="186" customWidth="1"/>
    <col min="7941" max="7941" width="13.5703125" style="186" customWidth="1"/>
    <col min="7942" max="7942" width="11.85546875" style="186" customWidth="1"/>
    <col min="7943" max="7943" width="11" style="186" customWidth="1"/>
    <col min="7944" max="7946" width="11.85546875" style="186" customWidth="1"/>
    <col min="7947" max="7947" width="8.7109375" style="186" customWidth="1"/>
    <col min="7948" max="7948" width="4.85546875" style="186" bestFit="1" customWidth="1"/>
    <col min="7949" max="7949" width="4.85546875" style="186" customWidth="1"/>
    <col min="7950" max="7950" width="11.140625" style="186" bestFit="1" customWidth="1"/>
    <col min="7951" max="7954" width="4.85546875" style="186" bestFit="1" customWidth="1"/>
    <col min="7955" max="7955" width="8.140625" style="186" bestFit="1" customWidth="1"/>
    <col min="7956" max="7956" width="6.140625" style="186" bestFit="1" customWidth="1"/>
    <col min="7957" max="7957" width="5.42578125" style="186" bestFit="1" customWidth="1"/>
    <col min="7958" max="7959" width="10.5703125" style="186" customWidth="1"/>
    <col min="7960" max="7960" width="12.42578125" style="186" bestFit="1" customWidth="1"/>
    <col min="7961" max="7961" width="9.28515625" style="186" bestFit="1" customWidth="1"/>
    <col min="7962" max="8192" width="9.140625" style="186"/>
    <col min="8193" max="8193" width="10.28515625" style="186" bestFit="1" customWidth="1"/>
    <col min="8194" max="8194" width="10.140625" style="186" customWidth="1"/>
    <col min="8195" max="8195" width="8.42578125" style="186" customWidth="1"/>
    <col min="8196" max="8196" width="11.7109375" style="186" customWidth="1"/>
    <col min="8197" max="8197" width="13.5703125" style="186" customWidth="1"/>
    <col min="8198" max="8198" width="11.85546875" style="186" customWidth="1"/>
    <col min="8199" max="8199" width="11" style="186" customWidth="1"/>
    <col min="8200" max="8202" width="11.85546875" style="186" customWidth="1"/>
    <col min="8203" max="8203" width="8.7109375" style="186" customWidth="1"/>
    <col min="8204" max="8204" width="4.85546875" style="186" bestFit="1" customWidth="1"/>
    <col min="8205" max="8205" width="4.85546875" style="186" customWidth="1"/>
    <col min="8206" max="8206" width="11.140625" style="186" bestFit="1" customWidth="1"/>
    <col min="8207" max="8210" width="4.85546875" style="186" bestFit="1" customWidth="1"/>
    <col min="8211" max="8211" width="8.140625" style="186" bestFit="1" customWidth="1"/>
    <col min="8212" max="8212" width="6.140625" style="186" bestFit="1" customWidth="1"/>
    <col min="8213" max="8213" width="5.42578125" style="186" bestFit="1" customWidth="1"/>
    <col min="8214" max="8215" width="10.5703125" style="186" customWidth="1"/>
    <col min="8216" max="8216" width="12.42578125" style="186" bestFit="1" customWidth="1"/>
    <col min="8217" max="8217" width="9.28515625" style="186" bestFit="1" customWidth="1"/>
    <col min="8218" max="8448" width="9.140625" style="186"/>
    <col min="8449" max="8449" width="10.28515625" style="186" bestFit="1" customWidth="1"/>
    <col min="8450" max="8450" width="10.140625" style="186" customWidth="1"/>
    <col min="8451" max="8451" width="8.42578125" style="186" customWidth="1"/>
    <col min="8452" max="8452" width="11.7109375" style="186" customWidth="1"/>
    <col min="8453" max="8453" width="13.5703125" style="186" customWidth="1"/>
    <col min="8454" max="8454" width="11.85546875" style="186" customWidth="1"/>
    <col min="8455" max="8455" width="11" style="186" customWidth="1"/>
    <col min="8456" max="8458" width="11.85546875" style="186" customWidth="1"/>
    <col min="8459" max="8459" width="8.7109375" style="186" customWidth="1"/>
    <col min="8460" max="8460" width="4.85546875" style="186" bestFit="1" customWidth="1"/>
    <col min="8461" max="8461" width="4.85546875" style="186" customWidth="1"/>
    <col min="8462" max="8462" width="11.140625" style="186" bestFit="1" customWidth="1"/>
    <col min="8463" max="8466" width="4.85546875" style="186" bestFit="1" customWidth="1"/>
    <col min="8467" max="8467" width="8.140625" style="186" bestFit="1" customWidth="1"/>
    <col min="8468" max="8468" width="6.140625" style="186" bestFit="1" customWidth="1"/>
    <col min="8469" max="8469" width="5.42578125" style="186" bestFit="1" customWidth="1"/>
    <col min="8470" max="8471" width="10.5703125" style="186" customWidth="1"/>
    <col min="8472" max="8472" width="12.42578125" style="186" bestFit="1" customWidth="1"/>
    <col min="8473" max="8473" width="9.28515625" style="186" bestFit="1" customWidth="1"/>
    <col min="8474" max="8704" width="9.140625" style="186"/>
    <col min="8705" max="8705" width="10.28515625" style="186" bestFit="1" customWidth="1"/>
    <col min="8706" max="8706" width="10.140625" style="186" customWidth="1"/>
    <col min="8707" max="8707" width="8.42578125" style="186" customWidth="1"/>
    <col min="8708" max="8708" width="11.7109375" style="186" customWidth="1"/>
    <col min="8709" max="8709" width="13.5703125" style="186" customWidth="1"/>
    <col min="8710" max="8710" width="11.85546875" style="186" customWidth="1"/>
    <col min="8711" max="8711" width="11" style="186" customWidth="1"/>
    <col min="8712" max="8714" width="11.85546875" style="186" customWidth="1"/>
    <col min="8715" max="8715" width="8.7109375" style="186" customWidth="1"/>
    <col min="8716" max="8716" width="4.85546875" style="186" bestFit="1" customWidth="1"/>
    <col min="8717" max="8717" width="4.85546875" style="186" customWidth="1"/>
    <col min="8718" max="8718" width="11.140625" style="186" bestFit="1" customWidth="1"/>
    <col min="8719" max="8722" width="4.85546875" style="186" bestFit="1" customWidth="1"/>
    <col min="8723" max="8723" width="8.140625" style="186" bestFit="1" customWidth="1"/>
    <col min="8724" max="8724" width="6.140625" style="186" bestFit="1" customWidth="1"/>
    <col min="8725" max="8725" width="5.42578125" style="186" bestFit="1" customWidth="1"/>
    <col min="8726" max="8727" width="10.5703125" style="186" customWidth="1"/>
    <col min="8728" max="8728" width="12.42578125" style="186" bestFit="1" customWidth="1"/>
    <col min="8729" max="8729" width="9.28515625" style="186" bestFit="1" customWidth="1"/>
    <col min="8730" max="8960" width="9.140625" style="186"/>
    <col min="8961" max="8961" width="10.28515625" style="186" bestFit="1" customWidth="1"/>
    <col min="8962" max="8962" width="10.140625" style="186" customWidth="1"/>
    <col min="8963" max="8963" width="8.42578125" style="186" customWidth="1"/>
    <col min="8964" max="8964" width="11.7109375" style="186" customWidth="1"/>
    <col min="8965" max="8965" width="13.5703125" style="186" customWidth="1"/>
    <col min="8966" max="8966" width="11.85546875" style="186" customWidth="1"/>
    <col min="8967" max="8967" width="11" style="186" customWidth="1"/>
    <col min="8968" max="8970" width="11.85546875" style="186" customWidth="1"/>
    <col min="8971" max="8971" width="8.7109375" style="186" customWidth="1"/>
    <col min="8972" max="8972" width="4.85546875" style="186" bestFit="1" customWidth="1"/>
    <col min="8973" max="8973" width="4.85546875" style="186" customWidth="1"/>
    <col min="8974" max="8974" width="11.140625" style="186" bestFit="1" customWidth="1"/>
    <col min="8975" max="8978" width="4.85546875" style="186" bestFit="1" customWidth="1"/>
    <col min="8979" max="8979" width="8.140625" style="186" bestFit="1" customWidth="1"/>
    <col min="8980" max="8980" width="6.140625" style="186" bestFit="1" customWidth="1"/>
    <col min="8981" max="8981" width="5.42578125" style="186" bestFit="1" customWidth="1"/>
    <col min="8982" max="8983" width="10.5703125" style="186" customWidth="1"/>
    <col min="8984" max="8984" width="12.42578125" style="186" bestFit="1" customWidth="1"/>
    <col min="8985" max="8985" width="9.28515625" style="186" bestFit="1" customWidth="1"/>
    <col min="8986" max="9216" width="9.140625" style="186"/>
    <col min="9217" max="9217" width="10.28515625" style="186" bestFit="1" customWidth="1"/>
    <col min="9218" max="9218" width="10.140625" style="186" customWidth="1"/>
    <col min="9219" max="9219" width="8.42578125" style="186" customWidth="1"/>
    <col min="9220" max="9220" width="11.7109375" style="186" customWidth="1"/>
    <col min="9221" max="9221" width="13.5703125" style="186" customWidth="1"/>
    <col min="9222" max="9222" width="11.85546875" style="186" customWidth="1"/>
    <col min="9223" max="9223" width="11" style="186" customWidth="1"/>
    <col min="9224" max="9226" width="11.85546875" style="186" customWidth="1"/>
    <col min="9227" max="9227" width="8.7109375" style="186" customWidth="1"/>
    <col min="9228" max="9228" width="4.85546875" style="186" bestFit="1" customWidth="1"/>
    <col min="9229" max="9229" width="4.85546875" style="186" customWidth="1"/>
    <col min="9230" max="9230" width="11.140625" style="186" bestFit="1" customWidth="1"/>
    <col min="9231" max="9234" width="4.85546875" style="186" bestFit="1" customWidth="1"/>
    <col min="9235" max="9235" width="8.140625" style="186" bestFit="1" customWidth="1"/>
    <col min="9236" max="9236" width="6.140625" style="186" bestFit="1" customWidth="1"/>
    <col min="9237" max="9237" width="5.42578125" style="186" bestFit="1" customWidth="1"/>
    <col min="9238" max="9239" width="10.5703125" style="186" customWidth="1"/>
    <col min="9240" max="9240" width="12.42578125" style="186" bestFit="1" customWidth="1"/>
    <col min="9241" max="9241" width="9.28515625" style="186" bestFit="1" customWidth="1"/>
    <col min="9242" max="9472" width="9.140625" style="186"/>
    <col min="9473" max="9473" width="10.28515625" style="186" bestFit="1" customWidth="1"/>
    <col min="9474" max="9474" width="10.140625" style="186" customWidth="1"/>
    <col min="9475" max="9475" width="8.42578125" style="186" customWidth="1"/>
    <col min="9476" max="9476" width="11.7109375" style="186" customWidth="1"/>
    <col min="9477" max="9477" width="13.5703125" style="186" customWidth="1"/>
    <col min="9478" max="9478" width="11.85546875" style="186" customWidth="1"/>
    <col min="9479" max="9479" width="11" style="186" customWidth="1"/>
    <col min="9480" max="9482" width="11.85546875" style="186" customWidth="1"/>
    <col min="9483" max="9483" width="8.7109375" style="186" customWidth="1"/>
    <col min="9484" max="9484" width="4.85546875" style="186" bestFit="1" customWidth="1"/>
    <col min="9485" max="9485" width="4.85546875" style="186" customWidth="1"/>
    <col min="9486" max="9486" width="11.140625" style="186" bestFit="1" customWidth="1"/>
    <col min="9487" max="9490" width="4.85546875" style="186" bestFit="1" customWidth="1"/>
    <col min="9491" max="9491" width="8.140625" style="186" bestFit="1" customWidth="1"/>
    <col min="9492" max="9492" width="6.140625" style="186" bestFit="1" customWidth="1"/>
    <col min="9493" max="9493" width="5.42578125" style="186" bestFit="1" customWidth="1"/>
    <col min="9494" max="9495" width="10.5703125" style="186" customWidth="1"/>
    <col min="9496" max="9496" width="12.42578125" style="186" bestFit="1" customWidth="1"/>
    <col min="9497" max="9497" width="9.28515625" style="186" bestFit="1" customWidth="1"/>
    <col min="9498" max="9728" width="9.140625" style="186"/>
    <col min="9729" max="9729" width="10.28515625" style="186" bestFit="1" customWidth="1"/>
    <col min="9730" max="9730" width="10.140625" style="186" customWidth="1"/>
    <col min="9731" max="9731" width="8.42578125" style="186" customWidth="1"/>
    <col min="9732" max="9732" width="11.7109375" style="186" customWidth="1"/>
    <col min="9733" max="9733" width="13.5703125" style="186" customWidth="1"/>
    <col min="9734" max="9734" width="11.85546875" style="186" customWidth="1"/>
    <col min="9735" max="9735" width="11" style="186" customWidth="1"/>
    <col min="9736" max="9738" width="11.85546875" style="186" customWidth="1"/>
    <col min="9739" max="9739" width="8.7109375" style="186" customWidth="1"/>
    <col min="9740" max="9740" width="4.85546875" style="186" bestFit="1" customWidth="1"/>
    <col min="9741" max="9741" width="4.85546875" style="186" customWidth="1"/>
    <col min="9742" max="9742" width="11.140625" style="186" bestFit="1" customWidth="1"/>
    <col min="9743" max="9746" width="4.85546875" style="186" bestFit="1" customWidth="1"/>
    <col min="9747" max="9747" width="8.140625" style="186" bestFit="1" customWidth="1"/>
    <col min="9748" max="9748" width="6.140625" style="186" bestFit="1" customWidth="1"/>
    <col min="9749" max="9749" width="5.42578125" style="186" bestFit="1" customWidth="1"/>
    <col min="9750" max="9751" width="10.5703125" style="186" customWidth="1"/>
    <col min="9752" max="9752" width="12.42578125" style="186" bestFit="1" customWidth="1"/>
    <col min="9753" max="9753" width="9.28515625" style="186" bestFit="1" customWidth="1"/>
    <col min="9754" max="9984" width="9.140625" style="186"/>
    <col min="9985" max="9985" width="10.28515625" style="186" bestFit="1" customWidth="1"/>
    <col min="9986" max="9986" width="10.140625" style="186" customWidth="1"/>
    <col min="9987" max="9987" width="8.42578125" style="186" customWidth="1"/>
    <col min="9988" max="9988" width="11.7109375" style="186" customWidth="1"/>
    <col min="9989" max="9989" width="13.5703125" style="186" customWidth="1"/>
    <col min="9990" max="9990" width="11.85546875" style="186" customWidth="1"/>
    <col min="9991" max="9991" width="11" style="186" customWidth="1"/>
    <col min="9992" max="9994" width="11.85546875" style="186" customWidth="1"/>
    <col min="9995" max="9995" width="8.7109375" style="186" customWidth="1"/>
    <col min="9996" max="9996" width="4.85546875" style="186" bestFit="1" customWidth="1"/>
    <col min="9997" max="9997" width="4.85546875" style="186" customWidth="1"/>
    <col min="9998" max="9998" width="11.140625" style="186" bestFit="1" customWidth="1"/>
    <col min="9999" max="10002" width="4.85546875" style="186" bestFit="1" customWidth="1"/>
    <col min="10003" max="10003" width="8.140625" style="186" bestFit="1" customWidth="1"/>
    <col min="10004" max="10004" width="6.140625" style="186" bestFit="1" customWidth="1"/>
    <col min="10005" max="10005" width="5.42578125" style="186" bestFit="1" customWidth="1"/>
    <col min="10006" max="10007" width="10.5703125" style="186" customWidth="1"/>
    <col min="10008" max="10008" width="12.42578125" style="186" bestFit="1" customWidth="1"/>
    <col min="10009" max="10009" width="9.28515625" style="186" bestFit="1" customWidth="1"/>
    <col min="10010" max="10240" width="9.140625" style="186"/>
    <col min="10241" max="10241" width="10.28515625" style="186" bestFit="1" customWidth="1"/>
    <col min="10242" max="10242" width="10.140625" style="186" customWidth="1"/>
    <col min="10243" max="10243" width="8.42578125" style="186" customWidth="1"/>
    <col min="10244" max="10244" width="11.7109375" style="186" customWidth="1"/>
    <col min="10245" max="10245" width="13.5703125" style="186" customWidth="1"/>
    <col min="10246" max="10246" width="11.85546875" style="186" customWidth="1"/>
    <col min="10247" max="10247" width="11" style="186" customWidth="1"/>
    <col min="10248" max="10250" width="11.85546875" style="186" customWidth="1"/>
    <col min="10251" max="10251" width="8.7109375" style="186" customWidth="1"/>
    <col min="10252" max="10252" width="4.85546875" style="186" bestFit="1" customWidth="1"/>
    <col min="10253" max="10253" width="4.85546875" style="186" customWidth="1"/>
    <col min="10254" max="10254" width="11.140625" style="186" bestFit="1" customWidth="1"/>
    <col min="10255" max="10258" width="4.85546875" style="186" bestFit="1" customWidth="1"/>
    <col min="10259" max="10259" width="8.140625" style="186" bestFit="1" customWidth="1"/>
    <col min="10260" max="10260" width="6.140625" style="186" bestFit="1" customWidth="1"/>
    <col min="10261" max="10261" width="5.42578125" style="186" bestFit="1" customWidth="1"/>
    <col min="10262" max="10263" width="10.5703125" style="186" customWidth="1"/>
    <col min="10264" max="10264" width="12.42578125" style="186" bestFit="1" customWidth="1"/>
    <col min="10265" max="10265" width="9.28515625" style="186" bestFit="1" customWidth="1"/>
    <col min="10266" max="10496" width="9.140625" style="186"/>
    <col min="10497" max="10497" width="10.28515625" style="186" bestFit="1" customWidth="1"/>
    <col min="10498" max="10498" width="10.140625" style="186" customWidth="1"/>
    <col min="10499" max="10499" width="8.42578125" style="186" customWidth="1"/>
    <col min="10500" max="10500" width="11.7109375" style="186" customWidth="1"/>
    <col min="10501" max="10501" width="13.5703125" style="186" customWidth="1"/>
    <col min="10502" max="10502" width="11.85546875" style="186" customWidth="1"/>
    <col min="10503" max="10503" width="11" style="186" customWidth="1"/>
    <col min="10504" max="10506" width="11.85546875" style="186" customWidth="1"/>
    <col min="10507" max="10507" width="8.7109375" style="186" customWidth="1"/>
    <col min="10508" max="10508" width="4.85546875" style="186" bestFit="1" customWidth="1"/>
    <col min="10509" max="10509" width="4.85546875" style="186" customWidth="1"/>
    <col min="10510" max="10510" width="11.140625" style="186" bestFit="1" customWidth="1"/>
    <col min="10511" max="10514" width="4.85546875" style="186" bestFit="1" customWidth="1"/>
    <col min="10515" max="10515" width="8.140625" style="186" bestFit="1" customWidth="1"/>
    <col min="10516" max="10516" width="6.140625" style="186" bestFit="1" customWidth="1"/>
    <col min="10517" max="10517" width="5.42578125" style="186" bestFit="1" customWidth="1"/>
    <col min="10518" max="10519" width="10.5703125" style="186" customWidth="1"/>
    <col min="10520" max="10520" width="12.42578125" style="186" bestFit="1" customWidth="1"/>
    <col min="10521" max="10521" width="9.28515625" style="186" bestFit="1" customWidth="1"/>
    <col min="10522" max="10752" width="9.140625" style="186"/>
    <col min="10753" max="10753" width="10.28515625" style="186" bestFit="1" customWidth="1"/>
    <col min="10754" max="10754" width="10.140625" style="186" customWidth="1"/>
    <col min="10755" max="10755" width="8.42578125" style="186" customWidth="1"/>
    <col min="10756" max="10756" width="11.7109375" style="186" customWidth="1"/>
    <col min="10757" max="10757" width="13.5703125" style="186" customWidth="1"/>
    <col min="10758" max="10758" width="11.85546875" style="186" customWidth="1"/>
    <col min="10759" max="10759" width="11" style="186" customWidth="1"/>
    <col min="10760" max="10762" width="11.85546875" style="186" customWidth="1"/>
    <col min="10763" max="10763" width="8.7109375" style="186" customWidth="1"/>
    <col min="10764" max="10764" width="4.85546875" style="186" bestFit="1" customWidth="1"/>
    <col min="10765" max="10765" width="4.85546875" style="186" customWidth="1"/>
    <col min="10766" max="10766" width="11.140625" style="186" bestFit="1" customWidth="1"/>
    <col min="10767" max="10770" width="4.85546875" style="186" bestFit="1" customWidth="1"/>
    <col min="10771" max="10771" width="8.140625" style="186" bestFit="1" customWidth="1"/>
    <col min="10772" max="10772" width="6.140625" style="186" bestFit="1" customWidth="1"/>
    <col min="10773" max="10773" width="5.42578125" style="186" bestFit="1" customWidth="1"/>
    <col min="10774" max="10775" width="10.5703125" style="186" customWidth="1"/>
    <col min="10776" max="10776" width="12.42578125" style="186" bestFit="1" customWidth="1"/>
    <col min="10777" max="10777" width="9.28515625" style="186" bestFit="1" customWidth="1"/>
    <col min="10778" max="11008" width="9.140625" style="186"/>
    <col min="11009" max="11009" width="10.28515625" style="186" bestFit="1" customWidth="1"/>
    <col min="11010" max="11010" width="10.140625" style="186" customWidth="1"/>
    <col min="11011" max="11011" width="8.42578125" style="186" customWidth="1"/>
    <col min="11012" max="11012" width="11.7109375" style="186" customWidth="1"/>
    <col min="11013" max="11013" width="13.5703125" style="186" customWidth="1"/>
    <col min="11014" max="11014" width="11.85546875" style="186" customWidth="1"/>
    <col min="11015" max="11015" width="11" style="186" customWidth="1"/>
    <col min="11016" max="11018" width="11.85546875" style="186" customWidth="1"/>
    <col min="11019" max="11019" width="8.7109375" style="186" customWidth="1"/>
    <col min="11020" max="11020" width="4.85546875" style="186" bestFit="1" customWidth="1"/>
    <col min="11021" max="11021" width="4.85546875" style="186" customWidth="1"/>
    <col min="11022" max="11022" width="11.140625" style="186" bestFit="1" customWidth="1"/>
    <col min="11023" max="11026" width="4.85546875" style="186" bestFit="1" customWidth="1"/>
    <col min="11027" max="11027" width="8.140625" style="186" bestFit="1" customWidth="1"/>
    <col min="11028" max="11028" width="6.140625" style="186" bestFit="1" customWidth="1"/>
    <col min="11029" max="11029" width="5.42578125" style="186" bestFit="1" customWidth="1"/>
    <col min="11030" max="11031" width="10.5703125" style="186" customWidth="1"/>
    <col min="11032" max="11032" width="12.42578125" style="186" bestFit="1" customWidth="1"/>
    <col min="11033" max="11033" width="9.28515625" style="186" bestFit="1" customWidth="1"/>
    <col min="11034" max="11264" width="9.140625" style="186"/>
    <col min="11265" max="11265" width="10.28515625" style="186" bestFit="1" customWidth="1"/>
    <col min="11266" max="11266" width="10.140625" style="186" customWidth="1"/>
    <col min="11267" max="11267" width="8.42578125" style="186" customWidth="1"/>
    <col min="11268" max="11268" width="11.7109375" style="186" customWidth="1"/>
    <col min="11269" max="11269" width="13.5703125" style="186" customWidth="1"/>
    <col min="11270" max="11270" width="11.85546875" style="186" customWidth="1"/>
    <col min="11271" max="11271" width="11" style="186" customWidth="1"/>
    <col min="11272" max="11274" width="11.85546875" style="186" customWidth="1"/>
    <col min="11275" max="11275" width="8.7109375" style="186" customWidth="1"/>
    <col min="11276" max="11276" width="4.85546875" style="186" bestFit="1" customWidth="1"/>
    <col min="11277" max="11277" width="4.85546875" style="186" customWidth="1"/>
    <col min="11278" max="11278" width="11.140625" style="186" bestFit="1" customWidth="1"/>
    <col min="11279" max="11282" width="4.85546875" style="186" bestFit="1" customWidth="1"/>
    <col min="11283" max="11283" width="8.140625" style="186" bestFit="1" customWidth="1"/>
    <col min="11284" max="11284" width="6.140625" style="186" bestFit="1" customWidth="1"/>
    <col min="11285" max="11285" width="5.42578125" style="186" bestFit="1" customWidth="1"/>
    <col min="11286" max="11287" width="10.5703125" style="186" customWidth="1"/>
    <col min="11288" max="11288" width="12.42578125" style="186" bestFit="1" customWidth="1"/>
    <col min="11289" max="11289" width="9.28515625" style="186" bestFit="1" customWidth="1"/>
    <col min="11290" max="11520" width="9.140625" style="186"/>
    <col min="11521" max="11521" width="10.28515625" style="186" bestFit="1" customWidth="1"/>
    <col min="11522" max="11522" width="10.140625" style="186" customWidth="1"/>
    <col min="11523" max="11523" width="8.42578125" style="186" customWidth="1"/>
    <col min="11524" max="11524" width="11.7109375" style="186" customWidth="1"/>
    <col min="11525" max="11525" width="13.5703125" style="186" customWidth="1"/>
    <col min="11526" max="11526" width="11.85546875" style="186" customWidth="1"/>
    <col min="11527" max="11527" width="11" style="186" customWidth="1"/>
    <col min="11528" max="11530" width="11.85546875" style="186" customWidth="1"/>
    <col min="11531" max="11531" width="8.7109375" style="186" customWidth="1"/>
    <col min="11532" max="11532" width="4.85546875" style="186" bestFit="1" customWidth="1"/>
    <col min="11533" max="11533" width="4.85546875" style="186" customWidth="1"/>
    <col min="11534" max="11534" width="11.140625" style="186" bestFit="1" customWidth="1"/>
    <col min="11535" max="11538" width="4.85546875" style="186" bestFit="1" customWidth="1"/>
    <col min="11539" max="11539" width="8.140625" style="186" bestFit="1" customWidth="1"/>
    <col min="11540" max="11540" width="6.140625" style="186" bestFit="1" customWidth="1"/>
    <col min="11541" max="11541" width="5.42578125" style="186" bestFit="1" customWidth="1"/>
    <col min="11542" max="11543" width="10.5703125" style="186" customWidth="1"/>
    <col min="11544" max="11544" width="12.42578125" style="186" bestFit="1" customWidth="1"/>
    <col min="11545" max="11545" width="9.28515625" style="186" bestFit="1" customWidth="1"/>
    <col min="11546" max="11776" width="9.140625" style="186"/>
    <col min="11777" max="11777" width="10.28515625" style="186" bestFit="1" customWidth="1"/>
    <col min="11778" max="11778" width="10.140625" style="186" customWidth="1"/>
    <col min="11779" max="11779" width="8.42578125" style="186" customWidth="1"/>
    <col min="11780" max="11780" width="11.7109375" style="186" customWidth="1"/>
    <col min="11781" max="11781" width="13.5703125" style="186" customWidth="1"/>
    <col min="11782" max="11782" width="11.85546875" style="186" customWidth="1"/>
    <col min="11783" max="11783" width="11" style="186" customWidth="1"/>
    <col min="11784" max="11786" width="11.85546875" style="186" customWidth="1"/>
    <col min="11787" max="11787" width="8.7109375" style="186" customWidth="1"/>
    <col min="11788" max="11788" width="4.85546875" style="186" bestFit="1" customWidth="1"/>
    <col min="11789" max="11789" width="4.85546875" style="186" customWidth="1"/>
    <col min="11790" max="11790" width="11.140625" style="186" bestFit="1" customWidth="1"/>
    <col min="11791" max="11794" width="4.85546875" style="186" bestFit="1" customWidth="1"/>
    <col min="11795" max="11795" width="8.140625" style="186" bestFit="1" customWidth="1"/>
    <col min="11796" max="11796" width="6.140625" style="186" bestFit="1" customWidth="1"/>
    <col min="11797" max="11797" width="5.42578125" style="186" bestFit="1" customWidth="1"/>
    <col min="11798" max="11799" width="10.5703125" style="186" customWidth="1"/>
    <col min="11800" max="11800" width="12.42578125" style="186" bestFit="1" customWidth="1"/>
    <col min="11801" max="11801" width="9.28515625" style="186" bestFit="1" customWidth="1"/>
    <col min="11802" max="12032" width="9.140625" style="186"/>
    <col min="12033" max="12033" width="10.28515625" style="186" bestFit="1" customWidth="1"/>
    <col min="12034" max="12034" width="10.140625" style="186" customWidth="1"/>
    <col min="12035" max="12035" width="8.42578125" style="186" customWidth="1"/>
    <col min="12036" max="12036" width="11.7109375" style="186" customWidth="1"/>
    <col min="12037" max="12037" width="13.5703125" style="186" customWidth="1"/>
    <col min="12038" max="12038" width="11.85546875" style="186" customWidth="1"/>
    <col min="12039" max="12039" width="11" style="186" customWidth="1"/>
    <col min="12040" max="12042" width="11.85546875" style="186" customWidth="1"/>
    <col min="12043" max="12043" width="8.7109375" style="186" customWidth="1"/>
    <col min="12044" max="12044" width="4.85546875" style="186" bestFit="1" customWidth="1"/>
    <col min="12045" max="12045" width="4.85546875" style="186" customWidth="1"/>
    <col min="12046" max="12046" width="11.140625" style="186" bestFit="1" customWidth="1"/>
    <col min="12047" max="12050" width="4.85546875" style="186" bestFit="1" customWidth="1"/>
    <col min="12051" max="12051" width="8.140625" style="186" bestFit="1" customWidth="1"/>
    <col min="12052" max="12052" width="6.140625" style="186" bestFit="1" customWidth="1"/>
    <col min="12053" max="12053" width="5.42578125" style="186" bestFit="1" customWidth="1"/>
    <col min="12054" max="12055" width="10.5703125" style="186" customWidth="1"/>
    <col min="12056" max="12056" width="12.42578125" style="186" bestFit="1" customWidth="1"/>
    <col min="12057" max="12057" width="9.28515625" style="186" bestFit="1" customWidth="1"/>
    <col min="12058" max="12288" width="9.140625" style="186"/>
    <col min="12289" max="12289" width="10.28515625" style="186" bestFit="1" customWidth="1"/>
    <col min="12290" max="12290" width="10.140625" style="186" customWidth="1"/>
    <col min="12291" max="12291" width="8.42578125" style="186" customWidth="1"/>
    <col min="12292" max="12292" width="11.7109375" style="186" customWidth="1"/>
    <col min="12293" max="12293" width="13.5703125" style="186" customWidth="1"/>
    <col min="12294" max="12294" width="11.85546875" style="186" customWidth="1"/>
    <col min="12295" max="12295" width="11" style="186" customWidth="1"/>
    <col min="12296" max="12298" width="11.85546875" style="186" customWidth="1"/>
    <col min="12299" max="12299" width="8.7109375" style="186" customWidth="1"/>
    <col min="12300" max="12300" width="4.85546875" style="186" bestFit="1" customWidth="1"/>
    <col min="12301" max="12301" width="4.85546875" style="186" customWidth="1"/>
    <col min="12302" max="12302" width="11.140625" style="186" bestFit="1" customWidth="1"/>
    <col min="12303" max="12306" width="4.85546875" style="186" bestFit="1" customWidth="1"/>
    <col min="12307" max="12307" width="8.140625" style="186" bestFit="1" customWidth="1"/>
    <col min="12308" max="12308" width="6.140625" style="186" bestFit="1" customWidth="1"/>
    <col min="12309" max="12309" width="5.42578125" style="186" bestFit="1" customWidth="1"/>
    <col min="12310" max="12311" width="10.5703125" style="186" customWidth="1"/>
    <col min="12312" max="12312" width="12.42578125" style="186" bestFit="1" customWidth="1"/>
    <col min="12313" max="12313" width="9.28515625" style="186" bestFit="1" customWidth="1"/>
    <col min="12314" max="12544" width="9.140625" style="186"/>
    <col min="12545" max="12545" width="10.28515625" style="186" bestFit="1" customWidth="1"/>
    <col min="12546" max="12546" width="10.140625" style="186" customWidth="1"/>
    <col min="12547" max="12547" width="8.42578125" style="186" customWidth="1"/>
    <col min="12548" max="12548" width="11.7109375" style="186" customWidth="1"/>
    <col min="12549" max="12549" width="13.5703125" style="186" customWidth="1"/>
    <col min="12550" max="12550" width="11.85546875" style="186" customWidth="1"/>
    <col min="12551" max="12551" width="11" style="186" customWidth="1"/>
    <col min="12552" max="12554" width="11.85546875" style="186" customWidth="1"/>
    <col min="12555" max="12555" width="8.7109375" style="186" customWidth="1"/>
    <col min="12556" max="12556" width="4.85546875" style="186" bestFit="1" customWidth="1"/>
    <col min="12557" max="12557" width="4.85546875" style="186" customWidth="1"/>
    <col min="12558" max="12558" width="11.140625" style="186" bestFit="1" customWidth="1"/>
    <col min="12559" max="12562" width="4.85546875" style="186" bestFit="1" customWidth="1"/>
    <col min="12563" max="12563" width="8.140625" style="186" bestFit="1" customWidth="1"/>
    <col min="12564" max="12564" width="6.140625" style="186" bestFit="1" customWidth="1"/>
    <col min="12565" max="12565" width="5.42578125" style="186" bestFit="1" customWidth="1"/>
    <col min="12566" max="12567" width="10.5703125" style="186" customWidth="1"/>
    <col min="12568" max="12568" width="12.42578125" style="186" bestFit="1" customWidth="1"/>
    <col min="12569" max="12569" width="9.28515625" style="186" bestFit="1" customWidth="1"/>
    <col min="12570" max="12800" width="9.140625" style="186"/>
    <col min="12801" max="12801" width="10.28515625" style="186" bestFit="1" customWidth="1"/>
    <col min="12802" max="12802" width="10.140625" style="186" customWidth="1"/>
    <col min="12803" max="12803" width="8.42578125" style="186" customWidth="1"/>
    <col min="12804" max="12804" width="11.7109375" style="186" customWidth="1"/>
    <col min="12805" max="12805" width="13.5703125" style="186" customWidth="1"/>
    <col min="12806" max="12806" width="11.85546875" style="186" customWidth="1"/>
    <col min="12807" max="12807" width="11" style="186" customWidth="1"/>
    <col min="12808" max="12810" width="11.85546875" style="186" customWidth="1"/>
    <col min="12811" max="12811" width="8.7109375" style="186" customWidth="1"/>
    <col min="12812" max="12812" width="4.85546875" style="186" bestFit="1" customWidth="1"/>
    <col min="12813" max="12813" width="4.85546875" style="186" customWidth="1"/>
    <col min="12814" max="12814" width="11.140625" style="186" bestFit="1" customWidth="1"/>
    <col min="12815" max="12818" width="4.85546875" style="186" bestFit="1" customWidth="1"/>
    <col min="12819" max="12819" width="8.140625" style="186" bestFit="1" customWidth="1"/>
    <col min="12820" max="12820" width="6.140625" style="186" bestFit="1" customWidth="1"/>
    <col min="12821" max="12821" width="5.42578125" style="186" bestFit="1" customWidth="1"/>
    <col min="12822" max="12823" width="10.5703125" style="186" customWidth="1"/>
    <col min="12824" max="12824" width="12.42578125" style="186" bestFit="1" customWidth="1"/>
    <col min="12825" max="12825" width="9.28515625" style="186" bestFit="1" customWidth="1"/>
    <col min="12826" max="13056" width="9.140625" style="186"/>
    <col min="13057" max="13057" width="10.28515625" style="186" bestFit="1" customWidth="1"/>
    <col min="13058" max="13058" width="10.140625" style="186" customWidth="1"/>
    <col min="13059" max="13059" width="8.42578125" style="186" customWidth="1"/>
    <col min="13060" max="13060" width="11.7109375" style="186" customWidth="1"/>
    <col min="13061" max="13061" width="13.5703125" style="186" customWidth="1"/>
    <col min="13062" max="13062" width="11.85546875" style="186" customWidth="1"/>
    <col min="13063" max="13063" width="11" style="186" customWidth="1"/>
    <col min="13064" max="13066" width="11.85546875" style="186" customWidth="1"/>
    <col min="13067" max="13067" width="8.7109375" style="186" customWidth="1"/>
    <col min="13068" max="13068" width="4.85546875" style="186" bestFit="1" customWidth="1"/>
    <col min="13069" max="13069" width="4.85546875" style="186" customWidth="1"/>
    <col min="13070" max="13070" width="11.140625" style="186" bestFit="1" customWidth="1"/>
    <col min="13071" max="13074" width="4.85546875" style="186" bestFit="1" customWidth="1"/>
    <col min="13075" max="13075" width="8.140625" style="186" bestFit="1" customWidth="1"/>
    <col min="13076" max="13076" width="6.140625" style="186" bestFit="1" customWidth="1"/>
    <col min="13077" max="13077" width="5.42578125" style="186" bestFit="1" customWidth="1"/>
    <col min="13078" max="13079" width="10.5703125" style="186" customWidth="1"/>
    <col min="13080" max="13080" width="12.42578125" style="186" bestFit="1" customWidth="1"/>
    <col min="13081" max="13081" width="9.28515625" style="186" bestFit="1" customWidth="1"/>
    <col min="13082" max="13312" width="9.140625" style="186"/>
    <col min="13313" max="13313" width="10.28515625" style="186" bestFit="1" customWidth="1"/>
    <col min="13314" max="13314" width="10.140625" style="186" customWidth="1"/>
    <col min="13315" max="13315" width="8.42578125" style="186" customWidth="1"/>
    <col min="13316" max="13316" width="11.7109375" style="186" customWidth="1"/>
    <col min="13317" max="13317" width="13.5703125" style="186" customWidth="1"/>
    <col min="13318" max="13318" width="11.85546875" style="186" customWidth="1"/>
    <col min="13319" max="13319" width="11" style="186" customWidth="1"/>
    <col min="13320" max="13322" width="11.85546875" style="186" customWidth="1"/>
    <col min="13323" max="13323" width="8.7109375" style="186" customWidth="1"/>
    <col min="13324" max="13324" width="4.85546875" style="186" bestFit="1" customWidth="1"/>
    <col min="13325" max="13325" width="4.85546875" style="186" customWidth="1"/>
    <col min="13326" max="13326" width="11.140625" style="186" bestFit="1" customWidth="1"/>
    <col min="13327" max="13330" width="4.85546875" style="186" bestFit="1" customWidth="1"/>
    <col min="13331" max="13331" width="8.140625" style="186" bestFit="1" customWidth="1"/>
    <col min="13332" max="13332" width="6.140625" style="186" bestFit="1" customWidth="1"/>
    <col min="13333" max="13333" width="5.42578125" style="186" bestFit="1" customWidth="1"/>
    <col min="13334" max="13335" width="10.5703125" style="186" customWidth="1"/>
    <col min="13336" max="13336" width="12.42578125" style="186" bestFit="1" customWidth="1"/>
    <col min="13337" max="13337" width="9.28515625" style="186" bestFit="1" customWidth="1"/>
    <col min="13338" max="13568" width="9.140625" style="186"/>
    <col min="13569" max="13569" width="10.28515625" style="186" bestFit="1" customWidth="1"/>
    <col min="13570" max="13570" width="10.140625" style="186" customWidth="1"/>
    <col min="13571" max="13571" width="8.42578125" style="186" customWidth="1"/>
    <col min="13572" max="13572" width="11.7109375" style="186" customWidth="1"/>
    <col min="13573" max="13573" width="13.5703125" style="186" customWidth="1"/>
    <col min="13574" max="13574" width="11.85546875" style="186" customWidth="1"/>
    <col min="13575" max="13575" width="11" style="186" customWidth="1"/>
    <col min="13576" max="13578" width="11.85546875" style="186" customWidth="1"/>
    <col min="13579" max="13579" width="8.7109375" style="186" customWidth="1"/>
    <col min="13580" max="13580" width="4.85546875" style="186" bestFit="1" customWidth="1"/>
    <col min="13581" max="13581" width="4.85546875" style="186" customWidth="1"/>
    <col min="13582" max="13582" width="11.140625" style="186" bestFit="1" customWidth="1"/>
    <col min="13583" max="13586" width="4.85546875" style="186" bestFit="1" customWidth="1"/>
    <col min="13587" max="13587" width="8.140625" style="186" bestFit="1" customWidth="1"/>
    <col min="13588" max="13588" width="6.140625" style="186" bestFit="1" customWidth="1"/>
    <col min="13589" max="13589" width="5.42578125" style="186" bestFit="1" customWidth="1"/>
    <col min="13590" max="13591" width="10.5703125" style="186" customWidth="1"/>
    <col min="13592" max="13592" width="12.42578125" style="186" bestFit="1" customWidth="1"/>
    <col min="13593" max="13593" width="9.28515625" style="186" bestFit="1" customWidth="1"/>
    <col min="13594" max="13824" width="9.140625" style="186"/>
    <col min="13825" max="13825" width="10.28515625" style="186" bestFit="1" customWidth="1"/>
    <col min="13826" max="13826" width="10.140625" style="186" customWidth="1"/>
    <col min="13827" max="13827" width="8.42578125" style="186" customWidth="1"/>
    <col min="13828" max="13828" width="11.7109375" style="186" customWidth="1"/>
    <col min="13829" max="13829" width="13.5703125" style="186" customWidth="1"/>
    <col min="13830" max="13830" width="11.85546875" style="186" customWidth="1"/>
    <col min="13831" max="13831" width="11" style="186" customWidth="1"/>
    <col min="13832" max="13834" width="11.85546875" style="186" customWidth="1"/>
    <col min="13835" max="13835" width="8.7109375" style="186" customWidth="1"/>
    <col min="13836" max="13836" width="4.85546875" style="186" bestFit="1" customWidth="1"/>
    <col min="13837" max="13837" width="4.85546875" style="186" customWidth="1"/>
    <col min="13838" max="13838" width="11.140625" style="186" bestFit="1" customWidth="1"/>
    <col min="13839" max="13842" width="4.85546875" style="186" bestFit="1" customWidth="1"/>
    <col min="13843" max="13843" width="8.140625" style="186" bestFit="1" customWidth="1"/>
    <col min="13844" max="13844" width="6.140625" style="186" bestFit="1" customWidth="1"/>
    <col min="13845" max="13845" width="5.42578125" style="186" bestFit="1" customWidth="1"/>
    <col min="13846" max="13847" width="10.5703125" style="186" customWidth="1"/>
    <col min="13848" max="13848" width="12.42578125" style="186" bestFit="1" customWidth="1"/>
    <col min="13849" max="13849" width="9.28515625" style="186" bestFit="1" customWidth="1"/>
    <col min="13850" max="14080" width="9.140625" style="186"/>
    <col min="14081" max="14081" width="10.28515625" style="186" bestFit="1" customWidth="1"/>
    <col min="14082" max="14082" width="10.140625" style="186" customWidth="1"/>
    <col min="14083" max="14083" width="8.42578125" style="186" customWidth="1"/>
    <col min="14084" max="14084" width="11.7109375" style="186" customWidth="1"/>
    <col min="14085" max="14085" width="13.5703125" style="186" customWidth="1"/>
    <col min="14086" max="14086" width="11.85546875" style="186" customWidth="1"/>
    <col min="14087" max="14087" width="11" style="186" customWidth="1"/>
    <col min="14088" max="14090" width="11.85546875" style="186" customWidth="1"/>
    <col min="14091" max="14091" width="8.7109375" style="186" customWidth="1"/>
    <col min="14092" max="14092" width="4.85546875" style="186" bestFit="1" customWidth="1"/>
    <col min="14093" max="14093" width="4.85546875" style="186" customWidth="1"/>
    <col min="14094" max="14094" width="11.140625" style="186" bestFit="1" customWidth="1"/>
    <col min="14095" max="14098" width="4.85546875" style="186" bestFit="1" customWidth="1"/>
    <col min="14099" max="14099" width="8.140625" style="186" bestFit="1" customWidth="1"/>
    <col min="14100" max="14100" width="6.140625" style="186" bestFit="1" customWidth="1"/>
    <col min="14101" max="14101" width="5.42578125" style="186" bestFit="1" customWidth="1"/>
    <col min="14102" max="14103" width="10.5703125" style="186" customWidth="1"/>
    <col min="14104" max="14104" width="12.42578125" style="186" bestFit="1" customWidth="1"/>
    <col min="14105" max="14105" width="9.28515625" style="186" bestFit="1" customWidth="1"/>
    <col min="14106" max="14336" width="9.140625" style="186"/>
    <col min="14337" max="14337" width="10.28515625" style="186" bestFit="1" customWidth="1"/>
    <col min="14338" max="14338" width="10.140625" style="186" customWidth="1"/>
    <col min="14339" max="14339" width="8.42578125" style="186" customWidth="1"/>
    <col min="14340" max="14340" width="11.7109375" style="186" customWidth="1"/>
    <col min="14341" max="14341" width="13.5703125" style="186" customWidth="1"/>
    <col min="14342" max="14342" width="11.85546875" style="186" customWidth="1"/>
    <col min="14343" max="14343" width="11" style="186" customWidth="1"/>
    <col min="14344" max="14346" width="11.85546875" style="186" customWidth="1"/>
    <col min="14347" max="14347" width="8.7109375" style="186" customWidth="1"/>
    <col min="14348" max="14348" width="4.85546875" style="186" bestFit="1" customWidth="1"/>
    <col min="14349" max="14349" width="4.85546875" style="186" customWidth="1"/>
    <col min="14350" max="14350" width="11.140625" style="186" bestFit="1" customWidth="1"/>
    <col min="14351" max="14354" width="4.85546875" style="186" bestFit="1" customWidth="1"/>
    <col min="14355" max="14355" width="8.140625" style="186" bestFit="1" customWidth="1"/>
    <col min="14356" max="14356" width="6.140625" style="186" bestFit="1" customWidth="1"/>
    <col min="14357" max="14357" width="5.42578125" style="186" bestFit="1" customWidth="1"/>
    <col min="14358" max="14359" width="10.5703125" style="186" customWidth="1"/>
    <col min="14360" max="14360" width="12.42578125" style="186" bestFit="1" customWidth="1"/>
    <col min="14361" max="14361" width="9.28515625" style="186" bestFit="1" customWidth="1"/>
    <col min="14362" max="14592" width="9.140625" style="186"/>
    <col min="14593" max="14593" width="10.28515625" style="186" bestFit="1" customWidth="1"/>
    <col min="14594" max="14594" width="10.140625" style="186" customWidth="1"/>
    <col min="14595" max="14595" width="8.42578125" style="186" customWidth="1"/>
    <col min="14596" max="14596" width="11.7109375" style="186" customWidth="1"/>
    <col min="14597" max="14597" width="13.5703125" style="186" customWidth="1"/>
    <col min="14598" max="14598" width="11.85546875" style="186" customWidth="1"/>
    <col min="14599" max="14599" width="11" style="186" customWidth="1"/>
    <col min="14600" max="14602" width="11.85546875" style="186" customWidth="1"/>
    <col min="14603" max="14603" width="8.7109375" style="186" customWidth="1"/>
    <col min="14604" max="14604" width="4.85546875" style="186" bestFit="1" customWidth="1"/>
    <col min="14605" max="14605" width="4.85546875" style="186" customWidth="1"/>
    <col min="14606" max="14606" width="11.140625" style="186" bestFit="1" customWidth="1"/>
    <col min="14607" max="14610" width="4.85546875" style="186" bestFit="1" customWidth="1"/>
    <col min="14611" max="14611" width="8.140625" style="186" bestFit="1" customWidth="1"/>
    <col min="14612" max="14612" width="6.140625" style="186" bestFit="1" customWidth="1"/>
    <col min="14613" max="14613" width="5.42578125" style="186" bestFit="1" customWidth="1"/>
    <col min="14614" max="14615" width="10.5703125" style="186" customWidth="1"/>
    <col min="14616" max="14616" width="12.42578125" style="186" bestFit="1" customWidth="1"/>
    <col min="14617" max="14617" width="9.28515625" style="186" bestFit="1" customWidth="1"/>
    <col min="14618" max="14848" width="9.140625" style="186"/>
    <col min="14849" max="14849" width="10.28515625" style="186" bestFit="1" customWidth="1"/>
    <col min="14850" max="14850" width="10.140625" style="186" customWidth="1"/>
    <col min="14851" max="14851" width="8.42578125" style="186" customWidth="1"/>
    <col min="14852" max="14852" width="11.7109375" style="186" customWidth="1"/>
    <col min="14853" max="14853" width="13.5703125" style="186" customWidth="1"/>
    <col min="14854" max="14854" width="11.85546875" style="186" customWidth="1"/>
    <col min="14855" max="14855" width="11" style="186" customWidth="1"/>
    <col min="14856" max="14858" width="11.85546875" style="186" customWidth="1"/>
    <col min="14859" max="14859" width="8.7109375" style="186" customWidth="1"/>
    <col min="14860" max="14860" width="4.85546875" style="186" bestFit="1" customWidth="1"/>
    <col min="14861" max="14861" width="4.85546875" style="186" customWidth="1"/>
    <col min="14862" max="14862" width="11.140625" style="186" bestFit="1" customWidth="1"/>
    <col min="14863" max="14866" width="4.85546875" style="186" bestFit="1" customWidth="1"/>
    <col min="14867" max="14867" width="8.140625" style="186" bestFit="1" customWidth="1"/>
    <col min="14868" max="14868" width="6.140625" style="186" bestFit="1" customWidth="1"/>
    <col min="14869" max="14869" width="5.42578125" style="186" bestFit="1" customWidth="1"/>
    <col min="14870" max="14871" width="10.5703125" style="186" customWidth="1"/>
    <col min="14872" max="14872" width="12.42578125" style="186" bestFit="1" customWidth="1"/>
    <col min="14873" max="14873" width="9.28515625" style="186" bestFit="1" customWidth="1"/>
    <col min="14874" max="15104" width="9.140625" style="186"/>
    <col min="15105" max="15105" width="10.28515625" style="186" bestFit="1" customWidth="1"/>
    <col min="15106" max="15106" width="10.140625" style="186" customWidth="1"/>
    <col min="15107" max="15107" width="8.42578125" style="186" customWidth="1"/>
    <col min="15108" max="15108" width="11.7109375" style="186" customWidth="1"/>
    <col min="15109" max="15109" width="13.5703125" style="186" customWidth="1"/>
    <col min="15110" max="15110" width="11.85546875" style="186" customWidth="1"/>
    <col min="15111" max="15111" width="11" style="186" customWidth="1"/>
    <col min="15112" max="15114" width="11.85546875" style="186" customWidth="1"/>
    <col min="15115" max="15115" width="8.7109375" style="186" customWidth="1"/>
    <col min="15116" max="15116" width="4.85546875" style="186" bestFit="1" customWidth="1"/>
    <col min="15117" max="15117" width="4.85546875" style="186" customWidth="1"/>
    <col min="15118" max="15118" width="11.140625" style="186" bestFit="1" customWidth="1"/>
    <col min="15119" max="15122" width="4.85546875" style="186" bestFit="1" customWidth="1"/>
    <col min="15123" max="15123" width="8.140625" style="186" bestFit="1" customWidth="1"/>
    <col min="15124" max="15124" width="6.140625" style="186" bestFit="1" customWidth="1"/>
    <col min="15125" max="15125" width="5.42578125" style="186" bestFit="1" customWidth="1"/>
    <col min="15126" max="15127" width="10.5703125" style="186" customWidth="1"/>
    <col min="15128" max="15128" width="12.42578125" style="186" bestFit="1" customWidth="1"/>
    <col min="15129" max="15129" width="9.28515625" style="186" bestFit="1" customWidth="1"/>
    <col min="15130" max="15360" width="9.140625" style="186"/>
    <col min="15361" max="15361" width="10.28515625" style="186" bestFit="1" customWidth="1"/>
    <col min="15362" max="15362" width="10.140625" style="186" customWidth="1"/>
    <col min="15363" max="15363" width="8.42578125" style="186" customWidth="1"/>
    <col min="15364" max="15364" width="11.7109375" style="186" customWidth="1"/>
    <col min="15365" max="15365" width="13.5703125" style="186" customWidth="1"/>
    <col min="15366" max="15366" width="11.85546875" style="186" customWidth="1"/>
    <col min="15367" max="15367" width="11" style="186" customWidth="1"/>
    <col min="15368" max="15370" width="11.85546875" style="186" customWidth="1"/>
    <col min="15371" max="15371" width="8.7109375" style="186" customWidth="1"/>
    <col min="15372" max="15372" width="4.85546875" style="186" bestFit="1" customWidth="1"/>
    <col min="15373" max="15373" width="4.85546875" style="186" customWidth="1"/>
    <col min="15374" max="15374" width="11.140625" style="186" bestFit="1" customWidth="1"/>
    <col min="15375" max="15378" width="4.85546875" style="186" bestFit="1" customWidth="1"/>
    <col min="15379" max="15379" width="8.140625" style="186" bestFit="1" customWidth="1"/>
    <col min="15380" max="15380" width="6.140625" style="186" bestFit="1" customWidth="1"/>
    <col min="15381" max="15381" width="5.42578125" style="186" bestFit="1" customWidth="1"/>
    <col min="15382" max="15383" width="10.5703125" style="186" customWidth="1"/>
    <col min="15384" max="15384" width="12.42578125" style="186" bestFit="1" customWidth="1"/>
    <col min="15385" max="15385" width="9.28515625" style="186" bestFit="1" customWidth="1"/>
    <col min="15386" max="15616" width="9.140625" style="186"/>
    <col min="15617" max="15617" width="10.28515625" style="186" bestFit="1" customWidth="1"/>
    <col min="15618" max="15618" width="10.140625" style="186" customWidth="1"/>
    <col min="15619" max="15619" width="8.42578125" style="186" customWidth="1"/>
    <col min="15620" max="15620" width="11.7109375" style="186" customWidth="1"/>
    <col min="15621" max="15621" width="13.5703125" style="186" customWidth="1"/>
    <col min="15622" max="15622" width="11.85546875" style="186" customWidth="1"/>
    <col min="15623" max="15623" width="11" style="186" customWidth="1"/>
    <col min="15624" max="15626" width="11.85546875" style="186" customWidth="1"/>
    <col min="15627" max="15627" width="8.7109375" style="186" customWidth="1"/>
    <col min="15628" max="15628" width="4.85546875" style="186" bestFit="1" customWidth="1"/>
    <col min="15629" max="15629" width="4.85546875" style="186" customWidth="1"/>
    <col min="15630" max="15630" width="11.140625" style="186" bestFit="1" customWidth="1"/>
    <col min="15631" max="15634" width="4.85546875" style="186" bestFit="1" customWidth="1"/>
    <col min="15635" max="15635" width="8.140625" style="186" bestFit="1" customWidth="1"/>
    <col min="15636" max="15636" width="6.140625" style="186" bestFit="1" customWidth="1"/>
    <col min="15637" max="15637" width="5.42578125" style="186" bestFit="1" customWidth="1"/>
    <col min="15638" max="15639" width="10.5703125" style="186" customWidth="1"/>
    <col min="15640" max="15640" width="12.42578125" style="186" bestFit="1" customWidth="1"/>
    <col min="15641" max="15641" width="9.28515625" style="186" bestFit="1" customWidth="1"/>
    <col min="15642" max="15872" width="9.140625" style="186"/>
    <col min="15873" max="15873" width="10.28515625" style="186" bestFit="1" customWidth="1"/>
    <col min="15874" max="15874" width="10.140625" style="186" customWidth="1"/>
    <col min="15875" max="15875" width="8.42578125" style="186" customWidth="1"/>
    <col min="15876" max="15876" width="11.7109375" style="186" customWidth="1"/>
    <col min="15877" max="15877" width="13.5703125" style="186" customWidth="1"/>
    <col min="15878" max="15878" width="11.85546875" style="186" customWidth="1"/>
    <col min="15879" max="15879" width="11" style="186" customWidth="1"/>
    <col min="15880" max="15882" width="11.85546875" style="186" customWidth="1"/>
    <col min="15883" max="15883" width="8.7109375" style="186" customWidth="1"/>
    <col min="15884" max="15884" width="4.85546875" style="186" bestFit="1" customWidth="1"/>
    <col min="15885" max="15885" width="4.85546875" style="186" customWidth="1"/>
    <col min="15886" max="15886" width="11.140625" style="186" bestFit="1" customWidth="1"/>
    <col min="15887" max="15890" width="4.85546875" style="186" bestFit="1" customWidth="1"/>
    <col min="15891" max="15891" width="8.140625" style="186" bestFit="1" customWidth="1"/>
    <col min="15892" max="15892" width="6.140625" style="186" bestFit="1" customWidth="1"/>
    <col min="15893" max="15893" width="5.42578125" style="186" bestFit="1" customWidth="1"/>
    <col min="15894" max="15895" width="10.5703125" style="186" customWidth="1"/>
    <col min="15896" max="15896" width="12.42578125" style="186" bestFit="1" customWidth="1"/>
    <col min="15897" max="15897" width="9.28515625" style="186" bestFit="1" customWidth="1"/>
    <col min="15898" max="16128" width="9.140625" style="186"/>
    <col min="16129" max="16129" width="10.28515625" style="186" bestFit="1" customWidth="1"/>
    <col min="16130" max="16130" width="10.140625" style="186" customWidth="1"/>
    <col min="16131" max="16131" width="8.42578125" style="186" customWidth="1"/>
    <col min="16132" max="16132" width="11.7109375" style="186" customWidth="1"/>
    <col min="16133" max="16133" width="13.5703125" style="186" customWidth="1"/>
    <col min="16134" max="16134" width="11.85546875" style="186" customWidth="1"/>
    <col min="16135" max="16135" width="11" style="186" customWidth="1"/>
    <col min="16136" max="16138" width="11.85546875" style="186" customWidth="1"/>
    <col min="16139" max="16139" width="8.7109375" style="186" customWidth="1"/>
    <col min="16140" max="16140" width="4.85546875" style="186" bestFit="1" customWidth="1"/>
    <col min="16141" max="16141" width="4.85546875" style="186" customWidth="1"/>
    <col min="16142" max="16142" width="11.140625" style="186" bestFit="1" customWidth="1"/>
    <col min="16143" max="16146" width="4.85546875" style="186" bestFit="1" customWidth="1"/>
    <col min="16147" max="16147" width="8.140625" style="186" bestFit="1" customWidth="1"/>
    <col min="16148" max="16148" width="6.140625" style="186" bestFit="1" customWidth="1"/>
    <col min="16149" max="16149" width="5.42578125" style="186" bestFit="1" customWidth="1"/>
    <col min="16150" max="16151" width="10.5703125" style="186" customWidth="1"/>
    <col min="16152" max="16152" width="12.42578125" style="186" bestFit="1" customWidth="1"/>
    <col min="16153" max="16153" width="9.28515625" style="186" bestFit="1" customWidth="1"/>
    <col min="16154" max="16384" width="9.140625" style="186"/>
  </cols>
  <sheetData>
    <row r="1" spans="1:23" ht="12.75" customHeight="1" x14ac:dyDescent="0.2">
      <c r="A1" s="269" t="s">
        <v>216</v>
      </c>
      <c r="B1" s="269"/>
      <c r="C1" s="269"/>
      <c r="D1" s="269"/>
      <c r="E1" s="269"/>
      <c r="F1" s="269"/>
      <c r="G1" s="269"/>
      <c r="H1" s="269"/>
      <c r="I1" s="269"/>
      <c r="J1" s="269"/>
      <c r="K1" s="187"/>
      <c r="L1" s="187"/>
      <c r="M1" s="187"/>
      <c r="N1" s="187"/>
      <c r="O1" s="185"/>
      <c r="P1" s="185"/>
      <c r="Q1" s="185"/>
      <c r="R1" s="185"/>
      <c r="S1" s="185"/>
      <c r="T1" s="185"/>
      <c r="U1" s="185"/>
      <c r="V1" s="185"/>
      <c r="W1" s="185"/>
    </row>
    <row r="2" spans="1:23" ht="12.75" customHeight="1" x14ac:dyDescent="0.2">
      <c r="A2" s="269"/>
      <c r="B2" s="269"/>
      <c r="C2" s="269"/>
      <c r="D2" s="269"/>
      <c r="E2" s="269"/>
      <c r="F2" s="269"/>
      <c r="G2" s="269"/>
      <c r="H2" s="269"/>
      <c r="I2" s="269"/>
      <c r="J2" s="269"/>
      <c r="K2" s="187"/>
      <c r="L2" s="187"/>
      <c r="M2" s="187"/>
      <c r="N2" s="187"/>
      <c r="O2" s="185"/>
      <c r="P2" s="185"/>
      <c r="Q2" s="185"/>
      <c r="R2" s="185"/>
      <c r="S2" s="185"/>
      <c r="T2" s="185"/>
      <c r="U2" s="185"/>
      <c r="V2" s="188"/>
      <c r="W2" s="188"/>
    </row>
    <row r="3" spans="1:23" ht="12.75" customHeight="1" x14ac:dyDescent="0.2">
      <c r="A3" s="272" t="s">
        <v>106</v>
      </c>
      <c r="B3" s="272"/>
      <c r="C3" s="272"/>
      <c r="D3" s="272"/>
      <c r="E3" s="272"/>
      <c r="F3" s="272"/>
      <c r="G3" s="272"/>
      <c r="H3" s="273"/>
      <c r="I3" s="273"/>
      <c r="J3" s="273"/>
      <c r="K3" s="185"/>
      <c r="L3" s="187"/>
      <c r="M3" s="187"/>
      <c r="N3" s="187"/>
      <c r="O3" s="185"/>
      <c r="P3" s="185"/>
      <c r="Q3" s="185"/>
      <c r="R3" s="185"/>
      <c r="S3" s="185"/>
      <c r="T3" s="185"/>
      <c r="U3" s="185"/>
    </row>
    <row r="4" spans="1:23" ht="38.25" x14ac:dyDescent="0.2">
      <c r="A4" s="193" t="s">
        <v>107</v>
      </c>
      <c r="B4" s="193" t="s">
        <v>108</v>
      </c>
      <c r="C4" s="193" t="s">
        <v>109</v>
      </c>
      <c r="D4" s="193" t="s">
        <v>110</v>
      </c>
      <c r="E4" s="193" t="s">
        <v>111</v>
      </c>
      <c r="F4" s="193" t="s">
        <v>112</v>
      </c>
      <c r="G4" s="193" t="s">
        <v>113</v>
      </c>
      <c r="H4" s="274"/>
      <c r="I4" s="275"/>
      <c r="J4" s="275"/>
      <c r="K4" s="189"/>
      <c r="L4" s="187"/>
      <c r="M4" s="187"/>
      <c r="N4" s="187"/>
      <c r="O4" s="185"/>
      <c r="P4" s="185"/>
      <c r="Q4" s="185"/>
      <c r="R4" s="185"/>
      <c r="S4" s="185"/>
      <c r="T4" s="185"/>
      <c r="U4" s="185"/>
    </row>
    <row r="5" spans="1:23" ht="15.75" x14ac:dyDescent="0.2">
      <c r="A5" s="193" t="s">
        <v>114</v>
      </c>
      <c r="B5" s="193" t="s">
        <v>105</v>
      </c>
      <c r="C5" s="193" t="s">
        <v>0</v>
      </c>
      <c r="D5" s="193" t="s">
        <v>105</v>
      </c>
      <c r="E5" s="193" t="s">
        <v>105</v>
      </c>
      <c r="F5" s="193" t="s">
        <v>105</v>
      </c>
      <c r="G5" s="193" t="s">
        <v>115</v>
      </c>
      <c r="H5" s="274"/>
      <c r="I5" s="275"/>
      <c r="J5" s="275"/>
      <c r="K5" s="189"/>
      <c r="L5" s="187"/>
      <c r="M5" s="187"/>
      <c r="N5" s="187"/>
      <c r="O5" s="185"/>
      <c r="P5" s="185"/>
      <c r="Q5" s="185"/>
      <c r="R5" s="185"/>
      <c r="S5" s="185"/>
      <c r="T5" s="185"/>
      <c r="U5" s="185"/>
    </row>
    <row r="6" spans="1:23" ht="15.75" x14ac:dyDescent="0.2">
      <c r="A6" s="240">
        <v>400</v>
      </c>
      <c r="B6" s="197">
        <v>0.48</v>
      </c>
      <c r="C6" s="241">
        <v>0.12</v>
      </c>
      <c r="D6" s="197">
        <v>0.4</v>
      </c>
      <c r="E6" s="197">
        <v>0.3</v>
      </c>
      <c r="F6" s="197">
        <v>0.55000000000000004</v>
      </c>
      <c r="G6" s="197">
        <v>0.22</v>
      </c>
      <c r="H6" s="274"/>
      <c r="I6" s="275"/>
      <c r="J6" s="275"/>
      <c r="K6" s="189"/>
      <c r="L6" s="187"/>
      <c r="M6" s="187"/>
      <c r="N6" s="187"/>
      <c r="O6" s="185"/>
      <c r="P6" s="185"/>
      <c r="Q6" s="185"/>
      <c r="R6" s="185"/>
      <c r="S6" s="185"/>
      <c r="T6" s="185"/>
      <c r="U6" s="185"/>
    </row>
    <row r="7" spans="1:23" ht="15.75" x14ac:dyDescent="0.2">
      <c r="A7" s="240">
        <v>600</v>
      </c>
      <c r="B7" s="197">
        <v>0.72</v>
      </c>
      <c r="C7" s="241">
        <f>C6</f>
        <v>0.12</v>
      </c>
      <c r="D7" s="197">
        <v>0.5</v>
      </c>
      <c r="E7" s="197">
        <f t="shared" ref="E7:F11" si="0">E6</f>
        <v>0.3</v>
      </c>
      <c r="F7" s="197">
        <f t="shared" si="0"/>
        <v>0.55000000000000004</v>
      </c>
      <c r="G7" s="197">
        <v>0.43</v>
      </c>
      <c r="H7" s="274"/>
      <c r="I7" s="275"/>
      <c r="J7" s="275"/>
      <c r="K7" s="189"/>
      <c r="L7" s="187"/>
      <c r="M7" s="187"/>
      <c r="N7" s="187"/>
      <c r="O7" s="185"/>
      <c r="P7" s="185"/>
      <c r="Q7" s="185"/>
      <c r="R7" s="185"/>
      <c r="S7" s="185"/>
      <c r="T7" s="185"/>
      <c r="U7" s="185"/>
    </row>
    <row r="8" spans="1:23" ht="15.75" x14ac:dyDescent="0.2">
      <c r="A8" s="240">
        <v>800</v>
      </c>
      <c r="B8" s="197">
        <v>0.96</v>
      </c>
      <c r="C8" s="241">
        <f>C7</f>
        <v>0.12</v>
      </c>
      <c r="D8" s="197">
        <v>0.6</v>
      </c>
      <c r="E8" s="197">
        <f t="shared" si="0"/>
        <v>0.3</v>
      </c>
      <c r="F8" s="197">
        <f t="shared" si="0"/>
        <v>0.55000000000000004</v>
      </c>
      <c r="G8" s="197">
        <v>0.61</v>
      </c>
      <c r="H8" s="274"/>
      <c r="I8" s="275"/>
      <c r="J8" s="275"/>
      <c r="K8" s="189"/>
      <c r="L8" s="187"/>
      <c r="M8" s="187"/>
      <c r="N8" s="187"/>
      <c r="O8" s="185"/>
      <c r="P8" s="185"/>
      <c r="Q8" s="185"/>
      <c r="R8" s="185"/>
      <c r="S8" s="185"/>
      <c r="T8" s="185"/>
      <c r="U8" s="185"/>
    </row>
    <row r="9" spans="1:23" ht="15.75" x14ac:dyDescent="0.2">
      <c r="A9" s="240">
        <v>1000</v>
      </c>
      <c r="B9" s="197">
        <v>1.1599999999999999</v>
      </c>
      <c r="C9" s="241">
        <f>C8</f>
        <v>0.12</v>
      </c>
      <c r="D9" s="197">
        <v>0.6</v>
      </c>
      <c r="E9" s="197">
        <f t="shared" si="0"/>
        <v>0.3</v>
      </c>
      <c r="F9" s="197">
        <f t="shared" si="0"/>
        <v>0.55000000000000004</v>
      </c>
      <c r="G9" s="197">
        <v>0.97</v>
      </c>
      <c r="H9" s="274"/>
      <c r="I9" s="275"/>
      <c r="J9" s="275"/>
      <c r="K9" s="189"/>
      <c r="L9" s="187"/>
      <c r="M9" s="187"/>
      <c r="N9" s="190">
        <v>1.24</v>
      </c>
      <c r="O9" s="185"/>
      <c r="P9" s="185"/>
      <c r="Q9" s="185"/>
      <c r="R9" s="185"/>
      <c r="S9" s="185"/>
      <c r="T9" s="185"/>
      <c r="U9" s="185"/>
      <c r="V9" s="185"/>
      <c r="W9" s="185"/>
    </row>
    <row r="10" spans="1:23" ht="12.75" customHeight="1" x14ac:dyDescent="0.2">
      <c r="A10" s="240">
        <v>1200</v>
      </c>
      <c r="B10" s="197">
        <v>1.39</v>
      </c>
      <c r="C10" s="241">
        <f>C9</f>
        <v>0.12</v>
      </c>
      <c r="D10" s="197">
        <v>0.6</v>
      </c>
      <c r="E10" s="197">
        <f t="shared" si="0"/>
        <v>0.3</v>
      </c>
      <c r="F10" s="197">
        <f t="shared" si="0"/>
        <v>0.55000000000000004</v>
      </c>
      <c r="G10" s="197">
        <v>1.4</v>
      </c>
      <c r="H10" s="274"/>
      <c r="I10" s="275"/>
      <c r="J10" s="275"/>
      <c r="K10" s="189"/>
      <c r="L10" s="187"/>
      <c r="M10" s="187"/>
      <c r="N10" s="190">
        <v>0.24</v>
      </c>
      <c r="O10" s="185"/>
      <c r="P10" s="185"/>
      <c r="Q10" s="185"/>
      <c r="R10" s="185"/>
      <c r="S10" s="185"/>
      <c r="T10" s="185"/>
      <c r="U10" s="185"/>
    </row>
    <row r="11" spans="1:23" ht="12.75" customHeight="1" x14ac:dyDescent="0.2">
      <c r="A11" s="240">
        <v>1500</v>
      </c>
      <c r="B11" s="197">
        <v>1.8</v>
      </c>
      <c r="C11" s="241">
        <f>C10</f>
        <v>0.12</v>
      </c>
      <c r="D11" s="197">
        <v>0.6</v>
      </c>
      <c r="E11" s="197">
        <f t="shared" si="0"/>
        <v>0.3</v>
      </c>
      <c r="F11" s="197">
        <f t="shared" si="0"/>
        <v>0.55000000000000004</v>
      </c>
      <c r="G11" s="197">
        <v>2</v>
      </c>
      <c r="H11" s="274"/>
      <c r="I11" s="275"/>
      <c r="J11" s="275"/>
      <c r="K11" s="189"/>
      <c r="L11" s="187"/>
      <c r="M11" s="187"/>
      <c r="N11" s="190">
        <v>0.36</v>
      </c>
      <c r="O11" s="185"/>
      <c r="P11" s="185"/>
      <c r="Q11" s="185"/>
      <c r="R11" s="185"/>
      <c r="S11" s="185"/>
      <c r="T11" s="185"/>
      <c r="U11" s="185"/>
    </row>
    <row r="12" spans="1:23" ht="12.75" customHeight="1" x14ac:dyDescent="0.2">
      <c r="A12" s="275"/>
      <c r="B12" s="275"/>
      <c r="C12" s="275"/>
      <c r="D12" s="275"/>
      <c r="E12" s="275"/>
      <c r="F12" s="275"/>
      <c r="G12" s="275"/>
      <c r="H12" s="275"/>
      <c r="I12" s="275"/>
      <c r="J12" s="275"/>
      <c r="K12" s="185"/>
      <c r="L12" s="187"/>
      <c r="M12" s="187"/>
      <c r="N12" s="190">
        <v>7.1999999999999995E-2</v>
      </c>
      <c r="O12" s="187"/>
      <c r="P12" s="187"/>
      <c r="Q12" s="185"/>
      <c r="R12" s="185"/>
      <c r="S12" s="185"/>
      <c r="T12" s="185"/>
      <c r="U12" s="185"/>
    </row>
    <row r="13" spans="1:23" ht="12.75" customHeight="1" x14ac:dyDescent="0.2">
      <c r="A13" s="275"/>
      <c r="B13" s="275"/>
      <c r="C13" s="275"/>
      <c r="D13" s="275"/>
      <c r="E13" s="275"/>
      <c r="F13" s="275"/>
      <c r="G13" s="275"/>
      <c r="H13" s="275"/>
      <c r="I13" s="275"/>
      <c r="J13" s="275"/>
      <c r="K13" s="185"/>
      <c r="L13" s="187"/>
      <c r="M13" s="187"/>
      <c r="N13" s="191"/>
      <c r="O13" s="191"/>
      <c r="P13" s="191"/>
      <c r="Q13" s="185"/>
      <c r="R13" s="185"/>
      <c r="S13" s="185"/>
      <c r="T13" s="185"/>
      <c r="U13" s="185"/>
    </row>
    <row r="14" spans="1:23" ht="12.75" customHeight="1" x14ac:dyDescent="0.2">
      <c r="A14" s="275"/>
      <c r="B14" s="275"/>
      <c r="C14" s="275"/>
      <c r="D14" s="275"/>
      <c r="E14" s="275"/>
      <c r="F14" s="275"/>
      <c r="G14" s="275"/>
      <c r="H14" s="275"/>
      <c r="I14" s="275"/>
      <c r="J14" s="275"/>
      <c r="K14" s="185"/>
      <c r="L14" s="187"/>
      <c r="M14" s="187"/>
      <c r="N14" s="191"/>
      <c r="O14" s="191"/>
      <c r="P14" s="191"/>
      <c r="Q14" s="185"/>
      <c r="R14" s="185"/>
      <c r="S14" s="185"/>
      <c r="T14" s="185"/>
      <c r="U14" s="185"/>
    </row>
    <row r="15" spans="1:23" ht="12.75" customHeight="1" x14ac:dyDescent="0.2">
      <c r="A15" s="272" t="s">
        <v>116</v>
      </c>
      <c r="B15" s="272"/>
      <c r="C15" s="272"/>
      <c r="D15" s="272"/>
      <c r="E15" s="272"/>
      <c r="F15" s="272"/>
      <c r="G15" s="272"/>
      <c r="H15" s="272"/>
      <c r="I15" s="272"/>
      <c r="J15" s="272"/>
      <c r="K15" s="188"/>
      <c r="L15" s="188"/>
      <c r="M15" s="188"/>
      <c r="N15" s="188"/>
      <c r="O15" s="188"/>
      <c r="P15" s="188"/>
      <c r="Q15" s="188"/>
      <c r="R15" s="188"/>
      <c r="S15" s="188"/>
      <c r="T15" s="188"/>
      <c r="U15" s="188"/>
    </row>
    <row r="16" spans="1:23" ht="13.9" customHeight="1" x14ac:dyDescent="0.2">
      <c r="A16" s="276" t="s">
        <v>117</v>
      </c>
      <c r="B16" s="276"/>
      <c r="C16" s="276"/>
      <c r="D16" s="276" t="s">
        <v>107</v>
      </c>
      <c r="E16" s="276" t="s">
        <v>118</v>
      </c>
      <c r="F16" s="276" t="s">
        <v>119</v>
      </c>
      <c r="G16" s="276"/>
      <c r="H16" s="276" t="s">
        <v>120</v>
      </c>
      <c r="I16" s="276"/>
      <c r="J16" s="276" t="s">
        <v>121</v>
      </c>
      <c r="K16" s="192"/>
      <c r="L16" s="277" t="s">
        <v>122</v>
      </c>
      <c r="M16" s="277"/>
      <c r="N16" s="277"/>
      <c r="O16" s="277"/>
      <c r="P16" s="277" t="s">
        <v>123</v>
      </c>
      <c r="Q16" s="277"/>
      <c r="R16" s="277"/>
      <c r="S16" s="277" t="s">
        <v>124</v>
      </c>
      <c r="T16" s="277"/>
      <c r="U16" s="277"/>
    </row>
    <row r="17" spans="1:24" ht="25.5" x14ac:dyDescent="0.2">
      <c r="A17" s="276"/>
      <c r="B17" s="276"/>
      <c r="C17" s="276"/>
      <c r="D17" s="276"/>
      <c r="E17" s="276"/>
      <c r="F17" s="193" t="s">
        <v>125</v>
      </c>
      <c r="G17" s="193" t="s">
        <v>126</v>
      </c>
      <c r="H17" s="193" t="s">
        <v>125</v>
      </c>
      <c r="I17" s="193" t="s">
        <v>126</v>
      </c>
      <c r="J17" s="276"/>
      <c r="K17" s="192"/>
      <c r="L17" s="194" t="s">
        <v>127</v>
      </c>
      <c r="M17" s="194" t="s">
        <v>128</v>
      </c>
      <c r="N17" s="194" t="s">
        <v>129</v>
      </c>
      <c r="O17" s="194" t="s">
        <v>130</v>
      </c>
      <c r="P17" s="194" t="s">
        <v>127</v>
      </c>
      <c r="Q17" s="194" t="s">
        <v>128</v>
      </c>
      <c r="R17" s="194" t="s">
        <v>130</v>
      </c>
      <c r="S17" s="195" t="s">
        <v>131</v>
      </c>
      <c r="T17" s="195" t="s">
        <v>132</v>
      </c>
      <c r="U17" s="195" t="s">
        <v>133</v>
      </c>
    </row>
    <row r="18" spans="1:24" ht="15" customHeight="1" x14ac:dyDescent="0.2">
      <c r="A18" s="276"/>
      <c r="B18" s="276"/>
      <c r="C18" s="276"/>
      <c r="D18" s="193" t="s">
        <v>114</v>
      </c>
      <c r="E18" s="193" t="s">
        <v>105</v>
      </c>
      <c r="F18" s="193" t="s">
        <v>105</v>
      </c>
      <c r="G18" s="193" t="s">
        <v>105</v>
      </c>
      <c r="H18" s="193" t="s">
        <v>105</v>
      </c>
      <c r="I18" s="193" t="s">
        <v>105</v>
      </c>
      <c r="J18" s="193" t="s">
        <v>134</v>
      </c>
      <c r="K18" s="192"/>
      <c r="L18" s="194" t="s">
        <v>1</v>
      </c>
      <c r="M18" s="194" t="s">
        <v>1</v>
      </c>
      <c r="N18" s="194" t="s">
        <v>1</v>
      </c>
      <c r="O18" s="194" t="s">
        <v>1</v>
      </c>
      <c r="P18" s="194" t="s">
        <v>1</v>
      </c>
      <c r="Q18" s="194" t="s">
        <v>1</v>
      </c>
      <c r="R18" s="194" t="s">
        <v>1</v>
      </c>
      <c r="S18" s="194" t="s">
        <v>5</v>
      </c>
      <c r="T18" s="194" t="s">
        <v>5</v>
      </c>
      <c r="U18" s="194" t="s">
        <v>5</v>
      </c>
    </row>
    <row r="19" spans="1:24" x14ac:dyDescent="0.2">
      <c r="A19" s="278" t="s">
        <v>199</v>
      </c>
      <c r="B19" s="278"/>
      <c r="C19" s="278"/>
      <c r="D19" s="196">
        <v>1000</v>
      </c>
      <c r="E19" s="197">
        <v>20</v>
      </c>
      <c r="F19" s="198">
        <v>99.68</v>
      </c>
      <c r="G19" s="199">
        <v>97.88</v>
      </c>
      <c r="H19" s="198">
        <v>99.727999999999994</v>
      </c>
      <c r="I19" s="198">
        <v>98.058000000000007</v>
      </c>
      <c r="J19" s="197">
        <f>U19</f>
        <v>4.4499999999999993</v>
      </c>
      <c r="K19" s="192"/>
      <c r="L19" s="200">
        <f>TRUNC(IF(D19="",0,VLOOKUP(D19,$A$6:$G$11,2,0)+(VLOOKUP(D19,$A$6:$G$11,4,0)*2)),2)</f>
        <v>2.36</v>
      </c>
      <c r="M19" s="200">
        <f>L19+($N$10*(F19-G19)-$N$11)</f>
        <v>2.4320000000000026</v>
      </c>
      <c r="N19" s="200">
        <f>TRUNC(IF(D19="",0,L19+(2*((VLOOKUP(D19,$A$6:$G$11,2,0)+VLOOKUP(D19,$A$6:$G$11,5,0))*VLOOKUP(D19,$A$6:$G$11,3,0)))),2)</f>
        <v>2.71</v>
      </c>
      <c r="O19" s="200">
        <f>TRUNC(IF(D19="",0,L19+(2*(F19-G19)*VLOOKUP(D19,$A$6:$G$11,3,0))),2)</f>
        <v>2.79</v>
      </c>
      <c r="P19" s="200">
        <f>TRUNC(IF(D19="",0,VLOOKUP(D19,$A$6:$G$11,2,0)+(VLOOKUP(D19,$A$6:$G$11,4,0)*2)),2)</f>
        <v>2.36</v>
      </c>
      <c r="Q19" s="200">
        <f>TRUNC(IF(D19="",0,P19+(2*((VLOOKUP(D19,$A$6:$G$11,2,0)+VLOOKUP(D19,$A$6:$G$11,5,0))*VLOOKUP(D19,$A$6:$G$11,3,0)))),2)</f>
        <v>2.71</v>
      </c>
      <c r="R19" s="200">
        <f>TRUNC(IF(D19="",0,L19+(2*(H19-I19)*VLOOKUP(D19,$A$6:$G$11,3,0))),2)</f>
        <v>2.76</v>
      </c>
      <c r="S19" s="200">
        <f>TRUNC((((L19+O19)/2)*(F19-G19)),2)</f>
        <v>4.63</v>
      </c>
      <c r="T19" s="200">
        <f>TRUNC((((P19+R19)/2)*(H19-I19)),2)</f>
        <v>4.2699999999999996</v>
      </c>
      <c r="U19" s="201">
        <f>AVERAGE(S19:T19)</f>
        <v>4.4499999999999993</v>
      </c>
      <c r="V19" s="184"/>
      <c r="W19" s="184"/>
    </row>
    <row r="20" spans="1:24" x14ac:dyDescent="0.2">
      <c r="A20" s="270"/>
      <c r="B20" s="270"/>
      <c r="C20" s="270"/>
      <c r="D20" s="270"/>
      <c r="E20" s="270"/>
      <c r="F20" s="270"/>
      <c r="G20" s="270"/>
      <c r="H20" s="270"/>
      <c r="I20" s="270"/>
      <c r="J20" s="270"/>
      <c r="K20" s="188"/>
      <c r="L20" s="188"/>
      <c r="M20" s="188"/>
      <c r="N20" s="188"/>
      <c r="O20" s="188"/>
      <c r="P20" s="188"/>
      <c r="Q20" s="188"/>
      <c r="R20" s="188"/>
      <c r="S20" s="188"/>
      <c r="T20" s="185"/>
      <c r="U20" s="185"/>
      <c r="V20" s="184"/>
      <c r="W20" s="184"/>
    </row>
    <row r="21" spans="1:24" x14ac:dyDescent="0.2">
      <c r="A21" s="271"/>
      <c r="B21" s="271"/>
      <c r="C21" s="271"/>
      <c r="D21" s="271"/>
      <c r="E21" s="271"/>
      <c r="F21" s="271"/>
      <c r="G21" s="271"/>
      <c r="H21" s="271"/>
      <c r="I21" s="271"/>
      <c r="J21" s="271"/>
      <c r="K21" s="188"/>
      <c r="L21" s="188"/>
      <c r="M21" s="188"/>
      <c r="N21" s="188"/>
      <c r="O21" s="188"/>
      <c r="P21" s="188"/>
      <c r="Q21" s="188"/>
      <c r="R21" s="188"/>
      <c r="S21" s="188"/>
      <c r="T21" s="185"/>
      <c r="U21" s="185"/>
      <c r="V21" s="184"/>
      <c r="W21" s="184"/>
    </row>
    <row r="22" spans="1:24" x14ac:dyDescent="0.2">
      <c r="A22" s="279" t="s">
        <v>135</v>
      </c>
      <c r="B22" s="279"/>
      <c r="C22" s="279"/>
      <c r="D22" s="279"/>
      <c r="E22" s="279"/>
      <c r="F22" s="279"/>
      <c r="G22" s="279"/>
      <c r="H22" s="279"/>
      <c r="I22" s="279"/>
      <c r="J22" s="279"/>
      <c r="K22" s="188"/>
      <c r="L22" s="188"/>
      <c r="M22" s="188"/>
      <c r="N22" s="188"/>
      <c r="O22" s="188"/>
      <c r="P22" s="188"/>
      <c r="Q22" s="188"/>
      <c r="R22" s="188"/>
      <c r="S22" s="188"/>
      <c r="V22" s="184"/>
      <c r="W22" s="184"/>
    </row>
    <row r="23" spans="1:24" x14ac:dyDescent="0.2">
      <c r="A23" s="276" t="s">
        <v>117</v>
      </c>
      <c r="B23" s="276"/>
      <c r="C23" s="276"/>
      <c r="D23" s="276" t="s">
        <v>136</v>
      </c>
      <c r="E23" s="281" t="s">
        <v>137</v>
      </c>
      <c r="F23" s="281" t="s">
        <v>138</v>
      </c>
      <c r="G23" s="281" t="s">
        <v>139</v>
      </c>
      <c r="H23" s="276" t="s">
        <v>140</v>
      </c>
      <c r="I23" s="281" t="s">
        <v>141</v>
      </c>
      <c r="J23" s="276" t="s">
        <v>142</v>
      </c>
      <c r="K23" s="188"/>
      <c r="L23" s="188"/>
      <c r="M23" s="188"/>
      <c r="P23" s="188"/>
      <c r="Q23" s="188"/>
      <c r="R23" s="283"/>
      <c r="S23" s="283"/>
      <c r="V23" s="184"/>
      <c r="W23" s="184"/>
    </row>
    <row r="24" spans="1:24" x14ac:dyDescent="0.2">
      <c r="A24" s="276"/>
      <c r="B24" s="276"/>
      <c r="C24" s="276"/>
      <c r="D24" s="276"/>
      <c r="E24" s="282"/>
      <c r="F24" s="282"/>
      <c r="G24" s="282"/>
      <c r="H24" s="276"/>
      <c r="I24" s="282"/>
      <c r="J24" s="276"/>
      <c r="K24" s="202"/>
      <c r="L24" s="202"/>
      <c r="M24" s="202"/>
      <c r="P24" s="192"/>
      <c r="Q24" s="192"/>
      <c r="R24" s="202"/>
      <c r="S24" s="202"/>
      <c r="V24" s="184"/>
      <c r="W24" s="184"/>
    </row>
    <row r="25" spans="1:24" x14ac:dyDescent="0.2">
      <c r="A25" s="276"/>
      <c r="B25" s="276"/>
      <c r="C25" s="276"/>
      <c r="D25" s="193" t="s">
        <v>143</v>
      </c>
      <c r="E25" s="193" t="s">
        <v>143</v>
      </c>
      <c r="F25" s="193" t="s">
        <v>143</v>
      </c>
      <c r="G25" s="193" t="s">
        <v>143</v>
      </c>
      <c r="H25" s="193" t="s">
        <v>134</v>
      </c>
      <c r="I25" s="193" t="s">
        <v>143</v>
      </c>
      <c r="J25" s="193" t="s">
        <v>143</v>
      </c>
      <c r="K25" s="202"/>
      <c r="L25" s="202"/>
      <c r="M25" s="202"/>
      <c r="P25" s="192"/>
      <c r="Q25" s="192"/>
      <c r="R25" s="202"/>
      <c r="S25" s="202"/>
      <c r="V25" s="184"/>
      <c r="W25" s="184"/>
    </row>
    <row r="26" spans="1:24" ht="12.75" customHeight="1" x14ac:dyDescent="0.2">
      <c r="A26" s="278" t="str">
        <f>A19</f>
        <v>BOCA DE BUEIRO TRIPLO</v>
      </c>
      <c r="B26" s="278"/>
      <c r="C26" s="278"/>
      <c r="D26" s="242">
        <f>TRUNC(E19*J19,2)*3</f>
        <v>267</v>
      </c>
      <c r="E26" s="243">
        <f>TRUNC(D26*$F$33,2)</f>
        <v>240.3</v>
      </c>
      <c r="F26" s="242">
        <f>D26-E26</f>
        <v>26.699999999999989</v>
      </c>
      <c r="G26" s="244">
        <f>TRUNC(IF(D19="",0,E19*(PI()*(VLOOKUP(D19,$A$6:$G$11,2,0))^2)/4),2)</f>
        <v>21.13</v>
      </c>
      <c r="H26" s="244">
        <f>TRUNC(IF(D19="",0,(VLOOKUP(D19,$A$6:$G$11,2,0)+2*VLOOKUP(D19,$A$6:$G$11,4,0))*E19),2)</f>
        <v>47.2</v>
      </c>
      <c r="I26" s="244">
        <f>TRUNC((U26*E19)-G26,2)</f>
        <v>52.87</v>
      </c>
      <c r="J26" s="244">
        <f>D26-I26-G26</f>
        <v>193</v>
      </c>
      <c r="L26" s="203"/>
      <c r="M26" s="203"/>
      <c r="N26" s="203"/>
      <c r="P26" s="192"/>
      <c r="Q26" s="192"/>
      <c r="R26" s="204"/>
      <c r="S26" s="205">
        <f>TRUNC(IF(D19="",0,((L19+N19)/2)*(VLOOKUP(D19,$A$6:$G$11,2,0)+VLOOKUP(D19,$A$6:$G$11,5,0))),2)</f>
        <v>3.7</v>
      </c>
      <c r="T26" s="206">
        <f>TRUNC(IF(D19="",0,((P19+Q19)/2)*(VLOOKUP(D19,$A$6:$G$11,2,0)+VLOOKUP(D19,$A$6:$G$11,5,0))),2)</f>
        <v>3.7</v>
      </c>
      <c r="U26" s="200">
        <f>AVERAGE(S26:T26)</f>
        <v>3.7</v>
      </c>
      <c r="X26" s="207"/>
    </row>
    <row r="27" spans="1:24" ht="12.75" customHeight="1" x14ac:dyDescent="0.2">
      <c r="A27" s="276" t="s">
        <v>3</v>
      </c>
      <c r="B27" s="276"/>
      <c r="C27" s="276"/>
      <c r="D27" s="245">
        <f t="shared" ref="D27:J27" si="1">SUM(D26:D26)</f>
        <v>267</v>
      </c>
      <c r="E27" s="245">
        <f t="shared" si="1"/>
        <v>240.3</v>
      </c>
      <c r="F27" s="245">
        <f t="shared" si="1"/>
        <v>26.699999999999989</v>
      </c>
      <c r="G27" s="245">
        <f t="shared" si="1"/>
        <v>21.13</v>
      </c>
      <c r="H27" s="245">
        <f t="shared" si="1"/>
        <v>47.2</v>
      </c>
      <c r="I27" s="245">
        <f t="shared" si="1"/>
        <v>52.87</v>
      </c>
      <c r="J27" s="245">
        <f t="shared" si="1"/>
        <v>193</v>
      </c>
      <c r="K27" s="208"/>
      <c r="L27" s="208"/>
      <c r="M27" s="208"/>
      <c r="P27" s="192"/>
      <c r="Q27" s="192"/>
      <c r="R27" s="284"/>
      <c r="S27" s="284"/>
      <c r="V27" s="192"/>
    </row>
    <row r="28" spans="1:24" x14ac:dyDescent="0.2">
      <c r="A28" s="285" t="s">
        <v>200</v>
      </c>
      <c r="B28" s="285"/>
      <c r="C28" s="285"/>
      <c r="D28" s="285"/>
      <c r="E28" s="285"/>
      <c r="F28" s="285"/>
      <c r="G28" s="285"/>
      <c r="H28" s="285"/>
      <c r="I28" s="285"/>
      <c r="J28" s="285"/>
      <c r="K28" s="209"/>
      <c r="L28" s="209"/>
      <c r="M28" s="209"/>
      <c r="N28" s="209"/>
      <c r="O28" s="184"/>
      <c r="P28" s="184"/>
      <c r="Q28" s="184"/>
      <c r="R28" s="184"/>
      <c r="S28" s="184"/>
      <c r="T28" s="184"/>
      <c r="U28" s="184"/>
      <c r="V28" s="192"/>
    </row>
    <row r="29" spans="1:24" x14ac:dyDescent="0.2">
      <c r="A29" s="280"/>
      <c r="B29" s="280"/>
      <c r="C29" s="280"/>
      <c r="D29" s="280"/>
      <c r="E29" s="280"/>
      <c r="F29" s="280"/>
      <c r="G29" s="280"/>
      <c r="H29" s="280"/>
      <c r="I29" s="280"/>
      <c r="J29" s="280"/>
      <c r="L29" s="184"/>
      <c r="M29" s="184"/>
      <c r="N29" s="184"/>
      <c r="O29" s="184"/>
      <c r="P29" s="184"/>
      <c r="Q29" s="184"/>
      <c r="R29" s="184"/>
      <c r="S29" s="184"/>
      <c r="T29" s="184"/>
      <c r="U29" s="184"/>
    </row>
    <row r="30" spans="1:24" x14ac:dyDescent="0.2">
      <c r="A30" s="289" t="s">
        <v>145</v>
      </c>
      <c r="B30" s="289"/>
      <c r="C30" s="289"/>
      <c r="D30" s="289"/>
      <c r="E30" s="289"/>
      <c r="F30" s="289"/>
      <c r="G30" s="289"/>
      <c r="H30" s="289"/>
      <c r="I30" s="289"/>
      <c r="J30" s="289"/>
      <c r="K30" s="209"/>
      <c r="L30" s="209"/>
      <c r="M30" s="209"/>
      <c r="N30" s="209"/>
      <c r="O30" s="209"/>
      <c r="P30" s="209"/>
      <c r="Q30" s="209"/>
      <c r="R30" s="209"/>
      <c r="S30" s="209"/>
      <c r="T30" s="192"/>
    </row>
    <row r="31" spans="1:24" x14ac:dyDescent="0.2">
      <c r="A31" s="290" t="s">
        <v>146</v>
      </c>
      <c r="B31" s="291"/>
      <c r="C31" s="291"/>
      <c r="D31" s="291"/>
      <c r="E31" s="291"/>
      <c r="F31" s="292"/>
      <c r="G31" s="293"/>
      <c r="H31" s="280"/>
      <c r="I31" s="280"/>
      <c r="J31" s="280"/>
      <c r="K31" s="209"/>
      <c r="L31" s="209"/>
      <c r="M31" s="209"/>
      <c r="N31" s="209"/>
      <c r="O31" s="209"/>
      <c r="P31" s="209"/>
      <c r="Q31" s="209"/>
      <c r="R31" s="209"/>
      <c r="S31" s="209"/>
      <c r="T31" s="192"/>
    </row>
    <row r="32" spans="1:24" x14ac:dyDescent="0.2">
      <c r="A32" s="286"/>
      <c r="B32" s="287"/>
      <c r="C32" s="287"/>
      <c r="D32" s="287"/>
      <c r="E32" s="287"/>
      <c r="F32" s="288"/>
      <c r="G32" s="293"/>
      <c r="H32" s="280"/>
      <c r="I32" s="280"/>
      <c r="J32" s="280"/>
      <c r="K32" s="209"/>
      <c r="L32" s="209"/>
      <c r="M32" s="209"/>
      <c r="N32" s="209"/>
      <c r="O32" s="209"/>
      <c r="P32" s="209"/>
      <c r="Q32" s="209"/>
      <c r="R32" s="209"/>
      <c r="S32" s="209"/>
      <c r="T32" s="192"/>
    </row>
    <row r="33" spans="1:21" x14ac:dyDescent="0.2">
      <c r="A33" s="286" t="s">
        <v>147</v>
      </c>
      <c r="B33" s="287"/>
      <c r="C33" s="287"/>
      <c r="D33" s="287"/>
      <c r="E33" s="287"/>
      <c r="F33" s="246">
        <v>0.9</v>
      </c>
      <c r="G33" s="293"/>
      <c r="H33" s="280"/>
      <c r="I33" s="280"/>
      <c r="J33" s="280"/>
      <c r="K33" s="209"/>
      <c r="L33" s="209"/>
      <c r="M33" s="209"/>
      <c r="N33" s="209"/>
      <c r="O33" s="209"/>
      <c r="P33" s="209"/>
      <c r="Q33" s="209"/>
      <c r="R33" s="209"/>
      <c r="S33" s="209"/>
      <c r="T33" s="192"/>
    </row>
    <row r="34" spans="1:21" x14ac:dyDescent="0.2">
      <c r="A34" s="286" t="s">
        <v>148</v>
      </c>
      <c r="B34" s="287"/>
      <c r="C34" s="287"/>
      <c r="D34" s="287"/>
      <c r="E34" s="287"/>
      <c r="F34" s="296">
        <v>0.1</v>
      </c>
      <c r="G34" s="293"/>
      <c r="H34" s="280"/>
      <c r="I34" s="280"/>
      <c r="J34" s="280"/>
      <c r="K34" s="209"/>
      <c r="L34" s="209"/>
      <c r="M34" s="209"/>
      <c r="N34" s="209"/>
      <c r="O34" s="209"/>
      <c r="P34" s="209"/>
      <c r="Q34" s="209"/>
      <c r="R34" s="209"/>
      <c r="S34" s="209"/>
      <c r="T34" s="192"/>
    </row>
    <row r="35" spans="1:21" x14ac:dyDescent="0.2">
      <c r="A35" s="294"/>
      <c r="B35" s="295"/>
      <c r="C35" s="295"/>
      <c r="D35" s="295"/>
      <c r="E35" s="295"/>
      <c r="F35" s="297"/>
      <c r="G35" s="293"/>
      <c r="H35" s="280"/>
      <c r="I35" s="280"/>
      <c r="J35" s="280"/>
      <c r="K35" s="209"/>
      <c r="L35" s="209"/>
      <c r="M35" s="209"/>
      <c r="N35" s="209"/>
      <c r="O35" s="209"/>
      <c r="P35" s="209"/>
      <c r="Q35" s="209"/>
      <c r="R35" s="209"/>
      <c r="S35" s="209"/>
      <c r="T35" s="192"/>
    </row>
    <row r="36" spans="1:21" x14ac:dyDescent="0.2">
      <c r="A36" s="280"/>
      <c r="B36" s="280"/>
      <c r="C36" s="280"/>
      <c r="D36" s="280"/>
      <c r="E36" s="280"/>
      <c r="F36" s="280"/>
      <c r="G36" s="280"/>
      <c r="H36" s="280"/>
      <c r="I36" s="280"/>
      <c r="J36" s="280"/>
      <c r="K36" s="209"/>
      <c r="L36" s="209"/>
      <c r="M36" s="209"/>
      <c r="N36" s="209"/>
      <c r="O36" s="209"/>
      <c r="P36" s="209"/>
      <c r="Q36" s="209"/>
      <c r="R36" s="209"/>
      <c r="S36" s="209"/>
      <c r="T36" s="192"/>
    </row>
    <row r="37" spans="1:21" x14ac:dyDescent="0.2">
      <c r="A37" s="280"/>
      <c r="B37" s="280"/>
      <c r="C37" s="280"/>
      <c r="D37" s="280"/>
      <c r="E37" s="280"/>
      <c r="F37" s="280"/>
      <c r="G37" s="280"/>
      <c r="H37" s="280"/>
      <c r="I37" s="280"/>
      <c r="J37" s="280"/>
      <c r="K37" s="209"/>
      <c r="L37" s="209"/>
      <c r="M37" s="209"/>
      <c r="N37" s="209"/>
      <c r="O37" s="209"/>
      <c r="P37" s="209"/>
      <c r="Q37" s="209"/>
      <c r="R37" s="209"/>
      <c r="S37" s="209"/>
      <c r="T37" s="192"/>
    </row>
    <row r="38" spans="1:21" x14ac:dyDescent="0.2">
      <c r="A38" s="280"/>
      <c r="B38" s="280"/>
      <c r="C38" s="280"/>
      <c r="D38" s="280"/>
      <c r="E38" s="280"/>
      <c r="F38" s="280"/>
      <c r="G38" s="280"/>
      <c r="H38" s="280"/>
      <c r="I38" s="280"/>
      <c r="J38" s="280"/>
      <c r="K38" s="209"/>
      <c r="L38" s="209"/>
      <c r="M38" s="209"/>
      <c r="N38" s="209"/>
      <c r="O38" s="209"/>
      <c r="P38" s="209"/>
      <c r="Q38" s="209"/>
      <c r="R38" s="209"/>
      <c r="S38" s="209"/>
      <c r="T38" s="192"/>
    </row>
    <row r="39" spans="1:21" x14ac:dyDescent="0.2">
      <c r="A39" s="298" t="s">
        <v>149</v>
      </c>
      <c r="B39" s="299"/>
      <c r="C39" s="299"/>
      <c r="D39" s="299"/>
      <c r="E39" s="299"/>
      <c r="F39" s="299"/>
      <c r="G39" s="299"/>
      <c r="H39" s="299"/>
      <c r="I39" s="299"/>
      <c r="J39" s="300"/>
      <c r="K39" s="188"/>
      <c r="L39" s="188"/>
      <c r="M39" s="188"/>
      <c r="N39" s="188"/>
      <c r="O39" s="188"/>
      <c r="P39" s="188"/>
      <c r="Q39" s="188"/>
      <c r="R39" s="188"/>
      <c r="S39" s="188"/>
      <c r="T39" s="188"/>
      <c r="U39" s="188"/>
    </row>
    <row r="40" spans="1:21" x14ac:dyDescent="0.2">
      <c r="A40" s="290" t="s">
        <v>150</v>
      </c>
      <c r="B40" s="291"/>
      <c r="C40" s="291"/>
      <c r="D40" s="291"/>
      <c r="E40" s="291"/>
      <c r="F40" s="291"/>
      <c r="G40" s="291"/>
      <c r="H40" s="291"/>
      <c r="I40" s="291"/>
      <c r="J40" s="292"/>
      <c r="K40" s="184"/>
      <c r="L40" s="184"/>
      <c r="M40" s="184"/>
      <c r="N40" s="184"/>
      <c r="O40" s="184"/>
      <c r="P40" s="184"/>
      <c r="Q40" s="184"/>
      <c r="R40" s="184"/>
      <c r="S40" s="184"/>
      <c r="T40" s="184"/>
      <c r="U40" s="184"/>
    </row>
    <row r="41" spans="1:21" x14ac:dyDescent="0.2">
      <c r="A41" s="286" t="s">
        <v>151</v>
      </c>
      <c r="B41" s="287"/>
      <c r="C41" s="287"/>
      <c r="D41" s="287"/>
      <c r="E41" s="287"/>
      <c r="F41" s="287"/>
      <c r="G41" s="287"/>
      <c r="H41" s="287"/>
      <c r="I41" s="287"/>
      <c r="J41" s="288"/>
      <c r="K41" s="184"/>
      <c r="L41" s="184"/>
      <c r="M41" s="184"/>
      <c r="N41" s="184"/>
      <c r="O41" s="184"/>
      <c r="P41" s="184"/>
      <c r="Q41" s="184"/>
      <c r="R41" s="184"/>
      <c r="S41" s="184"/>
      <c r="T41" s="184"/>
      <c r="U41" s="184"/>
    </row>
    <row r="42" spans="1:21" x14ac:dyDescent="0.2">
      <c r="A42" s="286" t="s">
        <v>152</v>
      </c>
      <c r="B42" s="287"/>
      <c r="C42" s="287"/>
      <c r="D42" s="287"/>
      <c r="E42" s="287"/>
      <c r="F42" s="287"/>
      <c r="G42" s="287"/>
      <c r="H42" s="287"/>
      <c r="I42" s="287"/>
      <c r="J42" s="288"/>
      <c r="K42" s="184"/>
      <c r="L42" s="184"/>
      <c r="M42" s="184"/>
      <c r="N42" s="184"/>
      <c r="O42" s="184"/>
      <c r="P42" s="184"/>
      <c r="Q42" s="184"/>
      <c r="R42" s="184"/>
      <c r="S42" s="184"/>
      <c r="T42" s="184"/>
      <c r="U42" s="184"/>
    </row>
    <row r="43" spans="1:21" x14ac:dyDescent="0.2">
      <c r="A43" s="286" t="s">
        <v>153</v>
      </c>
      <c r="B43" s="287"/>
      <c r="C43" s="287"/>
      <c r="D43" s="287"/>
      <c r="E43" s="287"/>
      <c r="F43" s="287"/>
      <c r="G43" s="287"/>
      <c r="H43" s="287"/>
      <c r="I43" s="287"/>
      <c r="J43" s="288"/>
      <c r="K43" s="184"/>
      <c r="L43" s="184"/>
      <c r="M43" s="184"/>
      <c r="N43" s="184"/>
      <c r="O43" s="184"/>
      <c r="P43" s="184"/>
      <c r="Q43" s="184"/>
      <c r="R43" s="184"/>
      <c r="S43" s="184"/>
      <c r="T43" s="184"/>
      <c r="U43" s="184"/>
    </row>
    <row r="44" spans="1:21" x14ac:dyDescent="0.2">
      <c r="A44" s="286" t="s">
        <v>154</v>
      </c>
      <c r="B44" s="287"/>
      <c r="C44" s="287"/>
      <c r="D44" s="287"/>
      <c r="E44" s="287"/>
      <c r="F44" s="287"/>
      <c r="G44" s="287"/>
      <c r="H44" s="287"/>
      <c r="I44" s="287"/>
      <c r="J44" s="288"/>
      <c r="K44" s="184"/>
      <c r="L44" s="184"/>
      <c r="M44" s="184"/>
      <c r="N44" s="184"/>
      <c r="O44" s="184"/>
      <c r="P44" s="184"/>
      <c r="Q44" s="184"/>
      <c r="R44" s="184"/>
      <c r="S44" s="184"/>
      <c r="T44" s="184"/>
      <c r="U44" s="184"/>
    </row>
    <row r="45" spans="1:21" x14ac:dyDescent="0.2">
      <c r="A45" s="286" t="s">
        <v>155</v>
      </c>
      <c r="B45" s="287"/>
      <c r="C45" s="287"/>
      <c r="D45" s="287"/>
      <c r="E45" s="287"/>
      <c r="F45" s="287"/>
      <c r="G45" s="287"/>
      <c r="H45" s="287"/>
      <c r="I45" s="287"/>
      <c r="J45" s="288"/>
      <c r="K45" s="184"/>
      <c r="L45" s="184"/>
      <c r="M45" s="184"/>
      <c r="N45" s="184"/>
      <c r="O45" s="184"/>
      <c r="P45" s="184"/>
      <c r="Q45" s="184"/>
      <c r="R45" s="184"/>
      <c r="S45" s="184"/>
      <c r="T45" s="184"/>
      <c r="U45" s="184"/>
    </row>
    <row r="46" spans="1:21" x14ac:dyDescent="0.2">
      <c r="A46" s="294" t="s">
        <v>156</v>
      </c>
      <c r="B46" s="295"/>
      <c r="C46" s="295"/>
      <c r="D46" s="295"/>
      <c r="E46" s="295"/>
      <c r="F46" s="295"/>
      <c r="G46" s="295"/>
      <c r="H46" s="295"/>
      <c r="I46" s="295"/>
      <c r="J46" s="305"/>
      <c r="K46" s="184"/>
      <c r="L46" s="184"/>
      <c r="M46" s="184"/>
      <c r="N46" s="184"/>
      <c r="O46" s="184"/>
      <c r="P46" s="184"/>
      <c r="Q46" s="184"/>
      <c r="R46" s="184"/>
      <c r="S46" s="184"/>
      <c r="T46" s="184"/>
      <c r="U46" s="184"/>
    </row>
    <row r="47" spans="1:21" x14ac:dyDescent="0.2">
      <c r="A47" s="247"/>
      <c r="B47" s="247"/>
      <c r="C47" s="247"/>
      <c r="D47" s="247"/>
      <c r="E47" s="247"/>
      <c r="F47" s="247"/>
      <c r="G47" s="247"/>
      <c r="H47" s="247"/>
      <c r="I47" s="247"/>
      <c r="J47" s="247"/>
    </row>
    <row r="48" spans="1:21" x14ac:dyDescent="0.2">
      <c r="A48" s="306" t="s">
        <v>187</v>
      </c>
      <c r="B48" s="306"/>
      <c r="C48" s="306"/>
      <c r="D48" s="306"/>
      <c r="E48" s="306"/>
      <c r="F48" s="306"/>
      <c r="G48" s="306"/>
    </row>
    <row r="49" spans="1:9" x14ac:dyDescent="0.2">
      <c r="A49" s="307"/>
      <c r="B49" s="307"/>
      <c r="C49" s="307"/>
      <c r="D49" s="307"/>
      <c r="E49" s="307"/>
      <c r="F49" s="306"/>
      <c r="G49" s="306"/>
    </row>
    <row r="50" spans="1:9" x14ac:dyDescent="0.2">
      <c r="A50" s="308" t="s">
        <v>2</v>
      </c>
      <c r="B50" s="308" t="s">
        <v>175</v>
      </c>
      <c r="C50" s="308" t="s">
        <v>176</v>
      </c>
      <c r="D50" s="308" t="s">
        <v>144</v>
      </c>
      <c r="E50" s="308" t="s">
        <v>7</v>
      </c>
      <c r="F50" s="304"/>
      <c r="G50" s="304"/>
    </row>
    <row r="51" spans="1:9" x14ac:dyDescent="0.2">
      <c r="A51" s="308"/>
      <c r="B51" s="308"/>
      <c r="C51" s="308"/>
      <c r="D51" s="308"/>
      <c r="E51" s="308"/>
      <c r="F51" s="304"/>
      <c r="G51" s="304"/>
    </row>
    <row r="52" spans="1:9" x14ac:dyDescent="0.2">
      <c r="A52" s="221" t="s">
        <v>170</v>
      </c>
      <c r="B52" s="222"/>
      <c r="C52" s="301" t="s">
        <v>179</v>
      </c>
      <c r="D52" s="302"/>
      <c r="E52" s="302"/>
      <c r="F52" s="303"/>
      <c r="G52" s="303"/>
      <c r="H52" s="192"/>
      <c r="I52" s="192"/>
    </row>
    <row r="53" spans="1:9" ht="51" x14ac:dyDescent="0.2">
      <c r="A53" s="238" t="s">
        <v>188</v>
      </c>
      <c r="B53" s="229" t="s">
        <v>181</v>
      </c>
      <c r="C53" s="225" t="s">
        <v>182</v>
      </c>
      <c r="D53" s="226" t="s">
        <v>180</v>
      </c>
      <c r="E53" s="227">
        <v>32</v>
      </c>
      <c r="F53" s="239"/>
      <c r="G53" s="239"/>
    </row>
    <row r="54" spans="1:9" ht="38.25" x14ac:dyDescent="0.2">
      <c r="A54" s="238" t="s">
        <v>189</v>
      </c>
      <c r="B54" s="229" t="s">
        <v>183</v>
      </c>
      <c r="C54" s="225" t="s">
        <v>184</v>
      </c>
      <c r="D54" s="226" t="s">
        <v>180</v>
      </c>
      <c r="E54" s="227">
        <v>85</v>
      </c>
      <c r="F54" s="239"/>
      <c r="G54" s="239"/>
    </row>
    <row r="57" spans="1:9" ht="25.5" customHeight="1" x14ac:dyDescent="0.2">
      <c r="A57" s="275" t="s">
        <v>190</v>
      </c>
      <c r="B57" s="275"/>
    </row>
    <row r="58" spans="1:9" x14ac:dyDescent="0.2">
      <c r="A58" s="186" t="s">
        <v>191</v>
      </c>
      <c r="B58" s="186" t="s">
        <v>215</v>
      </c>
      <c r="C58" s="186" t="s">
        <v>5</v>
      </c>
    </row>
  </sheetData>
  <mergeCells count="56">
    <mergeCell ref="A57:B57"/>
    <mergeCell ref="C52:G52"/>
    <mergeCell ref="F50:G51"/>
    <mergeCell ref="A44:J44"/>
    <mergeCell ref="A45:J45"/>
    <mergeCell ref="A46:J46"/>
    <mergeCell ref="A48:G49"/>
    <mergeCell ref="A50:A51"/>
    <mergeCell ref="B50:B51"/>
    <mergeCell ref="C50:C51"/>
    <mergeCell ref="D50:D51"/>
    <mergeCell ref="E50:E51"/>
    <mergeCell ref="A43:J43"/>
    <mergeCell ref="A30:J30"/>
    <mergeCell ref="A31:F32"/>
    <mergeCell ref="G31:J35"/>
    <mergeCell ref="A33:E33"/>
    <mergeCell ref="A34:E35"/>
    <mergeCell ref="F34:F35"/>
    <mergeCell ref="A36:J38"/>
    <mergeCell ref="A39:J39"/>
    <mergeCell ref="A40:J40"/>
    <mergeCell ref="A41:J41"/>
    <mergeCell ref="A42:J42"/>
    <mergeCell ref="R23:S23"/>
    <mergeCell ref="A26:C26"/>
    <mergeCell ref="A27:C27"/>
    <mergeCell ref="R27:S27"/>
    <mergeCell ref="A28:J28"/>
    <mergeCell ref="H23:H24"/>
    <mergeCell ref="I23:I24"/>
    <mergeCell ref="J23:J24"/>
    <mergeCell ref="A29:J29"/>
    <mergeCell ref="A23:C25"/>
    <mergeCell ref="D23:D24"/>
    <mergeCell ref="E23:E24"/>
    <mergeCell ref="F23:F24"/>
    <mergeCell ref="G23:G24"/>
    <mergeCell ref="L16:O16"/>
    <mergeCell ref="P16:R16"/>
    <mergeCell ref="S16:U16"/>
    <mergeCell ref="A19:C19"/>
    <mergeCell ref="A22:J22"/>
    <mergeCell ref="A1:J2"/>
    <mergeCell ref="A20:J21"/>
    <mergeCell ref="A3:G3"/>
    <mergeCell ref="H3:J3"/>
    <mergeCell ref="H4:J11"/>
    <mergeCell ref="A12:J14"/>
    <mergeCell ref="A15:J15"/>
    <mergeCell ref="A16:C18"/>
    <mergeCell ref="D16:D17"/>
    <mergeCell ref="E16:E17"/>
    <mergeCell ref="F16:G16"/>
    <mergeCell ref="H16:I16"/>
    <mergeCell ref="J16:J17"/>
  </mergeCells>
  <pageMargins left="0.59055118110236227" right="0.39370078740157483" top="1.7716535433070868" bottom="0.78740157480314965" header="0.59055118110236227" footer="0.3937007874015748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13"/>
  <sheetViews>
    <sheetView view="pageBreakPreview" topLeftCell="A3" zoomScaleNormal="100" zoomScaleSheetLayoutView="100" workbookViewId="0">
      <selection activeCell="M16" sqref="M16"/>
    </sheetView>
  </sheetViews>
  <sheetFormatPr defaultRowHeight="12.75" x14ac:dyDescent="0.2"/>
  <cols>
    <col min="1" max="1" width="11.7109375" style="234" customWidth="1"/>
    <col min="2" max="2" width="9.28515625" style="234" customWidth="1"/>
    <col min="3" max="3" width="46.5703125" style="224" customWidth="1"/>
    <col min="4" max="4" width="3.42578125" style="234" customWidth="1"/>
    <col min="5" max="5" width="8.42578125" style="235" customWidth="1"/>
    <col min="6" max="6" width="9.28515625" style="236" customWidth="1"/>
    <col min="7" max="7" width="9.28515625" style="237" customWidth="1"/>
    <col min="8" max="8" width="6.5703125" style="216" hidden="1" customWidth="1"/>
    <col min="9" max="9" width="5.5703125" style="216" hidden="1" customWidth="1"/>
    <col min="10" max="10" width="6.5703125" style="216" hidden="1" customWidth="1"/>
    <col min="11" max="11" width="9.7109375" style="216" customWidth="1"/>
    <col min="12" max="229" width="9.140625" style="216"/>
    <col min="230" max="256" width="9.140625" style="224"/>
    <col min="257" max="257" width="10.140625" style="224" customWidth="1"/>
    <col min="258" max="258" width="9.28515625" style="224" customWidth="1"/>
    <col min="259" max="259" width="63.28515625" style="224" customWidth="1"/>
    <col min="260" max="260" width="3.42578125" style="224" customWidth="1"/>
    <col min="261" max="261" width="8.42578125" style="224" customWidth="1"/>
    <col min="262" max="263" width="9.28515625" style="224" customWidth="1"/>
    <col min="264" max="266" width="0" style="224" hidden="1" customWidth="1"/>
    <col min="267" max="267" width="9.7109375" style="224" customWidth="1"/>
    <col min="268" max="512" width="9.140625" style="224"/>
    <col min="513" max="513" width="10.140625" style="224" customWidth="1"/>
    <col min="514" max="514" width="9.28515625" style="224" customWidth="1"/>
    <col min="515" max="515" width="63.28515625" style="224" customWidth="1"/>
    <col min="516" max="516" width="3.42578125" style="224" customWidth="1"/>
    <col min="517" max="517" width="8.42578125" style="224" customWidth="1"/>
    <col min="518" max="519" width="9.28515625" style="224" customWidth="1"/>
    <col min="520" max="522" width="0" style="224" hidden="1" customWidth="1"/>
    <col min="523" max="523" width="9.7109375" style="224" customWidth="1"/>
    <col min="524" max="768" width="9.140625" style="224"/>
    <col min="769" max="769" width="10.140625" style="224" customWidth="1"/>
    <col min="770" max="770" width="9.28515625" style="224" customWidth="1"/>
    <col min="771" max="771" width="63.28515625" style="224" customWidth="1"/>
    <col min="772" max="772" width="3.42578125" style="224" customWidth="1"/>
    <col min="773" max="773" width="8.42578125" style="224" customWidth="1"/>
    <col min="774" max="775" width="9.28515625" style="224" customWidth="1"/>
    <col min="776" max="778" width="0" style="224" hidden="1" customWidth="1"/>
    <col min="779" max="779" width="9.7109375" style="224" customWidth="1"/>
    <col min="780" max="1024" width="9.140625" style="224"/>
    <col min="1025" max="1025" width="10.140625" style="224" customWidth="1"/>
    <col min="1026" max="1026" width="9.28515625" style="224" customWidth="1"/>
    <col min="1027" max="1027" width="63.28515625" style="224" customWidth="1"/>
    <col min="1028" max="1028" width="3.42578125" style="224" customWidth="1"/>
    <col min="1029" max="1029" width="8.42578125" style="224" customWidth="1"/>
    <col min="1030" max="1031" width="9.28515625" style="224" customWidth="1"/>
    <col min="1032" max="1034" width="0" style="224" hidden="1" customWidth="1"/>
    <col min="1035" max="1035" width="9.7109375" style="224" customWidth="1"/>
    <col min="1036" max="1280" width="9.140625" style="224"/>
    <col min="1281" max="1281" width="10.140625" style="224" customWidth="1"/>
    <col min="1282" max="1282" width="9.28515625" style="224" customWidth="1"/>
    <col min="1283" max="1283" width="63.28515625" style="224" customWidth="1"/>
    <col min="1284" max="1284" width="3.42578125" style="224" customWidth="1"/>
    <col min="1285" max="1285" width="8.42578125" style="224" customWidth="1"/>
    <col min="1286" max="1287" width="9.28515625" style="224" customWidth="1"/>
    <col min="1288" max="1290" width="0" style="224" hidden="1" customWidth="1"/>
    <col min="1291" max="1291" width="9.7109375" style="224" customWidth="1"/>
    <col min="1292" max="1536" width="9.140625" style="224"/>
    <col min="1537" max="1537" width="10.140625" style="224" customWidth="1"/>
    <col min="1538" max="1538" width="9.28515625" style="224" customWidth="1"/>
    <col min="1539" max="1539" width="63.28515625" style="224" customWidth="1"/>
    <col min="1540" max="1540" width="3.42578125" style="224" customWidth="1"/>
    <col min="1541" max="1541" width="8.42578125" style="224" customWidth="1"/>
    <col min="1542" max="1543" width="9.28515625" style="224" customWidth="1"/>
    <col min="1544" max="1546" width="0" style="224" hidden="1" customWidth="1"/>
    <col min="1547" max="1547" width="9.7109375" style="224" customWidth="1"/>
    <col min="1548" max="1792" width="9.140625" style="224"/>
    <col min="1793" max="1793" width="10.140625" style="224" customWidth="1"/>
    <col min="1794" max="1794" width="9.28515625" style="224" customWidth="1"/>
    <col min="1795" max="1795" width="63.28515625" style="224" customWidth="1"/>
    <col min="1796" max="1796" width="3.42578125" style="224" customWidth="1"/>
    <col min="1797" max="1797" width="8.42578125" style="224" customWidth="1"/>
    <col min="1798" max="1799" width="9.28515625" style="224" customWidth="1"/>
    <col min="1800" max="1802" width="0" style="224" hidden="1" customWidth="1"/>
    <col min="1803" max="1803" width="9.7109375" style="224" customWidth="1"/>
    <col min="1804" max="2048" width="9.140625" style="224"/>
    <col min="2049" max="2049" width="10.140625" style="224" customWidth="1"/>
    <col min="2050" max="2050" width="9.28515625" style="224" customWidth="1"/>
    <col min="2051" max="2051" width="63.28515625" style="224" customWidth="1"/>
    <col min="2052" max="2052" width="3.42578125" style="224" customWidth="1"/>
    <col min="2053" max="2053" width="8.42578125" style="224" customWidth="1"/>
    <col min="2054" max="2055" width="9.28515625" style="224" customWidth="1"/>
    <col min="2056" max="2058" width="0" style="224" hidden="1" customWidth="1"/>
    <col min="2059" max="2059" width="9.7109375" style="224" customWidth="1"/>
    <col min="2060" max="2304" width="9.140625" style="224"/>
    <col min="2305" max="2305" width="10.140625" style="224" customWidth="1"/>
    <col min="2306" max="2306" width="9.28515625" style="224" customWidth="1"/>
    <col min="2307" max="2307" width="63.28515625" style="224" customWidth="1"/>
    <col min="2308" max="2308" width="3.42578125" style="224" customWidth="1"/>
    <col min="2309" max="2309" width="8.42578125" style="224" customWidth="1"/>
    <col min="2310" max="2311" width="9.28515625" style="224" customWidth="1"/>
    <col min="2312" max="2314" width="0" style="224" hidden="1" customWidth="1"/>
    <col min="2315" max="2315" width="9.7109375" style="224" customWidth="1"/>
    <col min="2316" max="2560" width="9.140625" style="224"/>
    <col min="2561" max="2561" width="10.140625" style="224" customWidth="1"/>
    <col min="2562" max="2562" width="9.28515625" style="224" customWidth="1"/>
    <col min="2563" max="2563" width="63.28515625" style="224" customWidth="1"/>
    <col min="2564" max="2564" width="3.42578125" style="224" customWidth="1"/>
    <col min="2565" max="2565" width="8.42578125" style="224" customWidth="1"/>
    <col min="2566" max="2567" width="9.28515625" style="224" customWidth="1"/>
    <col min="2568" max="2570" width="0" style="224" hidden="1" customWidth="1"/>
    <col min="2571" max="2571" width="9.7109375" style="224" customWidth="1"/>
    <col min="2572" max="2816" width="9.140625" style="224"/>
    <col min="2817" max="2817" width="10.140625" style="224" customWidth="1"/>
    <col min="2818" max="2818" width="9.28515625" style="224" customWidth="1"/>
    <col min="2819" max="2819" width="63.28515625" style="224" customWidth="1"/>
    <col min="2820" max="2820" width="3.42578125" style="224" customWidth="1"/>
    <col min="2821" max="2821" width="8.42578125" style="224" customWidth="1"/>
    <col min="2822" max="2823" width="9.28515625" style="224" customWidth="1"/>
    <col min="2824" max="2826" width="0" style="224" hidden="1" customWidth="1"/>
    <col min="2827" max="2827" width="9.7109375" style="224" customWidth="1"/>
    <col min="2828" max="3072" width="9.140625" style="224"/>
    <col min="3073" max="3073" width="10.140625" style="224" customWidth="1"/>
    <col min="3074" max="3074" width="9.28515625" style="224" customWidth="1"/>
    <col min="3075" max="3075" width="63.28515625" style="224" customWidth="1"/>
    <col min="3076" max="3076" width="3.42578125" style="224" customWidth="1"/>
    <col min="3077" max="3077" width="8.42578125" style="224" customWidth="1"/>
    <col min="3078" max="3079" width="9.28515625" style="224" customWidth="1"/>
    <col min="3080" max="3082" width="0" style="224" hidden="1" customWidth="1"/>
    <col min="3083" max="3083" width="9.7109375" style="224" customWidth="1"/>
    <col min="3084" max="3328" width="9.140625" style="224"/>
    <col min="3329" max="3329" width="10.140625" style="224" customWidth="1"/>
    <col min="3330" max="3330" width="9.28515625" style="224" customWidth="1"/>
    <col min="3331" max="3331" width="63.28515625" style="224" customWidth="1"/>
    <col min="3332" max="3332" width="3.42578125" style="224" customWidth="1"/>
    <col min="3333" max="3333" width="8.42578125" style="224" customWidth="1"/>
    <col min="3334" max="3335" width="9.28515625" style="224" customWidth="1"/>
    <col min="3336" max="3338" width="0" style="224" hidden="1" customWidth="1"/>
    <col min="3339" max="3339" width="9.7109375" style="224" customWidth="1"/>
    <col min="3340" max="3584" width="9.140625" style="224"/>
    <col min="3585" max="3585" width="10.140625" style="224" customWidth="1"/>
    <col min="3586" max="3586" width="9.28515625" style="224" customWidth="1"/>
    <col min="3587" max="3587" width="63.28515625" style="224" customWidth="1"/>
    <col min="3588" max="3588" width="3.42578125" style="224" customWidth="1"/>
    <col min="3589" max="3589" width="8.42578125" style="224" customWidth="1"/>
    <col min="3590" max="3591" width="9.28515625" style="224" customWidth="1"/>
    <col min="3592" max="3594" width="0" style="224" hidden="1" customWidth="1"/>
    <col min="3595" max="3595" width="9.7109375" style="224" customWidth="1"/>
    <col min="3596" max="3840" width="9.140625" style="224"/>
    <col min="3841" max="3841" width="10.140625" style="224" customWidth="1"/>
    <col min="3842" max="3842" width="9.28515625" style="224" customWidth="1"/>
    <col min="3843" max="3843" width="63.28515625" style="224" customWidth="1"/>
    <col min="3844" max="3844" width="3.42578125" style="224" customWidth="1"/>
    <col min="3845" max="3845" width="8.42578125" style="224" customWidth="1"/>
    <col min="3846" max="3847" width="9.28515625" style="224" customWidth="1"/>
    <col min="3848" max="3850" width="0" style="224" hidden="1" customWidth="1"/>
    <col min="3851" max="3851" width="9.7109375" style="224" customWidth="1"/>
    <col min="3852" max="4096" width="9.140625" style="224"/>
    <col min="4097" max="4097" width="10.140625" style="224" customWidth="1"/>
    <col min="4098" max="4098" width="9.28515625" style="224" customWidth="1"/>
    <col min="4099" max="4099" width="63.28515625" style="224" customWidth="1"/>
    <col min="4100" max="4100" width="3.42578125" style="224" customWidth="1"/>
    <col min="4101" max="4101" width="8.42578125" style="224" customWidth="1"/>
    <col min="4102" max="4103" width="9.28515625" style="224" customWidth="1"/>
    <col min="4104" max="4106" width="0" style="224" hidden="1" customWidth="1"/>
    <col min="4107" max="4107" width="9.7109375" style="224" customWidth="1"/>
    <col min="4108" max="4352" width="9.140625" style="224"/>
    <col min="4353" max="4353" width="10.140625" style="224" customWidth="1"/>
    <col min="4354" max="4354" width="9.28515625" style="224" customWidth="1"/>
    <col min="4355" max="4355" width="63.28515625" style="224" customWidth="1"/>
    <col min="4356" max="4356" width="3.42578125" style="224" customWidth="1"/>
    <col min="4357" max="4357" width="8.42578125" style="224" customWidth="1"/>
    <col min="4358" max="4359" width="9.28515625" style="224" customWidth="1"/>
    <col min="4360" max="4362" width="0" style="224" hidden="1" customWidth="1"/>
    <col min="4363" max="4363" width="9.7109375" style="224" customWidth="1"/>
    <col min="4364" max="4608" width="9.140625" style="224"/>
    <col min="4609" max="4609" width="10.140625" style="224" customWidth="1"/>
    <col min="4610" max="4610" width="9.28515625" style="224" customWidth="1"/>
    <col min="4611" max="4611" width="63.28515625" style="224" customWidth="1"/>
    <col min="4612" max="4612" width="3.42578125" style="224" customWidth="1"/>
    <col min="4613" max="4613" width="8.42578125" style="224" customWidth="1"/>
    <col min="4614" max="4615" width="9.28515625" style="224" customWidth="1"/>
    <col min="4616" max="4618" width="0" style="224" hidden="1" customWidth="1"/>
    <col min="4619" max="4619" width="9.7109375" style="224" customWidth="1"/>
    <col min="4620" max="4864" width="9.140625" style="224"/>
    <col min="4865" max="4865" width="10.140625" style="224" customWidth="1"/>
    <col min="4866" max="4866" width="9.28515625" style="224" customWidth="1"/>
    <col min="4867" max="4867" width="63.28515625" style="224" customWidth="1"/>
    <col min="4868" max="4868" width="3.42578125" style="224" customWidth="1"/>
    <col min="4869" max="4869" width="8.42578125" style="224" customWidth="1"/>
    <col min="4870" max="4871" width="9.28515625" style="224" customWidth="1"/>
    <col min="4872" max="4874" width="0" style="224" hidden="1" customWidth="1"/>
    <col min="4875" max="4875" width="9.7109375" style="224" customWidth="1"/>
    <col min="4876" max="5120" width="9.140625" style="224"/>
    <col min="5121" max="5121" width="10.140625" style="224" customWidth="1"/>
    <col min="5122" max="5122" width="9.28515625" style="224" customWidth="1"/>
    <col min="5123" max="5123" width="63.28515625" style="224" customWidth="1"/>
    <col min="5124" max="5124" width="3.42578125" style="224" customWidth="1"/>
    <col min="5125" max="5125" width="8.42578125" style="224" customWidth="1"/>
    <col min="5126" max="5127" width="9.28515625" style="224" customWidth="1"/>
    <col min="5128" max="5130" width="0" style="224" hidden="1" customWidth="1"/>
    <col min="5131" max="5131" width="9.7109375" style="224" customWidth="1"/>
    <col min="5132" max="5376" width="9.140625" style="224"/>
    <col min="5377" max="5377" width="10.140625" style="224" customWidth="1"/>
    <col min="5378" max="5378" width="9.28515625" style="224" customWidth="1"/>
    <col min="5379" max="5379" width="63.28515625" style="224" customWidth="1"/>
    <col min="5380" max="5380" width="3.42578125" style="224" customWidth="1"/>
    <col min="5381" max="5381" width="8.42578125" style="224" customWidth="1"/>
    <col min="5382" max="5383" width="9.28515625" style="224" customWidth="1"/>
    <col min="5384" max="5386" width="0" style="224" hidden="1" customWidth="1"/>
    <col min="5387" max="5387" width="9.7109375" style="224" customWidth="1"/>
    <col min="5388" max="5632" width="9.140625" style="224"/>
    <col min="5633" max="5633" width="10.140625" style="224" customWidth="1"/>
    <col min="5634" max="5634" width="9.28515625" style="224" customWidth="1"/>
    <col min="5635" max="5635" width="63.28515625" style="224" customWidth="1"/>
    <col min="5636" max="5636" width="3.42578125" style="224" customWidth="1"/>
    <col min="5637" max="5637" width="8.42578125" style="224" customWidth="1"/>
    <col min="5638" max="5639" width="9.28515625" style="224" customWidth="1"/>
    <col min="5640" max="5642" width="0" style="224" hidden="1" customWidth="1"/>
    <col min="5643" max="5643" width="9.7109375" style="224" customWidth="1"/>
    <col min="5644" max="5888" width="9.140625" style="224"/>
    <col min="5889" max="5889" width="10.140625" style="224" customWidth="1"/>
    <col min="5890" max="5890" width="9.28515625" style="224" customWidth="1"/>
    <col min="5891" max="5891" width="63.28515625" style="224" customWidth="1"/>
    <col min="5892" max="5892" width="3.42578125" style="224" customWidth="1"/>
    <col min="5893" max="5893" width="8.42578125" style="224" customWidth="1"/>
    <col min="5894" max="5895" width="9.28515625" style="224" customWidth="1"/>
    <col min="5896" max="5898" width="0" style="224" hidden="1" customWidth="1"/>
    <col min="5899" max="5899" width="9.7109375" style="224" customWidth="1"/>
    <col min="5900" max="6144" width="9.140625" style="224"/>
    <col min="6145" max="6145" width="10.140625" style="224" customWidth="1"/>
    <col min="6146" max="6146" width="9.28515625" style="224" customWidth="1"/>
    <col min="6147" max="6147" width="63.28515625" style="224" customWidth="1"/>
    <col min="6148" max="6148" width="3.42578125" style="224" customWidth="1"/>
    <col min="6149" max="6149" width="8.42578125" style="224" customWidth="1"/>
    <col min="6150" max="6151" width="9.28515625" style="224" customWidth="1"/>
    <col min="6152" max="6154" width="0" style="224" hidden="1" customWidth="1"/>
    <col min="6155" max="6155" width="9.7109375" style="224" customWidth="1"/>
    <col min="6156" max="6400" width="9.140625" style="224"/>
    <col min="6401" max="6401" width="10.140625" style="224" customWidth="1"/>
    <col min="6402" max="6402" width="9.28515625" style="224" customWidth="1"/>
    <col min="6403" max="6403" width="63.28515625" style="224" customWidth="1"/>
    <col min="6404" max="6404" width="3.42578125" style="224" customWidth="1"/>
    <col min="6405" max="6405" width="8.42578125" style="224" customWidth="1"/>
    <col min="6406" max="6407" width="9.28515625" style="224" customWidth="1"/>
    <col min="6408" max="6410" width="0" style="224" hidden="1" customWidth="1"/>
    <col min="6411" max="6411" width="9.7109375" style="224" customWidth="1"/>
    <col min="6412" max="6656" width="9.140625" style="224"/>
    <col min="6657" max="6657" width="10.140625" style="224" customWidth="1"/>
    <col min="6658" max="6658" width="9.28515625" style="224" customWidth="1"/>
    <col min="6659" max="6659" width="63.28515625" style="224" customWidth="1"/>
    <col min="6660" max="6660" width="3.42578125" style="224" customWidth="1"/>
    <col min="6661" max="6661" width="8.42578125" style="224" customWidth="1"/>
    <col min="6662" max="6663" width="9.28515625" style="224" customWidth="1"/>
    <col min="6664" max="6666" width="0" style="224" hidden="1" customWidth="1"/>
    <col min="6667" max="6667" width="9.7109375" style="224" customWidth="1"/>
    <col min="6668" max="6912" width="9.140625" style="224"/>
    <col min="6913" max="6913" width="10.140625" style="224" customWidth="1"/>
    <col min="6914" max="6914" width="9.28515625" style="224" customWidth="1"/>
    <col min="6915" max="6915" width="63.28515625" style="224" customWidth="1"/>
    <col min="6916" max="6916" width="3.42578125" style="224" customWidth="1"/>
    <col min="6917" max="6917" width="8.42578125" style="224" customWidth="1"/>
    <col min="6918" max="6919" width="9.28515625" style="224" customWidth="1"/>
    <col min="6920" max="6922" width="0" style="224" hidden="1" customWidth="1"/>
    <col min="6923" max="6923" width="9.7109375" style="224" customWidth="1"/>
    <col min="6924" max="7168" width="9.140625" style="224"/>
    <col min="7169" max="7169" width="10.140625" style="224" customWidth="1"/>
    <col min="7170" max="7170" width="9.28515625" style="224" customWidth="1"/>
    <col min="7171" max="7171" width="63.28515625" style="224" customWidth="1"/>
    <col min="7172" max="7172" width="3.42578125" style="224" customWidth="1"/>
    <col min="7173" max="7173" width="8.42578125" style="224" customWidth="1"/>
    <col min="7174" max="7175" width="9.28515625" style="224" customWidth="1"/>
    <col min="7176" max="7178" width="0" style="224" hidden="1" customWidth="1"/>
    <col min="7179" max="7179" width="9.7109375" style="224" customWidth="1"/>
    <col min="7180" max="7424" width="9.140625" style="224"/>
    <col min="7425" max="7425" width="10.140625" style="224" customWidth="1"/>
    <col min="7426" max="7426" width="9.28515625" style="224" customWidth="1"/>
    <col min="7427" max="7427" width="63.28515625" style="224" customWidth="1"/>
    <col min="7428" max="7428" width="3.42578125" style="224" customWidth="1"/>
    <col min="7429" max="7429" width="8.42578125" style="224" customWidth="1"/>
    <col min="7430" max="7431" width="9.28515625" style="224" customWidth="1"/>
    <col min="7432" max="7434" width="0" style="224" hidden="1" customWidth="1"/>
    <col min="7435" max="7435" width="9.7109375" style="224" customWidth="1"/>
    <col min="7436" max="7680" width="9.140625" style="224"/>
    <col min="7681" max="7681" width="10.140625" style="224" customWidth="1"/>
    <col min="7682" max="7682" width="9.28515625" style="224" customWidth="1"/>
    <col min="7683" max="7683" width="63.28515625" style="224" customWidth="1"/>
    <col min="7684" max="7684" width="3.42578125" style="224" customWidth="1"/>
    <col min="7685" max="7685" width="8.42578125" style="224" customWidth="1"/>
    <col min="7686" max="7687" width="9.28515625" style="224" customWidth="1"/>
    <col min="7688" max="7690" width="0" style="224" hidden="1" customWidth="1"/>
    <col min="7691" max="7691" width="9.7109375" style="224" customWidth="1"/>
    <col min="7692" max="7936" width="9.140625" style="224"/>
    <col min="7937" max="7937" width="10.140625" style="224" customWidth="1"/>
    <col min="7938" max="7938" width="9.28515625" style="224" customWidth="1"/>
    <col min="7939" max="7939" width="63.28515625" style="224" customWidth="1"/>
    <col min="7940" max="7940" width="3.42578125" style="224" customWidth="1"/>
    <col min="7941" max="7941" width="8.42578125" style="224" customWidth="1"/>
    <col min="7942" max="7943" width="9.28515625" style="224" customWidth="1"/>
    <col min="7944" max="7946" width="0" style="224" hidden="1" customWidth="1"/>
    <col min="7947" max="7947" width="9.7109375" style="224" customWidth="1"/>
    <col min="7948" max="8192" width="9.140625" style="224"/>
    <col min="8193" max="8193" width="10.140625" style="224" customWidth="1"/>
    <col min="8194" max="8194" width="9.28515625" style="224" customWidth="1"/>
    <col min="8195" max="8195" width="63.28515625" style="224" customWidth="1"/>
    <col min="8196" max="8196" width="3.42578125" style="224" customWidth="1"/>
    <col min="8197" max="8197" width="8.42578125" style="224" customWidth="1"/>
    <col min="8198" max="8199" width="9.28515625" style="224" customWidth="1"/>
    <col min="8200" max="8202" width="0" style="224" hidden="1" customWidth="1"/>
    <col min="8203" max="8203" width="9.7109375" style="224" customWidth="1"/>
    <col min="8204" max="8448" width="9.140625" style="224"/>
    <col min="8449" max="8449" width="10.140625" style="224" customWidth="1"/>
    <col min="8450" max="8450" width="9.28515625" style="224" customWidth="1"/>
    <col min="8451" max="8451" width="63.28515625" style="224" customWidth="1"/>
    <col min="8452" max="8452" width="3.42578125" style="224" customWidth="1"/>
    <col min="8453" max="8453" width="8.42578125" style="224" customWidth="1"/>
    <col min="8454" max="8455" width="9.28515625" style="224" customWidth="1"/>
    <col min="8456" max="8458" width="0" style="224" hidden="1" customWidth="1"/>
    <col min="8459" max="8459" width="9.7109375" style="224" customWidth="1"/>
    <col min="8460" max="8704" width="9.140625" style="224"/>
    <col min="8705" max="8705" width="10.140625" style="224" customWidth="1"/>
    <col min="8706" max="8706" width="9.28515625" style="224" customWidth="1"/>
    <col min="8707" max="8707" width="63.28515625" style="224" customWidth="1"/>
    <col min="8708" max="8708" width="3.42578125" style="224" customWidth="1"/>
    <col min="8709" max="8709" width="8.42578125" style="224" customWidth="1"/>
    <col min="8710" max="8711" width="9.28515625" style="224" customWidth="1"/>
    <col min="8712" max="8714" width="0" style="224" hidden="1" customWidth="1"/>
    <col min="8715" max="8715" width="9.7109375" style="224" customWidth="1"/>
    <col min="8716" max="8960" width="9.140625" style="224"/>
    <col min="8961" max="8961" width="10.140625" style="224" customWidth="1"/>
    <col min="8962" max="8962" width="9.28515625" style="224" customWidth="1"/>
    <col min="8963" max="8963" width="63.28515625" style="224" customWidth="1"/>
    <col min="8964" max="8964" width="3.42578125" style="224" customWidth="1"/>
    <col min="8965" max="8965" width="8.42578125" style="224" customWidth="1"/>
    <col min="8966" max="8967" width="9.28515625" style="224" customWidth="1"/>
    <col min="8968" max="8970" width="0" style="224" hidden="1" customWidth="1"/>
    <col min="8971" max="8971" width="9.7109375" style="224" customWidth="1"/>
    <col min="8972" max="9216" width="9.140625" style="224"/>
    <col min="9217" max="9217" width="10.140625" style="224" customWidth="1"/>
    <col min="9218" max="9218" width="9.28515625" style="224" customWidth="1"/>
    <col min="9219" max="9219" width="63.28515625" style="224" customWidth="1"/>
    <col min="9220" max="9220" width="3.42578125" style="224" customWidth="1"/>
    <col min="9221" max="9221" width="8.42578125" style="224" customWidth="1"/>
    <col min="9222" max="9223" width="9.28515625" style="224" customWidth="1"/>
    <col min="9224" max="9226" width="0" style="224" hidden="1" customWidth="1"/>
    <col min="9227" max="9227" width="9.7109375" style="224" customWidth="1"/>
    <col min="9228" max="9472" width="9.140625" style="224"/>
    <col min="9473" max="9473" width="10.140625" style="224" customWidth="1"/>
    <col min="9474" max="9474" width="9.28515625" style="224" customWidth="1"/>
    <col min="9475" max="9475" width="63.28515625" style="224" customWidth="1"/>
    <col min="9476" max="9476" width="3.42578125" style="224" customWidth="1"/>
    <col min="9477" max="9477" width="8.42578125" style="224" customWidth="1"/>
    <col min="9478" max="9479" width="9.28515625" style="224" customWidth="1"/>
    <col min="9480" max="9482" width="0" style="224" hidden="1" customWidth="1"/>
    <col min="9483" max="9483" width="9.7109375" style="224" customWidth="1"/>
    <col min="9484" max="9728" width="9.140625" style="224"/>
    <col min="9729" max="9729" width="10.140625" style="224" customWidth="1"/>
    <col min="9730" max="9730" width="9.28515625" style="224" customWidth="1"/>
    <col min="9731" max="9731" width="63.28515625" style="224" customWidth="1"/>
    <col min="9732" max="9732" width="3.42578125" style="224" customWidth="1"/>
    <col min="9733" max="9733" width="8.42578125" style="224" customWidth="1"/>
    <col min="9734" max="9735" width="9.28515625" style="224" customWidth="1"/>
    <col min="9736" max="9738" width="0" style="224" hidden="1" customWidth="1"/>
    <col min="9739" max="9739" width="9.7109375" style="224" customWidth="1"/>
    <col min="9740" max="9984" width="9.140625" style="224"/>
    <col min="9985" max="9985" width="10.140625" style="224" customWidth="1"/>
    <col min="9986" max="9986" width="9.28515625" style="224" customWidth="1"/>
    <col min="9987" max="9987" width="63.28515625" style="224" customWidth="1"/>
    <col min="9988" max="9988" width="3.42578125" style="224" customWidth="1"/>
    <col min="9989" max="9989" width="8.42578125" style="224" customWidth="1"/>
    <col min="9990" max="9991" width="9.28515625" style="224" customWidth="1"/>
    <col min="9992" max="9994" width="0" style="224" hidden="1" customWidth="1"/>
    <col min="9995" max="9995" width="9.7109375" style="224" customWidth="1"/>
    <col min="9996" max="10240" width="9.140625" style="224"/>
    <col min="10241" max="10241" width="10.140625" style="224" customWidth="1"/>
    <col min="10242" max="10242" width="9.28515625" style="224" customWidth="1"/>
    <col min="10243" max="10243" width="63.28515625" style="224" customWidth="1"/>
    <col min="10244" max="10244" width="3.42578125" style="224" customWidth="1"/>
    <col min="10245" max="10245" width="8.42578125" style="224" customWidth="1"/>
    <col min="10246" max="10247" width="9.28515625" style="224" customWidth="1"/>
    <col min="10248" max="10250" width="0" style="224" hidden="1" customWidth="1"/>
    <col min="10251" max="10251" width="9.7109375" style="224" customWidth="1"/>
    <col min="10252" max="10496" width="9.140625" style="224"/>
    <col min="10497" max="10497" width="10.140625" style="224" customWidth="1"/>
    <col min="10498" max="10498" width="9.28515625" style="224" customWidth="1"/>
    <col min="10499" max="10499" width="63.28515625" style="224" customWidth="1"/>
    <col min="10500" max="10500" width="3.42578125" style="224" customWidth="1"/>
    <col min="10501" max="10501" width="8.42578125" style="224" customWidth="1"/>
    <col min="10502" max="10503" width="9.28515625" style="224" customWidth="1"/>
    <col min="10504" max="10506" width="0" style="224" hidden="1" customWidth="1"/>
    <col min="10507" max="10507" width="9.7109375" style="224" customWidth="1"/>
    <col min="10508" max="10752" width="9.140625" style="224"/>
    <col min="10753" max="10753" width="10.140625" style="224" customWidth="1"/>
    <col min="10754" max="10754" width="9.28515625" style="224" customWidth="1"/>
    <col min="10755" max="10755" width="63.28515625" style="224" customWidth="1"/>
    <col min="10756" max="10756" width="3.42578125" style="224" customWidth="1"/>
    <col min="10757" max="10757" width="8.42578125" style="224" customWidth="1"/>
    <col min="10758" max="10759" width="9.28515625" style="224" customWidth="1"/>
    <col min="10760" max="10762" width="0" style="224" hidden="1" customWidth="1"/>
    <col min="10763" max="10763" width="9.7109375" style="224" customWidth="1"/>
    <col min="10764" max="11008" width="9.140625" style="224"/>
    <col min="11009" max="11009" width="10.140625" style="224" customWidth="1"/>
    <col min="11010" max="11010" width="9.28515625" style="224" customWidth="1"/>
    <col min="11011" max="11011" width="63.28515625" style="224" customWidth="1"/>
    <col min="11012" max="11012" width="3.42578125" style="224" customWidth="1"/>
    <col min="11013" max="11013" width="8.42578125" style="224" customWidth="1"/>
    <col min="11014" max="11015" width="9.28515625" style="224" customWidth="1"/>
    <col min="11016" max="11018" width="0" style="224" hidden="1" customWidth="1"/>
    <col min="11019" max="11019" width="9.7109375" style="224" customWidth="1"/>
    <col min="11020" max="11264" width="9.140625" style="224"/>
    <col min="11265" max="11265" width="10.140625" style="224" customWidth="1"/>
    <col min="11266" max="11266" width="9.28515625" style="224" customWidth="1"/>
    <col min="11267" max="11267" width="63.28515625" style="224" customWidth="1"/>
    <col min="11268" max="11268" width="3.42578125" style="224" customWidth="1"/>
    <col min="11269" max="11269" width="8.42578125" style="224" customWidth="1"/>
    <col min="11270" max="11271" width="9.28515625" style="224" customWidth="1"/>
    <col min="11272" max="11274" width="0" style="224" hidden="1" customWidth="1"/>
    <col min="11275" max="11275" width="9.7109375" style="224" customWidth="1"/>
    <col min="11276" max="11520" width="9.140625" style="224"/>
    <col min="11521" max="11521" width="10.140625" style="224" customWidth="1"/>
    <col min="11522" max="11522" width="9.28515625" style="224" customWidth="1"/>
    <col min="11523" max="11523" width="63.28515625" style="224" customWidth="1"/>
    <col min="11524" max="11524" width="3.42578125" style="224" customWidth="1"/>
    <col min="11525" max="11525" width="8.42578125" style="224" customWidth="1"/>
    <col min="11526" max="11527" width="9.28515625" style="224" customWidth="1"/>
    <col min="11528" max="11530" width="0" style="224" hidden="1" customWidth="1"/>
    <col min="11531" max="11531" width="9.7109375" style="224" customWidth="1"/>
    <col min="11532" max="11776" width="9.140625" style="224"/>
    <col min="11777" max="11777" width="10.140625" style="224" customWidth="1"/>
    <col min="11778" max="11778" width="9.28515625" style="224" customWidth="1"/>
    <col min="11779" max="11779" width="63.28515625" style="224" customWidth="1"/>
    <col min="11780" max="11780" width="3.42578125" style="224" customWidth="1"/>
    <col min="11781" max="11781" width="8.42578125" style="224" customWidth="1"/>
    <col min="11782" max="11783" width="9.28515625" style="224" customWidth="1"/>
    <col min="11784" max="11786" width="0" style="224" hidden="1" customWidth="1"/>
    <col min="11787" max="11787" width="9.7109375" style="224" customWidth="1"/>
    <col min="11788" max="12032" width="9.140625" style="224"/>
    <col min="12033" max="12033" width="10.140625" style="224" customWidth="1"/>
    <col min="12034" max="12034" width="9.28515625" style="224" customWidth="1"/>
    <col min="12035" max="12035" width="63.28515625" style="224" customWidth="1"/>
    <col min="12036" max="12036" width="3.42578125" style="224" customWidth="1"/>
    <col min="12037" max="12037" width="8.42578125" style="224" customWidth="1"/>
    <col min="12038" max="12039" width="9.28515625" style="224" customWidth="1"/>
    <col min="12040" max="12042" width="0" style="224" hidden="1" customWidth="1"/>
    <col min="12043" max="12043" width="9.7109375" style="224" customWidth="1"/>
    <col min="12044" max="12288" width="9.140625" style="224"/>
    <col min="12289" max="12289" width="10.140625" style="224" customWidth="1"/>
    <col min="12290" max="12290" width="9.28515625" style="224" customWidth="1"/>
    <col min="12291" max="12291" width="63.28515625" style="224" customWidth="1"/>
    <col min="12292" max="12292" width="3.42578125" style="224" customWidth="1"/>
    <col min="12293" max="12293" width="8.42578125" style="224" customWidth="1"/>
    <col min="12294" max="12295" width="9.28515625" style="224" customWidth="1"/>
    <col min="12296" max="12298" width="0" style="224" hidden="1" customWidth="1"/>
    <col min="12299" max="12299" width="9.7109375" style="224" customWidth="1"/>
    <col min="12300" max="12544" width="9.140625" style="224"/>
    <col min="12545" max="12545" width="10.140625" style="224" customWidth="1"/>
    <col min="12546" max="12546" width="9.28515625" style="224" customWidth="1"/>
    <col min="12547" max="12547" width="63.28515625" style="224" customWidth="1"/>
    <col min="12548" max="12548" width="3.42578125" style="224" customWidth="1"/>
    <col min="12549" max="12549" width="8.42578125" style="224" customWidth="1"/>
    <col min="12550" max="12551" width="9.28515625" style="224" customWidth="1"/>
    <col min="12552" max="12554" width="0" style="224" hidden="1" customWidth="1"/>
    <col min="12555" max="12555" width="9.7109375" style="224" customWidth="1"/>
    <col min="12556" max="12800" width="9.140625" style="224"/>
    <col min="12801" max="12801" width="10.140625" style="224" customWidth="1"/>
    <col min="12802" max="12802" width="9.28515625" style="224" customWidth="1"/>
    <col min="12803" max="12803" width="63.28515625" style="224" customWidth="1"/>
    <col min="12804" max="12804" width="3.42578125" style="224" customWidth="1"/>
    <col min="12805" max="12805" width="8.42578125" style="224" customWidth="1"/>
    <col min="12806" max="12807" width="9.28515625" style="224" customWidth="1"/>
    <col min="12808" max="12810" width="0" style="224" hidden="1" customWidth="1"/>
    <col min="12811" max="12811" width="9.7109375" style="224" customWidth="1"/>
    <col min="12812" max="13056" width="9.140625" style="224"/>
    <col min="13057" max="13057" width="10.140625" style="224" customWidth="1"/>
    <col min="13058" max="13058" width="9.28515625" style="224" customWidth="1"/>
    <col min="13059" max="13059" width="63.28515625" style="224" customWidth="1"/>
    <col min="13060" max="13060" width="3.42578125" style="224" customWidth="1"/>
    <col min="13061" max="13061" width="8.42578125" style="224" customWidth="1"/>
    <col min="13062" max="13063" width="9.28515625" style="224" customWidth="1"/>
    <col min="13064" max="13066" width="0" style="224" hidden="1" customWidth="1"/>
    <col min="13067" max="13067" width="9.7109375" style="224" customWidth="1"/>
    <col min="13068" max="13312" width="9.140625" style="224"/>
    <col min="13313" max="13313" width="10.140625" style="224" customWidth="1"/>
    <col min="13314" max="13314" width="9.28515625" style="224" customWidth="1"/>
    <col min="13315" max="13315" width="63.28515625" style="224" customWidth="1"/>
    <col min="13316" max="13316" width="3.42578125" style="224" customWidth="1"/>
    <col min="13317" max="13317" width="8.42578125" style="224" customWidth="1"/>
    <col min="13318" max="13319" width="9.28515625" style="224" customWidth="1"/>
    <col min="13320" max="13322" width="0" style="224" hidden="1" customWidth="1"/>
    <col min="13323" max="13323" width="9.7109375" style="224" customWidth="1"/>
    <col min="13324" max="13568" width="9.140625" style="224"/>
    <col min="13569" max="13569" width="10.140625" style="224" customWidth="1"/>
    <col min="13570" max="13570" width="9.28515625" style="224" customWidth="1"/>
    <col min="13571" max="13571" width="63.28515625" style="224" customWidth="1"/>
    <col min="13572" max="13572" width="3.42578125" style="224" customWidth="1"/>
    <col min="13573" max="13573" width="8.42578125" style="224" customWidth="1"/>
    <col min="13574" max="13575" width="9.28515625" style="224" customWidth="1"/>
    <col min="13576" max="13578" width="0" style="224" hidden="1" customWidth="1"/>
    <col min="13579" max="13579" width="9.7109375" style="224" customWidth="1"/>
    <col min="13580" max="13824" width="9.140625" style="224"/>
    <col min="13825" max="13825" width="10.140625" style="224" customWidth="1"/>
    <col min="13826" max="13826" width="9.28515625" style="224" customWidth="1"/>
    <col min="13827" max="13827" width="63.28515625" style="224" customWidth="1"/>
    <col min="13828" max="13828" width="3.42578125" style="224" customWidth="1"/>
    <col min="13829" max="13829" width="8.42578125" style="224" customWidth="1"/>
    <col min="13830" max="13831" width="9.28515625" style="224" customWidth="1"/>
    <col min="13832" max="13834" width="0" style="224" hidden="1" customWidth="1"/>
    <col min="13835" max="13835" width="9.7109375" style="224" customWidth="1"/>
    <col min="13836" max="14080" width="9.140625" style="224"/>
    <col min="14081" max="14081" width="10.140625" style="224" customWidth="1"/>
    <col min="14082" max="14082" width="9.28515625" style="224" customWidth="1"/>
    <col min="14083" max="14083" width="63.28515625" style="224" customWidth="1"/>
    <col min="14084" max="14084" width="3.42578125" style="224" customWidth="1"/>
    <col min="14085" max="14085" width="8.42578125" style="224" customWidth="1"/>
    <col min="14086" max="14087" width="9.28515625" style="224" customWidth="1"/>
    <col min="14088" max="14090" width="0" style="224" hidden="1" customWidth="1"/>
    <col min="14091" max="14091" width="9.7109375" style="224" customWidth="1"/>
    <col min="14092" max="14336" width="9.140625" style="224"/>
    <col min="14337" max="14337" width="10.140625" style="224" customWidth="1"/>
    <col min="14338" max="14338" width="9.28515625" style="224" customWidth="1"/>
    <col min="14339" max="14339" width="63.28515625" style="224" customWidth="1"/>
    <col min="14340" max="14340" width="3.42578125" style="224" customWidth="1"/>
    <col min="14341" max="14341" width="8.42578125" style="224" customWidth="1"/>
    <col min="14342" max="14343" width="9.28515625" style="224" customWidth="1"/>
    <col min="14344" max="14346" width="0" style="224" hidden="1" customWidth="1"/>
    <col min="14347" max="14347" width="9.7109375" style="224" customWidth="1"/>
    <col min="14348" max="14592" width="9.140625" style="224"/>
    <col min="14593" max="14593" width="10.140625" style="224" customWidth="1"/>
    <col min="14594" max="14594" width="9.28515625" style="224" customWidth="1"/>
    <col min="14595" max="14595" width="63.28515625" style="224" customWidth="1"/>
    <col min="14596" max="14596" width="3.42578125" style="224" customWidth="1"/>
    <col min="14597" max="14597" width="8.42578125" style="224" customWidth="1"/>
    <col min="14598" max="14599" width="9.28515625" style="224" customWidth="1"/>
    <col min="14600" max="14602" width="0" style="224" hidden="1" customWidth="1"/>
    <col min="14603" max="14603" width="9.7109375" style="224" customWidth="1"/>
    <col min="14604" max="14848" width="9.140625" style="224"/>
    <col min="14849" max="14849" width="10.140625" style="224" customWidth="1"/>
    <col min="14850" max="14850" width="9.28515625" style="224" customWidth="1"/>
    <col min="14851" max="14851" width="63.28515625" style="224" customWidth="1"/>
    <col min="14852" max="14852" width="3.42578125" style="224" customWidth="1"/>
    <col min="14853" max="14853" width="8.42578125" style="224" customWidth="1"/>
    <col min="14854" max="14855" width="9.28515625" style="224" customWidth="1"/>
    <col min="14856" max="14858" width="0" style="224" hidden="1" customWidth="1"/>
    <col min="14859" max="14859" width="9.7109375" style="224" customWidth="1"/>
    <col min="14860" max="15104" width="9.140625" style="224"/>
    <col min="15105" max="15105" width="10.140625" style="224" customWidth="1"/>
    <col min="15106" max="15106" width="9.28515625" style="224" customWidth="1"/>
    <col min="15107" max="15107" width="63.28515625" style="224" customWidth="1"/>
    <col min="15108" max="15108" width="3.42578125" style="224" customWidth="1"/>
    <col min="15109" max="15109" width="8.42578125" style="224" customWidth="1"/>
    <col min="15110" max="15111" width="9.28515625" style="224" customWidth="1"/>
    <col min="15112" max="15114" width="0" style="224" hidden="1" customWidth="1"/>
    <col min="15115" max="15115" width="9.7109375" style="224" customWidth="1"/>
    <col min="15116" max="15360" width="9.140625" style="224"/>
    <col min="15361" max="15361" width="10.140625" style="224" customWidth="1"/>
    <col min="15362" max="15362" width="9.28515625" style="224" customWidth="1"/>
    <col min="15363" max="15363" width="63.28515625" style="224" customWidth="1"/>
    <col min="15364" max="15364" width="3.42578125" style="224" customWidth="1"/>
    <col min="15365" max="15365" width="8.42578125" style="224" customWidth="1"/>
    <col min="15366" max="15367" width="9.28515625" style="224" customWidth="1"/>
    <col min="15368" max="15370" width="0" style="224" hidden="1" customWidth="1"/>
    <col min="15371" max="15371" width="9.7109375" style="224" customWidth="1"/>
    <col min="15372" max="15616" width="9.140625" style="224"/>
    <col min="15617" max="15617" width="10.140625" style="224" customWidth="1"/>
    <col min="15618" max="15618" width="9.28515625" style="224" customWidth="1"/>
    <col min="15619" max="15619" width="63.28515625" style="224" customWidth="1"/>
    <col min="15620" max="15620" width="3.42578125" style="224" customWidth="1"/>
    <col min="15621" max="15621" width="8.42578125" style="224" customWidth="1"/>
    <col min="15622" max="15623" width="9.28515625" style="224" customWidth="1"/>
    <col min="15624" max="15626" width="0" style="224" hidden="1" customWidth="1"/>
    <col min="15627" max="15627" width="9.7109375" style="224" customWidth="1"/>
    <col min="15628" max="15872" width="9.140625" style="224"/>
    <col min="15873" max="15873" width="10.140625" style="224" customWidth="1"/>
    <col min="15874" max="15874" width="9.28515625" style="224" customWidth="1"/>
    <col min="15875" max="15875" width="63.28515625" style="224" customWidth="1"/>
    <col min="15876" max="15876" width="3.42578125" style="224" customWidth="1"/>
    <col min="15877" max="15877" width="8.42578125" style="224" customWidth="1"/>
    <col min="15878" max="15879" width="9.28515625" style="224" customWidth="1"/>
    <col min="15880" max="15882" width="0" style="224" hidden="1" customWidth="1"/>
    <col min="15883" max="15883" width="9.7109375" style="224" customWidth="1"/>
    <col min="15884" max="16128" width="9.140625" style="224"/>
    <col min="16129" max="16129" width="10.140625" style="224" customWidth="1"/>
    <col min="16130" max="16130" width="9.28515625" style="224" customWidth="1"/>
    <col min="16131" max="16131" width="63.28515625" style="224" customWidth="1"/>
    <col min="16132" max="16132" width="3.42578125" style="224" customWidth="1"/>
    <col min="16133" max="16133" width="8.42578125" style="224" customWidth="1"/>
    <col min="16134" max="16135" width="9.28515625" style="224" customWidth="1"/>
    <col min="16136" max="16138" width="0" style="224" hidden="1" customWidth="1"/>
    <col min="16139" max="16139" width="9.7109375" style="224" customWidth="1"/>
    <col min="16140" max="16384" width="9.140625" style="224"/>
  </cols>
  <sheetData>
    <row r="1" spans="1:229" s="216" customFormat="1" ht="12.75" hidden="1" customHeight="1" x14ac:dyDescent="0.2">
      <c r="A1" s="216" t="s">
        <v>173</v>
      </c>
      <c r="B1" s="316">
        <v>0.3</v>
      </c>
      <c r="C1" s="316"/>
      <c r="D1" s="316"/>
      <c r="E1" s="316"/>
      <c r="F1" s="316"/>
      <c r="G1" s="316"/>
      <c r="H1" s="218"/>
      <c r="I1" s="219"/>
    </row>
    <row r="2" spans="1:229" s="216" customFormat="1" ht="12.75" hidden="1" customHeight="1" x14ac:dyDescent="0.2">
      <c r="A2" s="216" t="s">
        <v>174</v>
      </c>
      <c r="B2" s="316">
        <v>0.3</v>
      </c>
      <c r="C2" s="316"/>
      <c r="D2" s="316"/>
      <c r="E2" s="316"/>
      <c r="F2" s="316"/>
      <c r="G2" s="316"/>
      <c r="H2" s="217"/>
    </row>
    <row r="3" spans="1:229" s="216" customFormat="1" ht="12.75" customHeight="1" x14ac:dyDescent="0.2">
      <c r="A3" s="306" t="s">
        <v>187</v>
      </c>
      <c r="B3" s="306"/>
      <c r="C3" s="306"/>
      <c r="D3" s="306"/>
      <c r="E3" s="306"/>
      <c r="F3" s="306"/>
      <c r="G3" s="306"/>
      <c r="H3" s="217"/>
    </row>
    <row r="4" spans="1:229" s="216" customFormat="1" ht="15.75" customHeight="1" x14ac:dyDescent="0.2">
      <c r="A4" s="307"/>
      <c r="B4" s="307"/>
      <c r="C4" s="307"/>
      <c r="D4" s="307"/>
      <c r="E4" s="307"/>
      <c r="F4" s="307"/>
      <c r="G4" s="307"/>
    </row>
    <row r="5" spans="1:229" s="220" customFormat="1" ht="12.75" customHeight="1" x14ac:dyDescent="0.2">
      <c r="A5" s="308" t="s">
        <v>2</v>
      </c>
      <c r="B5" s="308" t="s">
        <v>175</v>
      </c>
      <c r="C5" s="308" t="s">
        <v>176</v>
      </c>
      <c r="D5" s="308" t="s">
        <v>144</v>
      </c>
      <c r="E5" s="308" t="s">
        <v>7</v>
      </c>
      <c r="F5" s="308" t="s">
        <v>177</v>
      </c>
      <c r="G5" s="308"/>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c r="GQ5" s="216"/>
      <c r="GR5" s="216"/>
      <c r="GS5" s="216"/>
      <c r="GT5" s="216"/>
      <c r="GU5" s="216"/>
      <c r="GV5" s="216"/>
      <c r="GW5" s="216"/>
      <c r="GX5" s="216"/>
      <c r="GY5" s="216"/>
      <c r="GZ5" s="216"/>
      <c r="HA5" s="216"/>
      <c r="HB5" s="216"/>
      <c r="HC5" s="216"/>
      <c r="HD5" s="216"/>
      <c r="HE5" s="216"/>
      <c r="HF5" s="216"/>
      <c r="HG5" s="216"/>
      <c r="HH5" s="216"/>
      <c r="HI5" s="216"/>
      <c r="HJ5" s="216"/>
      <c r="HK5" s="216"/>
      <c r="HL5" s="216"/>
      <c r="HM5" s="216"/>
      <c r="HN5" s="216"/>
      <c r="HO5" s="216"/>
      <c r="HP5" s="216"/>
      <c r="HQ5" s="216"/>
      <c r="HR5" s="216"/>
      <c r="HS5" s="216"/>
      <c r="HT5" s="216"/>
      <c r="HU5" s="216"/>
    </row>
    <row r="6" spans="1:229" s="220" customFormat="1" ht="12.75" customHeight="1" x14ac:dyDescent="0.2">
      <c r="A6" s="308"/>
      <c r="B6" s="308"/>
      <c r="C6" s="308"/>
      <c r="D6" s="308"/>
      <c r="E6" s="308"/>
      <c r="F6" s="249" t="s">
        <v>178</v>
      </c>
      <c r="G6" s="249" t="s">
        <v>3</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c r="FX6" s="216"/>
      <c r="FY6" s="216"/>
      <c r="FZ6" s="216"/>
      <c r="GA6" s="216"/>
      <c r="GB6" s="216"/>
      <c r="GC6" s="216"/>
      <c r="GD6" s="216"/>
      <c r="GE6" s="216"/>
      <c r="GF6" s="216"/>
      <c r="GG6" s="216"/>
      <c r="GH6" s="216"/>
      <c r="GI6" s="216"/>
      <c r="GJ6" s="216"/>
      <c r="GK6" s="216"/>
      <c r="GL6" s="216"/>
      <c r="GM6" s="216"/>
      <c r="GN6" s="216"/>
      <c r="GO6" s="216"/>
      <c r="GP6" s="216"/>
      <c r="GQ6" s="216"/>
      <c r="GR6" s="216"/>
      <c r="GS6" s="216"/>
      <c r="GT6" s="216"/>
      <c r="GU6" s="216"/>
      <c r="GV6" s="216"/>
      <c r="GW6" s="216"/>
      <c r="GX6" s="216"/>
      <c r="GY6" s="216"/>
      <c r="GZ6" s="216"/>
      <c r="HA6" s="216"/>
      <c r="HB6" s="216"/>
      <c r="HC6" s="216"/>
      <c r="HD6" s="216"/>
      <c r="HE6" s="216"/>
      <c r="HF6" s="216"/>
      <c r="HG6" s="216"/>
      <c r="HH6" s="216"/>
      <c r="HI6" s="216"/>
      <c r="HJ6" s="216"/>
      <c r="HK6" s="216"/>
      <c r="HL6" s="216"/>
      <c r="HM6" s="216"/>
      <c r="HN6" s="216"/>
      <c r="HO6" s="216"/>
      <c r="HP6" s="216"/>
      <c r="HQ6" s="216"/>
      <c r="HR6" s="216"/>
      <c r="HS6" s="216"/>
      <c r="HT6" s="216"/>
      <c r="HU6" s="216"/>
    </row>
    <row r="7" spans="1:229" ht="12.75" customHeight="1" x14ac:dyDescent="0.2">
      <c r="A7" s="221" t="s">
        <v>95</v>
      </c>
      <c r="B7" s="222"/>
      <c r="C7" s="301" t="s">
        <v>179</v>
      </c>
      <c r="D7" s="302"/>
      <c r="E7" s="302"/>
      <c r="F7" s="302"/>
      <c r="G7" s="317"/>
      <c r="H7" s="223"/>
      <c r="I7" s="223"/>
      <c r="J7" s="223"/>
      <c r="K7" s="223"/>
    </row>
    <row r="8" spans="1:229" x14ac:dyDescent="0.2">
      <c r="A8" s="238" t="s">
        <v>204</v>
      </c>
      <c r="B8" s="229" t="s">
        <v>181</v>
      </c>
      <c r="C8" s="225" t="s">
        <v>182</v>
      </c>
      <c r="D8" s="226" t="s">
        <v>180</v>
      </c>
      <c r="E8" s="227">
        <v>32</v>
      </c>
      <c r="F8" s="228">
        <v>84.88</v>
      </c>
      <c r="G8" s="228">
        <f>TRUNC(E8*F8,2)</f>
        <v>2716.16</v>
      </c>
      <c r="H8" s="223">
        <v>4.3499999999999996</v>
      </c>
      <c r="I8" s="223" t="e">
        <f>TRUNC(H8*#REF!,2)</f>
        <v>#REF!</v>
      </c>
      <c r="J8" s="223" t="e">
        <f>TRUNC(SUM(H8:I8),2)</f>
        <v>#REF!</v>
      </c>
      <c r="K8" s="223"/>
    </row>
    <row r="9" spans="1:229" x14ac:dyDescent="0.2">
      <c r="A9" s="238" t="s">
        <v>203</v>
      </c>
      <c r="B9" s="229" t="s">
        <v>183</v>
      </c>
      <c r="C9" s="225" t="s">
        <v>184</v>
      </c>
      <c r="D9" s="226" t="s">
        <v>180</v>
      </c>
      <c r="E9" s="227">
        <v>85</v>
      </c>
      <c r="F9" s="228">
        <v>18.84</v>
      </c>
      <c r="G9" s="228">
        <f>TRUNC(E9*F9,2)</f>
        <v>1601.4</v>
      </c>
      <c r="H9" s="223">
        <v>20.22</v>
      </c>
      <c r="I9" s="223" t="e">
        <f>TRUNC(H9*#REF!,2)</f>
        <v>#REF!</v>
      </c>
      <c r="J9" s="223" t="e">
        <f>TRUNC(SUM(H9:I9),2)</f>
        <v>#REF!</v>
      </c>
      <c r="K9" s="223"/>
    </row>
    <row r="10" spans="1:229" x14ac:dyDescent="0.2">
      <c r="A10" s="309" t="s">
        <v>185</v>
      </c>
      <c r="B10" s="309"/>
      <c r="C10" s="309"/>
      <c r="D10" s="310">
        <f>SUM(G8:G9)</f>
        <v>4317.5599999999995</v>
      </c>
      <c r="E10" s="311"/>
      <c r="F10" s="311"/>
      <c r="G10" s="312"/>
      <c r="H10" s="223"/>
      <c r="I10" s="223" t="e">
        <f>TRUNC(H10*#REF!,2)</f>
        <v>#REF!</v>
      </c>
      <c r="J10" s="223" t="e">
        <f>TRUNC(SUM(H10:I10),2)</f>
        <v>#REF!</v>
      </c>
      <c r="K10" s="223"/>
    </row>
    <row r="11" spans="1:229" s="216" customFormat="1" x14ac:dyDescent="0.2">
      <c r="A11" s="313" t="s">
        <v>186</v>
      </c>
      <c r="B11" s="314"/>
      <c r="C11" s="314"/>
      <c r="D11" s="315">
        <f>SUM(D10)</f>
        <v>4317.5599999999995</v>
      </c>
      <c r="E11" s="315"/>
      <c r="F11" s="315"/>
      <c r="G11" s="315"/>
      <c r="H11" s="223"/>
      <c r="I11" s="223"/>
      <c r="J11" s="223"/>
      <c r="K11" s="223"/>
    </row>
    <row r="12" spans="1:229" s="216" customFormat="1" x14ac:dyDescent="0.2">
      <c r="A12" s="230"/>
      <c r="B12" s="230"/>
      <c r="C12" s="220"/>
      <c r="D12" s="230"/>
      <c r="E12" s="231"/>
      <c r="F12" s="232"/>
      <c r="G12" s="233"/>
    </row>
    <row r="13" spans="1:229" s="216" customFormat="1" x14ac:dyDescent="0.2">
      <c r="A13" s="234"/>
      <c r="B13" s="234"/>
      <c r="C13" s="224"/>
      <c r="D13" s="234"/>
      <c r="E13" s="235"/>
      <c r="F13" s="236"/>
      <c r="G13" s="237"/>
      <c r="H13" s="217"/>
    </row>
  </sheetData>
  <mergeCells count="14">
    <mergeCell ref="A10:C10"/>
    <mergeCell ref="D10:G10"/>
    <mergeCell ref="A11:C11"/>
    <mergeCell ref="D11:G11"/>
    <mergeCell ref="B1:G1"/>
    <mergeCell ref="B2:G2"/>
    <mergeCell ref="A3:G4"/>
    <mergeCell ref="A5:A6"/>
    <mergeCell ref="B5:B6"/>
    <mergeCell ref="C5:C6"/>
    <mergeCell ref="D5:D6"/>
    <mergeCell ref="E5:E6"/>
    <mergeCell ref="F5:G5"/>
    <mergeCell ref="C7:G7"/>
  </mergeCells>
  <pageMargins left="0.59055118110236227" right="0.39370078740157483" top="1.7716535433070868" bottom="0.78740157480314965" header="0.59055118110236227" footer="0.39370078740157483"/>
  <pageSetup paperSize="9" scale="85" orientation="portrait" verticalDpi="4294967293" r:id="rId1"/>
  <headerFooter>
    <oddHeader>&amp;C
&amp;"Arial Narrow,Negrito"&amp;14PREFEITURA DE JAPORÃ&amp;12
ESTADO DE MATO GROSSO DO SUL</oddHeader>
    <oddFooter>&amp;C&amp;A&amp;RPágina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L26"/>
  <sheetViews>
    <sheetView zoomScale="85" zoomScaleNormal="85" workbookViewId="0">
      <selection activeCell="C26" sqref="C26"/>
    </sheetView>
  </sheetViews>
  <sheetFormatPr defaultRowHeight="12.75" x14ac:dyDescent="0.2"/>
  <cols>
    <col min="1" max="1" width="7.140625" customWidth="1"/>
    <col min="2" max="2" width="41" customWidth="1"/>
    <col min="3" max="3" width="10.7109375" customWidth="1"/>
    <col min="4" max="4" width="13.5703125" customWidth="1"/>
    <col min="6" max="6" width="14.28515625" customWidth="1"/>
    <col min="8" max="8" width="12.85546875" customWidth="1"/>
    <col min="9" max="9" width="12.85546875" bestFit="1" customWidth="1"/>
    <col min="11" max="11" width="12.85546875" bestFit="1" customWidth="1"/>
  </cols>
  <sheetData>
    <row r="1" spans="1:12" ht="18" x14ac:dyDescent="0.25">
      <c r="A1" s="49" t="s">
        <v>19</v>
      </c>
      <c r="B1" s="42"/>
      <c r="C1" s="43"/>
      <c r="D1" s="44"/>
      <c r="E1" s="45"/>
      <c r="F1" s="46"/>
    </row>
    <row r="2" spans="1:12" x14ac:dyDescent="0.2">
      <c r="A2" s="10" t="s">
        <v>20</v>
      </c>
      <c r="B2" s="10"/>
      <c r="C2" s="2"/>
      <c r="D2" s="5"/>
      <c r="E2" s="6"/>
      <c r="F2" s="7"/>
    </row>
    <row r="3" spans="1:12" x14ac:dyDescent="0.2">
      <c r="A3" s="10" t="str">
        <f>'Planilha Orçamentária'!B4</f>
        <v>OBRA: RECONSTRUÇÃO COMPLETA DO BUEIRO TUBULAR - KM 32,5 - ESTRADA JAPORÃ/JACAREÍ</v>
      </c>
      <c r="B3" s="10"/>
      <c r="C3" s="2"/>
      <c r="D3" s="5"/>
      <c r="E3" s="6"/>
      <c r="F3" s="7"/>
    </row>
    <row r="4" spans="1:12" x14ac:dyDescent="0.2">
      <c r="A4" s="4" t="str">
        <f>'Planilha Orçamentária'!B5</f>
        <v>LOCAL:  JAPORÃ - MS            COORDENADAS: 23º 48' 05" S e 54º 32' 32" O</v>
      </c>
      <c r="B4" s="4"/>
      <c r="C4" s="2"/>
      <c r="D4" s="5"/>
      <c r="E4" s="6"/>
      <c r="F4" s="7"/>
    </row>
    <row r="5" spans="1:12" ht="13.5" thickBot="1" x14ac:dyDescent="0.25">
      <c r="A5" s="4" t="str">
        <f>'Planilha Orçamentária'!B6</f>
        <v>SINAPI REGIONAL: 04/2019  - SICRO-DNIT - 20/2018 - CO/MS</v>
      </c>
      <c r="B5" s="4"/>
      <c r="C5" s="2"/>
      <c r="D5" s="5"/>
      <c r="E5" s="6"/>
      <c r="F5" s="7"/>
    </row>
    <row r="6" spans="1:12" ht="19.5" thickBot="1" x14ac:dyDescent="0.35">
      <c r="A6" s="318" t="s">
        <v>10</v>
      </c>
      <c r="B6" s="319"/>
      <c r="C6" s="319"/>
      <c r="D6" s="319"/>
      <c r="E6" s="319"/>
      <c r="F6" s="319"/>
      <c r="G6" s="319"/>
      <c r="H6" s="319"/>
    </row>
    <row r="7" spans="1:12" x14ac:dyDescent="0.2">
      <c r="A7" s="68" t="s">
        <v>2</v>
      </c>
      <c r="B7" s="68" t="s">
        <v>11</v>
      </c>
      <c r="C7" s="69" t="s">
        <v>4</v>
      </c>
      <c r="D7" s="68" t="s">
        <v>12</v>
      </c>
      <c r="E7" s="68" t="s">
        <v>0</v>
      </c>
      <c r="F7" s="68" t="s">
        <v>13</v>
      </c>
      <c r="G7" s="68" t="s">
        <v>0</v>
      </c>
      <c r="H7" s="68" t="s">
        <v>14</v>
      </c>
    </row>
    <row r="8" spans="1:12" x14ac:dyDescent="0.2">
      <c r="A8" s="11" t="s">
        <v>8</v>
      </c>
      <c r="B8" s="12" t="str">
        <f>'Planilha Orçamentária'!D11</f>
        <v>SERVIÇOS PRELINARES</v>
      </c>
      <c r="C8" s="53">
        <f>D8/$D$12</f>
        <v>0.13412965567262716</v>
      </c>
      <c r="D8" s="17">
        <f>'Planilha Orçamentária'!I16</f>
        <v>9719.7900000000009</v>
      </c>
      <c r="E8" s="63">
        <v>1</v>
      </c>
      <c r="F8" s="65">
        <f>D8*E8</f>
        <v>9719.7900000000009</v>
      </c>
      <c r="G8" s="64">
        <v>0</v>
      </c>
      <c r="H8" s="66">
        <f>D8*G8</f>
        <v>0</v>
      </c>
    </row>
    <row r="9" spans="1:12" x14ac:dyDescent="0.2">
      <c r="A9" s="11" t="s">
        <v>9</v>
      </c>
      <c r="B9" s="12" t="str">
        <f>'Planilha Orçamentária'!D17</f>
        <v>INFRAESTRUTURA</v>
      </c>
      <c r="C9" s="53">
        <f>D9/$D$12</f>
        <v>0.86587034432737287</v>
      </c>
      <c r="D9" s="17">
        <f>'Planilha Orçamentária'!I27</f>
        <v>62745.840000000004</v>
      </c>
      <c r="E9" s="63">
        <v>0.6</v>
      </c>
      <c r="F9" s="65">
        <f>D9*E9</f>
        <v>37647.504000000001</v>
      </c>
      <c r="G9" s="67">
        <v>0.4</v>
      </c>
      <c r="H9" s="66">
        <f>D9*G9</f>
        <v>25098.336000000003</v>
      </c>
    </row>
    <row r="10" spans="1:12" x14ac:dyDescent="0.2">
      <c r="A10" s="13"/>
      <c r="B10" s="14" t="s">
        <v>15</v>
      </c>
      <c r="C10" s="18">
        <f>SUM(C8:C9)</f>
        <v>1</v>
      </c>
      <c r="D10" s="19"/>
      <c r="E10" s="20">
        <f>F12/D12</f>
        <v>0.65365186226905081</v>
      </c>
      <c r="F10" s="21"/>
      <c r="G10" s="20">
        <f>H12/D12</f>
        <v>0.34634813773094913</v>
      </c>
      <c r="H10" s="22"/>
      <c r="K10" s="28"/>
      <c r="L10" s="62"/>
    </row>
    <row r="11" spans="1:12" x14ac:dyDescent="0.2">
      <c r="A11" s="13"/>
      <c r="B11" s="14" t="s">
        <v>16</v>
      </c>
      <c r="C11" s="18">
        <v>1</v>
      </c>
      <c r="D11" s="54"/>
      <c r="E11" s="23">
        <f>F12/D13</f>
        <v>0.65365186226905081</v>
      </c>
      <c r="F11" s="21"/>
      <c r="G11" s="23">
        <f>G10+E11</f>
        <v>1</v>
      </c>
      <c r="H11" s="22"/>
      <c r="K11" s="28"/>
    </row>
    <row r="12" spans="1:12" x14ac:dyDescent="0.2">
      <c r="A12" s="15"/>
      <c r="B12" s="16" t="s">
        <v>17</v>
      </c>
      <c r="C12" s="24"/>
      <c r="D12" s="52">
        <f>SUM(D8:D11)</f>
        <v>72465.63</v>
      </c>
      <c r="E12" s="24"/>
      <c r="F12" s="25">
        <f>SUM(F8:F11)</f>
        <v>47367.294000000002</v>
      </c>
      <c r="G12" s="24"/>
      <c r="H12" s="25">
        <f>SUM(H8:H11)</f>
        <v>25098.336000000003</v>
      </c>
    </row>
    <row r="13" spans="1:12" x14ac:dyDescent="0.2">
      <c r="A13" s="15"/>
      <c r="B13" s="16" t="s">
        <v>18</v>
      </c>
      <c r="C13" s="24"/>
      <c r="D13" s="52">
        <f>D12</f>
        <v>72465.63</v>
      </c>
      <c r="E13" s="24"/>
      <c r="F13" s="26">
        <f>F12</f>
        <v>47367.294000000002</v>
      </c>
      <c r="G13" s="27"/>
      <c r="H13" s="26">
        <f>H12+F13</f>
        <v>72465.63</v>
      </c>
      <c r="I13" s="1"/>
    </row>
    <row r="14" spans="1:12" x14ac:dyDescent="0.2">
      <c r="A14" s="55"/>
      <c r="B14" s="56"/>
      <c r="C14" s="57"/>
      <c r="D14" s="58"/>
      <c r="E14" s="58"/>
      <c r="F14" s="58"/>
      <c r="G14" s="59"/>
      <c r="H14" s="59"/>
    </row>
    <row r="17" spans="2:9" x14ac:dyDescent="0.2">
      <c r="B17" s="51"/>
    </row>
    <row r="19" spans="2:9" x14ac:dyDescent="0.2">
      <c r="E19" s="40"/>
      <c r="F19" s="40"/>
      <c r="G19" s="33"/>
      <c r="I19" s="28"/>
    </row>
    <row r="20" spans="2:9" x14ac:dyDescent="0.2">
      <c r="E20" s="41"/>
      <c r="F20" s="41"/>
      <c r="G20" s="33"/>
    </row>
    <row r="21" spans="2:9" x14ac:dyDescent="0.2">
      <c r="E21" s="40"/>
      <c r="F21" s="40"/>
      <c r="G21" s="33"/>
    </row>
    <row r="22" spans="2:9" x14ac:dyDescent="0.2">
      <c r="E22" s="40"/>
      <c r="F22" s="40"/>
      <c r="G22" s="33"/>
    </row>
    <row r="23" spans="2:9" x14ac:dyDescent="0.2">
      <c r="E23" s="40"/>
      <c r="F23" s="40"/>
      <c r="G23" s="33"/>
    </row>
    <row r="24" spans="2:9" x14ac:dyDescent="0.2">
      <c r="E24" s="40"/>
      <c r="F24" s="40"/>
      <c r="G24" s="40"/>
    </row>
    <row r="25" spans="2:9" x14ac:dyDescent="0.2">
      <c r="E25" s="41"/>
      <c r="F25" s="33"/>
      <c r="G25" s="41"/>
    </row>
    <row r="26" spans="2:9" x14ac:dyDescent="0.2">
      <c r="E26" s="40"/>
      <c r="F26" s="35"/>
      <c r="G26" s="40"/>
    </row>
  </sheetData>
  <mergeCells count="1">
    <mergeCell ref="A6:H6"/>
  </mergeCells>
  <phoneticPr fontId="9" type="noConversion"/>
  <pageMargins left="0.78740157480314965" right="0.47244094488188981"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pageSetUpPr fitToPage="1"/>
  </sheetPr>
  <dimension ref="A1:CI312"/>
  <sheetViews>
    <sheetView showGridLines="0" topLeftCell="A13" zoomScaleNormal="85" zoomScaleSheetLayoutView="85" workbookViewId="0">
      <selection activeCell="F36" sqref="F36"/>
    </sheetView>
  </sheetViews>
  <sheetFormatPr defaultRowHeight="12.75" x14ac:dyDescent="0.2"/>
  <cols>
    <col min="1" max="1" width="2.28515625" style="86" customWidth="1"/>
    <col min="2" max="2" width="35.85546875" style="86" customWidth="1"/>
    <col min="3" max="6" width="14.7109375" style="86" customWidth="1"/>
    <col min="7" max="7" width="2.28515625" style="86" customWidth="1"/>
    <col min="8" max="8" width="3.28515625" style="86" customWidth="1"/>
    <col min="9" max="9" width="23.140625" style="86" hidden="1" customWidth="1"/>
    <col min="10" max="10" width="47.7109375" style="86" hidden="1" customWidth="1"/>
    <col min="11" max="12" width="9.140625" style="86"/>
    <col min="13" max="13" width="18.7109375" style="86" bestFit="1" customWidth="1"/>
    <col min="14" max="14" width="0" style="86" hidden="1" customWidth="1"/>
    <col min="15" max="15" width="15.42578125" style="86" hidden="1" customWidth="1"/>
    <col min="16" max="16" width="41.7109375" style="86" hidden="1" customWidth="1"/>
    <col min="17" max="17" width="18.85546875" style="86" hidden="1" customWidth="1"/>
    <col min="18" max="24" width="11.7109375" style="86" hidden="1" customWidth="1"/>
    <col min="25" max="37" width="0" style="86" hidden="1" customWidth="1"/>
    <col min="38" max="38" width="13.85546875" style="86" hidden="1" customWidth="1"/>
    <col min="39" max="39" width="38.7109375" style="86" hidden="1" customWidth="1"/>
    <col min="40" max="40" width="11.85546875" style="86" hidden="1" customWidth="1"/>
    <col min="41" max="41" width="8.7109375" style="86" hidden="1" customWidth="1"/>
    <col min="42" max="42" width="11.85546875" style="86" hidden="1" customWidth="1"/>
    <col min="43" max="43" width="9.28515625" style="86" hidden="1" customWidth="1"/>
    <col min="44" max="44" width="11.85546875" style="86" hidden="1" customWidth="1"/>
    <col min="45" max="45" width="7.28515625" style="86" hidden="1" customWidth="1"/>
    <col min="46" max="46" width="9.140625" style="86"/>
    <col min="47" max="47" width="13.28515625" style="86" bestFit="1" customWidth="1"/>
    <col min="48" max="71" width="9.140625" style="86"/>
    <col min="72" max="72" width="22.7109375" style="86" bestFit="1" customWidth="1"/>
    <col min="73" max="73" width="29" style="86" customWidth="1"/>
    <col min="74" max="74" width="9.5703125" style="86" customWidth="1"/>
    <col min="75" max="75" width="11.5703125" style="86" customWidth="1"/>
    <col min="76" max="76" width="10.7109375" style="86" customWidth="1"/>
    <col min="77" max="77" width="9.140625" style="86"/>
    <col min="78" max="81" width="2.42578125" style="86" customWidth="1"/>
    <col min="82" max="82" width="4.85546875" style="86" bestFit="1" customWidth="1"/>
    <col min="83" max="83" width="29.42578125" style="86" bestFit="1" customWidth="1"/>
    <col min="84" max="84" width="17" style="86" bestFit="1" customWidth="1"/>
    <col min="85" max="85" width="14.42578125" style="86" bestFit="1" customWidth="1"/>
    <col min="86" max="86" width="17" style="86" bestFit="1" customWidth="1"/>
    <col min="87" max="87" width="8.85546875" style="86" customWidth="1"/>
    <col min="88" max="97" width="2.42578125" style="86" customWidth="1"/>
    <col min="98" max="256" width="9.140625" style="86"/>
    <col min="257" max="257" width="2.28515625" style="86" customWidth="1"/>
    <col min="258" max="258" width="35.85546875" style="86" customWidth="1"/>
    <col min="259" max="262" width="14.7109375" style="86" customWidth="1"/>
    <col min="263" max="263" width="2.28515625" style="86" customWidth="1"/>
    <col min="264" max="264" width="3.28515625" style="86" customWidth="1"/>
    <col min="265" max="266" width="0" style="86" hidden="1" customWidth="1"/>
    <col min="267" max="268" width="9.140625" style="86"/>
    <col min="269" max="269" width="18.7109375" style="86" bestFit="1" customWidth="1"/>
    <col min="270" max="301" width="0" style="86" hidden="1" customWidth="1"/>
    <col min="302" max="302" width="9.140625" style="86"/>
    <col min="303" max="303" width="13.28515625" style="86" bestFit="1" customWidth="1"/>
    <col min="304" max="327" width="9.140625" style="86"/>
    <col min="328" max="328" width="22.7109375" style="86" bestFit="1" customWidth="1"/>
    <col min="329" max="329" width="29" style="86" customWidth="1"/>
    <col min="330" max="330" width="9.5703125" style="86" customWidth="1"/>
    <col min="331" max="331" width="11.5703125" style="86" customWidth="1"/>
    <col min="332" max="332" width="10.7109375" style="86" customWidth="1"/>
    <col min="333" max="333" width="9.140625" style="86"/>
    <col min="334" max="337" width="2.42578125" style="86" customWidth="1"/>
    <col min="338" max="338" width="4.85546875" style="86" bestFit="1" customWidth="1"/>
    <col min="339" max="339" width="29.42578125" style="86" bestFit="1" customWidth="1"/>
    <col min="340" max="340" width="17" style="86" bestFit="1" customWidth="1"/>
    <col min="341" max="341" width="14.42578125" style="86" bestFit="1" customWidth="1"/>
    <col min="342" max="342" width="17" style="86" bestFit="1" customWidth="1"/>
    <col min="343" max="343" width="8.85546875" style="86" customWidth="1"/>
    <col min="344" max="353" width="2.42578125" style="86" customWidth="1"/>
    <col min="354" max="512" width="9.140625" style="86"/>
    <col min="513" max="513" width="2.28515625" style="86" customWidth="1"/>
    <col min="514" max="514" width="35.85546875" style="86" customWidth="1"/>
    <col min="515" max="518" width="14.7109375" style="86" customWidth="1"/>
    <col min="519" max="519" width="2.28515625" style="86" customWidth="1"/>
    <col min="520" max="520" width="3.28515625" style="86" customWidth="1"/>
    <col min="521" max="522" width="0" style="86" hidden="1" customWidth="1"/>
    <col min="523" max="524" width="9.140625" style="86"/>
    <col min="525" max="525" width="18.7109375" style="86" bestFit="1" customWidth="1"/>
    <col min="526" max="557" width="0" style="86" hidden="1" customWidth="1"/>
    <col min="558" max="558" width="9.140625" style="86"/>
    <col min="559" max="559" width="13.28515625" style="86" bestFit="1" customWidth="1"/>
    <col min="560" max="583" width="9.140625" style="86"/>
    <col min="584" max="584" width="22.7109375" style="86" bestFit="1" customWidth="1"/>
    <col min="585" max="585" width="29" style="86" customWidth="1"/>
    <col min="586" max="586" width="9.5703125" style="86" customWidth="1"/>
    <col min="587" max="587" width="11.5703125" style="86" customWidth="1"/>
    <col min="588" max="588" width="10.7109375" style="86" customWidth="1"/>
    <col min="589" max="589" width="9.140625" style="86"/>
    <col min="590" max="593" width="2.42578125" style="86" customWidth="1"/>
    <col min="594" max="594" width="4.85546875" style="86" bestFit="1" customWidth="1"/>
    <col min="595" max="595" width="29.42578125" style="86" bestFit="1" customWidth="1"/>
    <col min="596" max="596" width="17" style="86" bestFit="1" customWidth="1"/>
    <col min="597" max="597" width="14.42578125" style="86" bestFit="1" customWidth="1"/>
    <col min="598" max="598" width="17" style="86" bestFit="1" customWidth="1"/>
    <col min="599" max="599" width="8.85546875" style="86" customWidth="1"/>
    <col min="600" max="609" width="2.42578125" style="86" customWidth="1"/>
    <col min="610" max="768" width="9.140625" style="86"/>
    <col min="769" max="769" width="2.28515625" style="86" customWidth="1"/>
    <col min="770" max="770" width="35.85546875" style="86" customWidth="1"/>
    <col min="771" max="774" width="14.7109375" style="86" customWidth="1"/>
    <col min="775" max="775" width="2.28515625" style="86" customWidth="1"/>
    <col min="776" max="776" width="3.28515625" style="86" customWidth="1"/>
    <col min="777" max="778" width="0" style="86" hidden="1" customWidth="1"/>
    <col min="779" max="780" width="9.140625" style="86"/>
    <col min="781" max="781" width="18.7109375" style="86" bestFit="1" customWidth="1"/>
    <col min="782" max="813" width="0" style="86" hidden="1" customWidth="1"/>
    <col min="814" max="814" width="9.140625" style="86"/>
    <col min="815" max="815" width="13.28515625" style="86" bestFit="1" customWidth="1"/>
    <col min="816" max="839" width="9.140625" style="86"/>
    <col min="840" max="840" width="22.7109375" style="86" bestFit="1" customWidth="1"/>
    <col min="841" max="841" width="29" style="86" customWidth="1"/>
    <col min="842" max="842" width="9.5703125" style="86" customWidth="1"/>
    <col min="843" max="843" width="11.5703125" style="86" customWidth="1"/>
    <col min="844" max="844" width="10.7109375" style="86" customWidth="1"/>
    <col min="845" max="845" width="9.140625" style="86"/>
    <col min="846" max="849" width="2.42578125" style="86" customWidth="1"/>
    <col min="850" max="850" width="4.85546875" style="86" bestFit="1" customWidth="1"/>
    <col min="851" max="851" width="29.42578125" style="86" bestFit="1" customWidth="1"/>
    <col min="852" max="852" width="17" style="86" bestFit="1" customWidth="1"/>
    <col min="853" max="853" width="14.42578125" style="86" bestFit="1" customWidth="1"/>
    <col min="854" max="854" width="17" style="86" bestFit="1" customWidth="1"/>
    <col min="855" max="855" width="8.85546875" style="86" customWidth="1"/>
    <col min="856" max="865" width="2.42578125" style="86" customWidth="1"/>
    <col min="866" max="1024" width="9.140625" style="86"/>
    <col min="1025" max="1025" width="2.28515625" style="86" customWidth="1"/>
    <col min="1026" max="1026" width="35.85546875" style="86" customWidth="1"/>
    <col min="1027" max="1030" width="14.7109375" style="86" customWidth="1"/>
    <col min="1031" max="1031" width="2.28515625" style="86" customWidth="1"/>
    <col min="1032" max="1032" width="3.28515625" style="86" customWidth="1"/>
    <col min="1033" max="1034" width="0" style="86" hidden="1" customWidth="1"/>
    <col min="1035" max="1036" width="9.140625" style="86"/>
    <col min="1037" max="1037" width="18.7109375" style="86" bestFit="1" customWidth="1"/>
    <col min="1038" max="1069" width="0" style="86" hidden="1" customWidth="1"/>
    <col min="1070" max="1070" width="9.140625" style="86"/>
    <col min="1071" max="1071" width="13.28515625" style="86" bestFit="1" customWidth="1"/>
    <col min="1072" max="1095" width="9.140625" style="86"/>
    <col min="1096" max="1096" width="22.7109375" style="86" bestFit="1" customWidth="1"/>
    <col min="1097" max="1097" width="29" style="86" customWidth="1"/>
    <col min="1098" max="1098" width="9.5703125" style="86" customWidth="1"/>
    <col min="1099" max="1099" width="11.5703125" style="86" customWidth="1"/>
    <col min="1100" max="1100" width="10.7109375" style="86" customWidth="1"/>
    <col min="1101" max="1101" width="9.140625" style="86"/>
    <col min="1102" max="1105" width="2.42578125" style="86" customWidth="1"/>
    <col min="1106" max="1106" width="4.85546875" style="86" bestFit="1" customWidth="1"/>
    <col min="1107" max="1107" width="29.42578125" style="86" bestFit="1" customWidth="1"/>
    <col min="1108" max="1108" width="17" style="86" bestFit="1" customWidth="1"/>
    <col min="1109" max="1109" width="14.42578125" style="86" bestFit="1" customWidth="1"/>
    <col min="1110" max="1110" width="17" style="86" bestFit="1" customWidth="1"/>
    <col min="1111" max="1111" width="8.85546875" style="86" customWidth="1"/>
    <col min="1112" max="1121" width="2.42578125" style="86" customWidth="1"/>
    <col min="1122" max="1280" width="9.140625" style="86"/>
    <col min="1281" max="1281" width="2.28515625" style="86" customWidth="1"/>
    <col min="1282" max="1282" width="35.85546875" style="86" customWidth="1"/>
    <col min="1283" max="1286" width="14.7109375" style="86" customWidth="1"/>
    <col min="1287" max="1287" width="2.28515625" style="86" customWidth="1"/>
    <col min="1288" max="1288" width="3.28515625" style="86" customWidth="1"/>
    <col min="1289" max="1290" width="0" style="86" hidden="1" customWidth="1"/>
    <col min="1291" max="1292" width="9.140625" style="86"/>
    <col min="1293" max="1293" width="18.7109375" style="86" bestFit="1" customWidth="1"/>
    <col min="1294" max="1325" width="0" style="86" hidden="1" customWidth="1"/>
    <col min="1326" max="1326" width="9.140625" style="86"/>
    <col min="1327" max="1327" width="13.28515625" style="86" bestFit="1" customWidth="1"/>
    <col min="1328" max="1351" width="9.140625" style="86"/>
    <col min="1352" max="1352" width="22.7109375" style="86" bestFit="1" customWidth="1"/>
    <col min="1353" max="1353" width="29" style="86" customWidth="1"/>
    <col min="1354" max="1354" width="9.5703125" style="86" customWidth="1"/>
    <col min="1355" max="1355" width="11.5703125" style="86" customWidth="1"/>
    <col min="1356" max="1356" width="10.7109375" style="86" customWidth="1"/>
    <col min="1357" max="1357" width="9.140625" style="86"/>
    <col min="1358" max="1361" width="2.42578125" style="86" customWidth="1"/>
    <col min="1362" max="1362" width="4.85546875" style="86" bestFit="1" customWidth="1"/>
    <col min="1363" max="1363" width="29.42578125" style="86" bestFit="1" customWidth="1"/>
    <col min="1364" max="1364" width="17" style="86" bestFit="1" customWidth="1"/>
    <col min="1365" max="1365" width="14.42578125" style="86" bestFit="1" customWidth="1"/>
    <col min="1366" max="1366" width="17" style="86" bestFit="1" customWidth="1"/>
    <col min="1367" max="1367" width="8.85546875" style="86" customWidth="1"/>
    <col min="1368" max="1377" width="2.42578125" style="86" customWidth="1"/>
    <col min="1378" max="1536" width="9.140625" style="86"/>
    <col min="1537" max="1537" width="2.28515625" style="86" customWidth="1"/>
    <col min="1538" max="1538" width="35.85546875" style="86" customWidth="1"/>
    <col min="1539" max="1542" width="14.7109375" style="86" customWidth="1"/>
    <col min="1543" max="1543" width="2.28515625" style="86" customWidth="1"/>
    <col min="1544" max="1544" width="3.28515625" style="86" customWidth="1"/>
    <col min="1545" max="1546" width="0" style="86" hidden="1" customWidth="1"/>
    <col min="1547" max="1548" width="9.140625" style="86"/>
    <col min="1549" max="1549" width="18.7109375" style="86" bestFit="1" customWidth="1"/>
    <col min="1550" max="1581" width="0" style="86" hidden="1" customWidth="1"/>
    <col min="1582" max="1582" width="9.140625" style="86"/>
    <col min="1583" max="1583" width="13.28515625" style="86" bestFit="1" customWidth="1"/>
    <col min="1584" max="1607" width="9.140625" style="86"/>
    <col min="1608" max="1608" width="22.7109375" style="86" bestFit="1" customWidth="1"/>
    <col min="1609" max="1609" width="29" style="86" customWidth="1"/>
    <col min="1610" max="1610" width="9.5703125" style="86" customWidth="1"/>
    <col min="1611" max="1611" width="11.5703125" style="86" customWidth="1"/>
    <col min="1612" max="1612" width="10.7109375" style="86" customWidth="1"/>
    <col min="1613" max="1613" width="9.140625" style="86"/>
    <col min="1614" max="1617" width="2.42578125" style="86" customWidth="1"/>
    <col min="1618" max="1618" width="4.85546875" style="86" bestFit="1" customWidth="1"/>
    <col min="1619" max="1619" width="29.42578125" style="86" bestFit="1" customWidth="1"/>
    <col min="1620" max="1620" width="17" style="86" bestFit="1" customWidth="1"/>
    <col min="1621" max="1621" width="14.42578125" style="86" bestFit="1" customWidth="1"/>
    <col min="1622" max="1622" width="17" style="86" bestFit="1" customWidth="1"/>
    <col min="1623" max="1623" width="8.85546875" style="86" customWidth="1"/>
    <col min="1624" max="1633" width="2.42578125" style="86" customWidth="1"/>
    <col min="1634" max="1792" width="9.140625" style="86"/>
    <col min="1793" max="1793" width="2.28515625" style="86" customWidth="1"/>
    <col min="1794" max="1794" width="35.85546875" style="86" customWidth="1"/>
    <col min="1795" max="1798" width="14.7109375" style="86" customWidth="1"/>
    <col min="1799" max="1799" width="2.28515625" style="86" customWidth="1"/>
    <col min="1800" max="1800" width="3.28515625" style="86" customWidth="1"/>
    <col min="1801" max="1802" width="0" style="86" hidden="1" customWidth="1"/>
    <col min="1803" max="1804" width="9.140625" style="86"/>
    <col min="1805" max="1805" width="18.7109375" style="86" bestFit="1" customWidth="1"/>
    <col min="1806" max="1837" width="0" style="86" hidden="1" customWidth="1"/>
    <col min="1838" max="1838" width="9.140625" style="86"/>
    <col min="1839" max="1839" width="13.28515625" style="86" bestFit="1" customWidth="1"/>
    <col min="1840" max="1863" width="9.140625" style="86"/>
    <col min="1864" max="1864" width="22.7109375" style="86" bestFit="1" customWidth="1"/>
    <col min="1865" max="1865" width="29" style="86" customWidth="1"/>
    <col min="1866" max="1866" width="9.5703125" style="86" customWidth="1"/>
    <col min="1867" max="1867" width="11.5703125" style="86" customWidth="1"/>
    <col min="1868" max="1868" width="10.7109375" style="86" customWidth="1"/>
    <col min="1869" max="1869" width="9.140625" style="86"/>
    <col min="1870" max="1873" width="2.42578125" style="86" customWidth="1"/>
    <col min="1874" max="1874" width="4.85546875" style="86" bestFit="1" customWidth="1"/>
    <col min="1875" max="1875" width="29.42578125" style="86" bestFit="1" customWidth="1"/>
    <col min="1876" max="1876" width="17" style="86" bestFit="1" customWidth="1"/>
    <col min="1877" max="1877" width="14.42578125" style="86" bestFit="1" customWidth="1"/>
    <col min="1878" max="1878" width="17" style="86" bestFit="1" customWidth="1"/>
    <col min="1879" max="1879" width="8.85546875" style="86" customWidth="1"/>
    <col min="1880" max="1889" width="2.42578125" style="86" customWidth="1"/>
    <col min="1890" max="2048" width="9.140625" style="86"/>
    <col min="2049" max="2049" width="2.28515625" style="86" customWidth="1"/>
    <col min="2050" max="2050" width="35.85546875" style="86" customWidth="1"/>
    <col min="2051" max="2054" width="14.7109375" style="86" customWidth="1"/>
    <col min="2055" max="2055" width="2.28515625" style="86" customWidth="1"/>
    <col min="2056" max="2056" width="3.28515625" style="86" customWidth="1"/>
    <col min="2057" max="2058" width="0" style="86" hidden="1" customWidth="1"/>
    <col min="2059" max="2060" width="9.140625" style="86"/>
    <col min="2061" max="2061" width="18.7109375" style="86" bestFit="1" customWidth="1"/>
    <col min="2062" max="2093" width="0" style="86" hidden="1" customWidth="1"/>
    <col min="2094" max="2094" width="9.140625" style="86"/>
    <col min="2095" max="2095" width="13.28515625" style="86" bestFit="1" customWidth="1"/>
    <col min="2096" max="2119" width="9.140625" style="86"/>
    <col min="2120" max="2120" width="22.7109375" style="86" bestFit="1" customWidth="1"/>
    <col min="2121" max="2121" width="29" style="86" customWidth="1"/>
    <col min="2122" max="2122" width="9.5703125" style="86" customWidth="1"/>
    <col min="2123" max="2123" width="11.5703125" style="86" customWidth="1"/>
    <col min="2124" max="2124" width="10.7109375" style="86" customWidth="1"/>
    <col min="2125" max="2125" width="9.140625" style="86"/>
    <col min="2126" max="2129" width="2.42578125" style="86" customWidth="1"/>
    <col min="2130" max="2130" width="4.85546875" style="86" bestFit="1" customWidth="1"/>
    <col min="2131" max="2131" width="29.42578125" style="86" bestFit="1" customWidth="1"/>
    <col min="2132" max="2132" width="17" style="86" bestFit="1" customWidth="1"/>
    <col min="2133" max="2133" width="14.42578125" style="86" bestFit="1" customWidth="1"/>
    <col min="2134" max="2134" width="17" style="86" bestFit="1" customWidth="1"/>
    <col min="2135" max="2135" width="8.85546875" style="86" customWidth="1"/>
    <col min="2136" max="2145" width="2.42578125" style="86" customWidth="1"/>
    <col min="2146" max="2304" width="9.140625" style="86"/>
    <col min="2305" max="2305" width="2.28515625" style="86" customWidth="1"/>
    <col min="2306" max="2306" width="35.85546875" style="86" customWidth="1"/>
    <col min="2307" max="2310" width="14.7109375" style="86" customWidth="1"/>
    <col min="2311" max="2311" width="2.28515625" style="86" customWidth="1"/>
    <col min="2312" max="2312" width="3.28515625" style="86" customWidth="1"/>
    <col min="2313" max="2314" width="0" style="86" hidden="1" customWidth="1"/>
    <col min="2315" max="2316" width="9.140625" style="86"/>
    <col min="2317" max="2317" width="18.7109375" style="86" bestFit="1" customWidth="1"/>
    <col min="2318" max="2349" width="0" style="86" hidden="1" customWidth="1"/>
    <col min="2350" max="2350" width="9.140625" style="86"/>
    <col min="2351" max="2351" width="13.28515625" style="86" bestFit="1" customWidth="1"/>
    <col min="2352" max="2375" width="9.140625" style="86"/>
    <col min="2376" max="2376" width="22.7109375" style="86" bestFit="1" customWidth="1"/>
    <col min="2377" max="2377" width="29" style="86" customWidth="1"/>
    <col min="2378" max="2378" width="9.5703125" style="86" customWidth="1"/>
    <col min="2379" max="2379" width="11.5703125" style="86" customWidth="1"/>
    <col min="2380" max="2380" width="10.7109375" style="86" customWidth="1"/>
    <col min="2381" max="2381" width="9.140625" style="86"/>
    <col min="2382" max="2385" width="2.42578125" style="86" customWidth="1"/>
    <col min="2386" max="2386" width="4.85546875" style="86" bestFit="1" customWidth="1"/>
    <col min="2387" max="2387" width="29.42578125" style="86" bestFit="1" customWidth="1"/>
    <col min="2388" max="2388" width="17" style="86" bestFit="1" customWidth="1"/>
    <col min="2389" max="2389" width="14.42578125" style="86" bestFit="1" customWidth="1"/>
    <col min="2390" max="2390" width="17" style="86" bestFit="1" customWidth="1"/>
    <col min="2391" max="2391" width="8.85546875" style="86" customWidth="1"/>
    <col min="2392" max="2401" width="2.42578125" style="86" customWidth="1"/>
    <col min="2402" max="2560" width="9.140625" style="86"/>
    <col min="2561" max="2561" width="2.28515625" style="86" customWidth="1"/>
    <col min="2562" max="2562" width="35.85546875" style="86" customWidth="1"/>
    <col min="2563" max="2566" width="14.7109375" style="86" customWidth="1"/>
    <col min="2567" max="2567" width="2.28515625" style="86" customWidth="1"/>
    <col min="2568" max="2568" width="3.28515625" style="86" customWidth="1"/>
    <col min="2569" max="2570" width="0" style="86" hidden="1" customWidth="1"/>
    <col min="2571" max="2572" width="9.140625" style="86"/>
    <col min="2573" max="2573" width="18.7109375" style="86" bestFit="1" customWidth="1"/>
    <col min="2574" max="2605" width="0" style="86" hidden="1" customWidth="1"/>
    <col min="2606" max="2606" width="9.140625" style="86"/>
    <col min="2607" max="2607" width="13.28515625" style="86" bestFit="1" customWidth="1"/>
    <col min="2608" max="2631" width="9.140625" style="86"/>
    <col min="2632" max="2632" width="22.7109375" style="86" bestFit="1" customWidth="1"/>
    <col min="2633" max="2633" width="29" style="86" customWidth="1"/>
    <col min="2634" max="2634" width="9.5703125" style="86" customWidth="1"/>
    <col min="2635" max="2635" width="11.5703125" style="86" customWidth="1"/>
    <col min="2636" max="2636" width="10.7109375" style="86" customWidth="1"/>
    <col min="2637" max="2637" width="9.140625" style="86"/>
    <col min="2638" max="2641" width="2.42578125" style="86" customWidth="1"/>
    <col min="2642" max="2642" width="4.85546875" style="86" bestFit="1" customWidth="1"/>
    <col min="2643" max="2643" width="29.42578125" style="86" bestFit="1" customWidth="1"/>
    <col min="2644" max="2644" width="17" style="86" bestFit="1" customWidth="1"/>
    <col min="2645" max="2645" width="14.42578125" style="86" bestFit="1" customWidth="1"/>
    <col min="2646" max="2646" width="17" style="86" bestFit="1" customWidth="1"/>
    <col min="2647" max="2647" width="8.85546875" style="86" customWidth="1"/>
    <col min="2648" max="2657" width="2.42578125" style="86" customWidth="1"/>
    <col min="2658" max="2816" width="9.140625" style="86"/>
    <col min="2817" max="2817" width="2.28515625" style="86" customWidth="1"/>
    <col min="2818" max="2818" width="35.85546875" style="86" customWidth="1"/>
    <col min="2819" max="2822" width="14.7109375" style="86" customWidth="1"/>
    <col min="2823" max="2823" width="2.28515625" style="86" customWidth="1"/>
    <col min="2824" max="2824" width="3.28515625" style="86" customWidth="1"/>
    <col min="2825" max="2826" width="0" style="86" hidden="1" customWidth="1"/>
    <col min="2827" max="2828" width="9.140625" style="86"/>
    <col min="2829" max="2829" width="18.7109375" style="86" bestFit="1" customWidth="1"/>
    <col min="2830" max="2861" width="0" style="86" hidden="1" customWidth="1"/>
    <col min="2862" max="2862" width="9.140625" style="86"/>
    <col min="2863" max="2863" width="13.28515625" style="86" bestFit="1" customWidth="1"/>
    <col min="2864" max="2887" width="9.140625" style="86"/>
    <col min="2888" max="2888" width="22.7109375" style="86" bestFit="1" customWidth="1"/>
    <col min="2889" max="2889" width="29" style="86" customWidth="1"/>
    <col min="2890" max="2890" width="9.5703125" style="86" customWidth="1"/>
    <col min="2891" max="2891" width="11.5703125" style="86" customWidth="1"/>
    <col min="2892" max="2892" width="10.7109375" style="86" customWidth="1"/>
    <col min="2893" max="2893" width="9.140625" style="86"/>
    <col min="2894" max="2897" width="2.42578125" style="86" customWidth="1"/>
    <col min="2898" max="2898" width="4.85546875" style="86" bestFit="1" customWidth="1"/>
    <col min="2899" max="2899" width="29.42578125" style="86" bestFit="1" customWidth="1"/>
    <col min="2900" max="2900" width="17" style="86" bestFit="1" customWidth="1"/>
    <col min="2901" max="2901" width="14.42578125" style="86" bestFit="1" customWidth="1"/>
    <col min="2902" max="2902" width="17" style="86" bestFit="1" customWidth="1"/>
    <col min="2903" max="2903" width="8.85546875" style="86" customWidth="1"/>
    <col min="2904" max="2913" width="2.42578125" style="86" customWidth="1"/>
    <col min="2914" max="3072" width="9.140625" style="86"/>
    <col min="3073" max="3073" width="2.28515625" style="86" customWidth="1"/>
    <col min="3074" max="3074" width="35.85546875" style="86" customWidth="1"/>
    <col min="3075" max="3078" width="14.7109375" style="86" customWidth="1"/>
    <col min="3079" max="3079" width="2.28515625" style="86" customWidth="1"/>
    <col min="3080" max="3080" width="3.28515625" style="86" customWidth="1"/>
    <col min="3081" max="3082" width="0" style="86" hidden="1" customWidth="1"/>
    <col min="3083" max="3084" width="9.140625" style="86"/>
    <col min="3085" max="3085" width="18.7109375" style="86" bestFit="1" customWidth="1"/>
    <col min="3086" max="3117" width="0" style="86" hidden="1" customWidth="1"/>
    <col min="3118" max="3118" width="9.140625" style="86"/>
    <col min="3119" max="3119" width="13.28515625" style="86" bestFit="1" customWidth="1"/>
    <col min="3120" max="3143" width="9.140625" style="86"/>
    <col min="3144" max="3144" width="22.7109375" style="86" bestFit="1" customWidth="1"/>
    <col min="3145" max="3145" width="29" style="86" customWidth="1"/>
    <col min="3146" max="3146" width="9.5703125" style="86" customWidth="1"/>
    <col min="3147" max="3147" width="11.5703125" style="86" customWidth="1"/>
    <col min="3148" max="3148" width="10.7109375" style="86" customWidth="1"/>
    <col min="3149" max="3149" width="9.140625" style="86"/>
    <col min="3150" max="3153" width="2.42578125" style="86" customWidth="1"/>
    <col min="3154" max="3154" width="4.85546875" style="86" bestFit="1" customWidth="1"/>
    <col min="3155" max="3155" width="29.42578125" style="86" bestFit="1" customWidth="1"/>
    <col min="3156" max="3156" width="17" style="86" bestFit="1" customWidth="1"/>
    <col min="3157" max="3157" width="14.42578125" style="86" bestFit="1" customWidth="1"/>
    <col min="3158" max="3158" width="17" style="86" bestFit="1" customWidth="1"/>
    <col min="3159" max="3159" width="8.85546875" style="86" customWidth="1"/>
    <col min="3160" max="3169" width="2.42578125" style="86" customWidth="1"/>
    <col min="3170" max="3328" width="9.140625" style="86"/>
    <col min="3329" max="3329" width="2.28515625" style="86" customWidth="1"/>
    <col min="3330" max="3330" width="35.85546875" style="86" customWidth="1"/>
    <col min="3331" max="3334" width="14.7109375" style="86" customWidth="1"/>
    <col min="3335" max="3335" width="2.28515625" style="86" customWidth="1"/>
    <col min="3336" max="3336" width="3.28515625" style="86" customWidth="1"/>
    <col min="3337" max="3338" width="0" style="86" hidden="1" customWidth="1"/>
    <col min="3339" max="3340" width="9.140625" style="86"/>
    <col min="3341" max="3341" width="18.7109375" style="86" bestFit="1" customWidth="1"/>
    <col min="3342" max="3373" width="0" style="86" hidden="1" customWidth="1"/>
    <col min="3374" max="3374" width="9.140625" style="86"/>
    <col min="3375" max="3375" width="13.28515625" style="86" bestFit="1" customWidth="1"/>
    <col min="3376" max="3399" width="9.140625" style="86"/>
    <col min="3400" max="3400" width="22.7109375" style="86" bestFit="1" customWidth="1"/>
    <col min="3401" max="3401" width="29" style="86" customWidth="1"/>
    <col min="3402" max="3402" width="9.5703125" style="86" customWidth="1"/>
    <col min="3403" max="3403" width="11.5703125" style="86" customWidth="1"/>
    <col min="3404" max="3404" width="10.7109375" style="86" customWidth="1"/>
    <col min="3405" max="3405" width="9.140625" style="86"/>
    <col min="3406" max="3409" width="2.42578125" style="86" customWidth="1"/>
    <col min="3410" max="3410" width="4.85546875" style="86" bestFit="1" customWidth="1"/>
    <col min="3411" max="3411" width="29.42578125" style="86" bestFit="1" customWidth="1"/>
    <col min="3412" max="3412" width="17" style="86" bestFit="1" customWidth="1"/>
    <col min="3413" max="3413" width="14.42578125" style="86" bestFit="1" customWidth="1"/>
    <col min="3414" max="3414" width="17" style="86" bestFit="1" customWidth="1"/>
    <col min="3415" max="3415" width="8.85546875" style="86" customWidth="1"/>
    <col min="3416" max="3425" width="2.42578125" style="86" customWidth="1"/>
    <col min="3426" max="3584" width="9.140625" style="86"/>
    <col min="3585" max="3585" width="2.28515625" style="86" customWidth="1"/>
    <col min="3586" max="3586" width="35.85546875" style="86" customWidth="1"/>
    <col min="3587" max="3590" width="14.7109375" style="86" customWidth="1"/>
    <col min="3591" max="3591" width="2.28515625" style="86" customWidth="1"/>
    <col min="3592" max="3592" width="3.28515625" style="86" customWidth="1"/>
    <col min="3593" max="3594" width="0" style="86" hidden="1" customWidth="1"/>
    <col min="3595" max="3596" width="9.140625" style="86"/>
    <col min="3597" max="3597" width="18.7109375" style="86" bestFit="1" customWidth="1"/>
    <col min="3598" max="3629" width="0" style="86" hidden="1" customWidth="1"/>
    <col min="3630" max="3630" width="9.140625" style="86"/>
    <col min="3631" max="3631" width="13.28515625" style="86" bestFit="1" customWidth="1"/>
    <col min="3632" max="3655" width="9.140625" style="86"/>
    <col min="3656" max="3656" width="22.7109375" style="86" bestFit="1" customWidth="1"/>
    <col min="3657" max="3657" width="29" style="86" customWidth="1"/>
    <col min="3658" max="3658" width="9.5703125" style="86" customWidth="1"/>
    <col min="3659" max="3659" width="11.5703125" style="86" customWidth="1"/>
    <col min="3660" max="3660" width="10.7109375" style="86" customWidth="1"/>
    <col min="3661" max="3661" width="9.140625" style="86"/>
    <col min="3662" max="3665" width="2.42578125" style="86" customWidth="1"/>
    <col min="3666" max="3666" width="4.85546875" style="86" bestFit="1" customWidth="1"/>
    <col min="3667" max="3667" width="29.42578125" style="86" bestFit="1" customWidth="1"/>
    <col min="3668" max="3668" width="17" style="86" bestFit="1" customWidth="1"/>
    <col min="3669" max="3669" width="14.42578125" style="86" bestFit="1" customWidth="1"/>
    <col min="3670" max="3670" width="17" style="86" bestFit="1" customWidth="1"/>
    <col min="3671" max="3671" width="8.85546875" style="86" customWidth="1"/>
    <col min="3672" max="3681" width="2.42578125" style="86" customWidth="1"/>
    <col min="3682" max="3840" width="9.140625" style="86"/>
    <col min="3841" max="3841" width="2.28515625" style="86" customWidth="1"/>
    <col min="3842" max="3842" width="35.85546875" style="86" customWidth="1"/>
    <col min="3843" max="3846" width="14.7109375" style="86" customWidth="1"/>
    <col min="3847" max="3847" width="2.28515625" style="86" customWidth="1"/>
    <col min="3848" max="3848" width="3.28515625" style="86" customWidth="1"/>
    <col min="3849" max="3850" width="0" style="86" hidden="1" customWidth="1"/>
    <col min="3851" max="3852" width="9.140625" style="86"/>
    <col min="3853" max="3853" width="18.7109375" style="86" bestFit="1" customWidth="1"/>
    <col min="3854" max="3885" width="0" style="86" hidden="1" customWidth="1"/>
    <col min="3886" max="3886" width="9.140625" style="86"/>
    <col min="3887" max="3887" width="13.28515625" style="86" bestFit="1" customWidth="1"/>
    <col min="3888" max="3911" width="9.140625" style="86"/>
    <col min="3912" max="3912" width="22.7109375" style="86" bestFit="1" customWidth="1"/>
    <col min="3913" max="3913" width="29" style="86" customWidth="1"/>
    <col min="3914" max="3914" width="9.5703125" style="86" customWidth="1"/>
    <col min="3915" max="3915" width="11.5703125" style="86" customWidth="1"/>
    <col min="3916" max="3916" width="10.7109375" style="86" customWidth="1"/>
    <col min="3917" max="3917" width="9.140625" style="86"/>
    <col min="3918" max="3921" width="2.42578125" style="86" customWidth="1"/>
    <col min="3922" max="3922" width="4.85546875" style="86" bestFit="1" customWidth="1"/>
    <col min="3923" max="3923" width="29.42578125" style="86" bestFit="1" customWidth="1"/>
    <col min="3924" max="3924" width="17" style="86" bestFit="1" customWidth="1"/>
    <col min="3925" max="3925" width="14.42578125" style="86" bestFit="1" customWidth="1"/>
    <col min="3926" max="3926" width="17" style="86" bestFit="1" customWidth="1"/>
    <col min="3927" max="3927" width="8.85546875" style="86" customWidth="1"/>
    <col min="3928" max="3937" width="2.42578125" style="86" customWidth="1"/>
    <col min="3938" max="4096" width="9.140625" style="86"/>
    <col min="4097" max="4097" width="2.28515625" style="86" customWidth="1"/>
    <col min="4098" max="4098" width="35.85546875" style="86" customWidth="1"/>
    <col min="4099" max="4102" width="14.7109375" style="86" customWidth="1"/>
    <col min="4103" max="4103" width="2.28515625" style="86" customWidth="1"/>
    <col min="4104" max="4104" width="3.28515625" style="86" customWidth="1"/>
    <col min="4105" max="4106" width="0" style="86" hidden="1" customWidth="1"/>
    <col min="4107" max="4108" width="9.140625" style="86"/>
    <col min="4109" max="4109" width="18.7109375" style="86" bestFit="1" customWidth="1"/>
    <col min="4110" max="4141" width="0" style="86" hidden="1" customWidth="1"/>
    <col min="4142" max="4142" width="9.140625" style="86"/>
    <col min="4143" max="4143" width="13.28515625" style="86" bestFit="1" customWidth="1"/>
    <col min="4144" max="4167" width="9.140625" style="86"/>
    <col min="4168" max="4168" width="22.7109375" style="86" bestFit="1" customWidth="1"/>
    <col min="4169" max="4169" width="29" style="86" customWidth="1"/>
    <col min="4170" max="4170" width="9.5703125" style="86" customWidth="1"/>
    <col min="4171" max="4171" width="11.5703125" style="86" customWidth="1"/>
    <col min="4172" max="4172" width="10.7109375" style="86" customWidth="1"/>
    <col min="4173" max="4173" width="9.140625" style="86"/>
    <col min="4174" max="4177" width="2.42578125" style="86" customWidth="1"/>
    <col min="4178" max="4178" width="4.85546875" style="86" bestFit="1" customWidth="1"/>
    <col min="4179" max="4179" width="29.42578125" style="86" bestFit="1" customWidth="1"/>
    <col min="4180" max="4180" width="17" style="86" bestFit="1" customWidth="1"/>
    <col min="4181" max="4181" width="14.42578125" style="86" bestFit="1" customWidth="1"/>
    <col min="4182" max="4182" width="17" style="86" bestFit="1" customWidth="1"/>
    <col min="4183" max="4183" width="8.85546875" style="86" customWidth="1"/>
    <col min="4184" max="4193" width="2.42578125" style="86" customWidth="1"/>
    <col min="4194" max="4352" width="9.140625" style="86"/>
    <col min="4353" max="4353" width="2.28515625" style="86" customWidth="1"/>
    <col min="4354" max="4354" width="35.85546875" style="86" customWidth="1"/>
    <col min="4355" max="4358" width="14.7109375" style="86" customWidth="1"/>
    <col min="4359" max="4359" width="2.28515625" style="86" customWidth="1"/>
    <col min="4360" max="4360" width="3.28515625" style="86" customWidth="1"/>
    <col min="4361" max="4362" width="0" style="86" hidden="1" customWidth="1"/>
    <col min="4363" max="4364" width="9.140625" style="86"/>
    <col min="4365" max="4365" width="18.7109375" style="86" bestFit="1" customWidth="1"/>
    <col min="4366" max="4397" width="0" style="86" hidden="1" customWidth="1"/>
    <col min="4398" max="4398" width="9.140625" style="86"/>
    <col min="4399" max="4399" width="13.28515625" style="86" bestFit="1" customWidth="1"/>
    <col min="4400" max="4423" width="9.140625" style="86"/>
    <col min="4424" max="4424" width="22.7109375" style="86" bestFit="1" customWidth="1"/>
    <col min="4425" max="4425" width="29" style="86" customWidth="1"/>
    <col min="4426" max="4426" width="9.5703125" style="86" customWidth="1"/>
    <col min="4427" max="4427" width="11.5703125" style="86" customWidth="1"/>
    <col min="4428" max="4428" width="10.7109375" style="86" customWidth="1"/>
    <col min="4429" max="4429" width="9.140625" style="86"/>
    <col min="4430" max="4433" width="2.42578125" style="86" customWidth="1"/>
    <col min="4434" max="4434" width="4.85546875" style="86" bestFit="1" customWidth="1"/>
    <col min="4435" max="4435" width="29.42578125" style="86" bestFit="1" customWidth="1"/>
    <col min="4436" max="4436" width="17" style="86" bestFit="1" customWidth="1"/>
    <col min="4437" max="4437" width="14.42578125" style="86" bestFit="1" customWidth="1"/>
    <col min="4438" max="4438" width="17" style="86" bestFit="1" customWidth="1"/>
    <col min="4439" max="4439" width="8.85546875" style="86" customWidth="1"/>
    <col min="4440" max="4449" width="2.42578125" style="86" customWidth="1"/>
    <col min="4450" max="4608" width="9.140625" style="86"/>
    <col min="4609" max="4609" width="2.28515625" style="86" customWidth="1"/>
    <col min="4610" max="4610" width="35.85546875" style="86" customWidth="1"/>
    <col min="4611" max="4614" width="14.7109375" style="86" customWidth="1"/>
    <col min="4615" max="4615" width="2.28515625" style="86" customWidth="1"/>
    <col min="4616" max="4616" width="3.28515625" style="86" customWidth="1"/>
    <col min="4617" max="4618" width="0" style="86" hidden="1" customWidth="1"/>
    <col min="4619" max="4620" width="9.140625" style="86"/>
    <col min="4621" max="4621" width="18.7109375" style="86" bestFit="1" customWidth="1"/>
    <col min="4622" max="4653" width="0" style="86" hidden="1" customWidth="1"/>
    <col min="4654" max="4654" width="9.140625" style="86"/>
    <col min="4655" max="4655" width="13.28515625" style="86" bestFit="1" customWidth="1"/>
    <col min="4656" max="4679" width="9.140625" style="86"/>
    <col min="4680" max="4680" width="22.7109375" style="86" bestFit="1" customWidth="1"/>
    <col min="4681" max="4681" width="29" style="86" customWidth="1"/>
    <col min="4682" max="4682" width="9.5703125" style="86" customWidth="1"/>
    <col min="4683" max="4683" width="11.5703125" style="86" customWidth="1"/>
    <col min="4684" max="4684" width="10.7109375" style="86" customWidth="1"/>
    <col min="4685" max="4685" width="9.140625" style="86"/>
    <col min="4686" max="4689" width="2.42578125" style="86" customWidth="1"/>
    <col min="4690" max="4690" width="4.85546875" style="86" bestFit="1" customWidth="1"/>
    <col min="4691" max="4691" width="29.42578125" style="86" bestFit="1" customWidth="1"/>
    <col min="4692" max="4692" width="17" style="86" bestFit="1" customWidth="1"/>
    <col min="4693" max="4693" width="14.42578125" style="86" bestFit="1" customWidth="1"/>
    <col min="4694" max="4694" width="17" style="86" bestFit="1" customWidth="1"/>
    <col min="4695" max="4695" width="8.85546875" style="86" customWidth="1"/>
    <col min="4696" max="4705" width="2.42578125" style="86" customWidth="1"/>
    <col min="4706" max="4864" width="9.140625" style="86"/>
    <col min="4865" max="4865" width="2.28515625" style="86" customWidth="1"/>
    <col min="4866" max="4866" width="35.85546875" style="86" customWidth="1"/>
    <col min="4867" max="4870" width="14.7109375" style="86" customWidth="1"/>
    <col min="4871" max="4871" width="2.28515625" style="86" customWidth="1"/>
    <col min="4872" max="4872" width="3.28515625" style="86" customWidth="1"/>
    <col min="4873" max="4874" width="0" style="86" hidden="1" customWidth="1"/>
    <col min="4875" max="4876" width="9.140625" style="86"/>
    <col min="4877" max="4877" width="18.7109375" style="86" bestFit="1" customWidth="1"/>
    <col min="4878" max="4909" width="0" style="86" hidden="1" customWidth="1"/>
    <col min="4910" max="4910" width="9.140625" style="86"/>
    <col min="4911" max="4911" width="13.28515625" style="86" bestFit="1" customWidth="1"/>
    <col min="4912" max="4935" width="9.140625" style="86"/>
    <col min="4936" max="4936" width="22.7109375" style="86" bestFit="1" customWidth="1"/>
    <col min="4937" max="4937" width="29" style="86" customWidth="1"/>
    <col min="4938" max="4938" width="9.5703125" style="86" customWidth="1"/>
    <col min="4939" max="4939" width="11.5703125" style="86" customWidth="1"/>
    <col min="4940" max="4940" width="10.7109375" style="86" customWidth="1"/>
    <col min="4941" max="4941" width="9.140625" style="86"/>
    <col min="4942" max="4945" width="2.42578125" style="86" customWidth="1"/>
    <col min="4946" max="4946" width="4.85546875" style="86" bestFit="1" customWidth="1"/>
    <col min="4947" max="4947" width="29.42578125" style="86" bestFit="1" customWidth="1"/>
    <col min="4948" max="4948" width="17" style="86" bestFit="1" customWidth="1"/>
    <col min="4949" max="4949" width="14.42578125" style="86" bestFit="1" customWidth="1"/>
    <col min="4950" max="4950" width="17" style="86" bestFit="1" customWidth="1"/>
    <col min="4951" max="4951" width="8.85546875" style="86" customWidth="1"/>
    <col min="4952" max="4961" width="2.42578125" style="86" customWidth="1"/>
    <col min="4962" max="5120" width="9.140625" style="86"/>
    <col min="5121" max="5121" width="2.28515625" style="86" customWidth="1"/>
    <col min="5122" max="5122" width="35.85546875" style="86" customWidth="1"/>
    <col min="5123" max="5126" width="14.7109375" style="86" customWidth="1"/>
    <col min="5127" max="5127" width="2.28515625" style="86" customWidth="1"/>
    <col min="5128" max="5128" width="3.28515625" style="86" customWidth="1"/>
    <col min="5129" max="5130" width="0" style="86" hidden="1" customWidth="1"/>
    <col min="5131" max="5132" width="9.140625" style="86"/>
    <col min="5133" max="5133" width="18.7109375" style="86" bestFit="1" customWidth="1"/>
    <col min="5134" max="5165" width="0" style="86" hidden="1" customWidth="1"/>
    <col min="5166" max="5166" width="9.140625" style="86"/>
    <col min="5167" max="5167" width="13.28515625" style="86" bestFit="1" customWidth="1"/>
    <col min="5168" max="5191" width="9.140625" style="86"/>
    <col min="5192" max="5192" width="22.7109375" style="86" bestFit="1" customWidth="1"/>
    <col min="5193" max="5193" width="29" style="86" customWidth="1"/>
    <col min="5194" max="5194" width="9.5703125" style="86" customWidth="1"/>
    <col min="5195" max="5195" width="11.5703125" style="86" customWidth="1"/>
    <col min="5196" max="5196" width="10.7109375" style="86" customWidth="1"/>
    <col min="5197" max="5197" width="9.140625" style="86"/>
    <col min="5198" max="5201" width="2.42578125" style="86" customWidth="1"/>
    <col min="5202" max="5202" width="4.85546875" style="86" bestFit="1" customWidth="1"/>
    <col min="5203" max="5203" width="29.42578125" style="86" bestFit="1" customWidth="1"/>
    <col min="5204" max="5204" width="17" style="86" bestFit="1" customWidth="1"/>
    <col min="5205" max="5205" width="14.42578125" style="86" bestFit="1" customWidth="1"/>
    <col min="5206" max="5206" width="17" style="86" bestFit="1" customWidth="1"/>
    <col min="5207" max="5207" width="8.85546875" style="86" customWidth="1"/>
    <col min="5208" max="5217" width="2.42578125" style="86" customWidth="1"/>
    <col min="5218" max="5376" width="9.140625" style="86"/>
    <col min="5377" max="5377" width="2.28515625" style="86" customWidth="1"/>
    <col min="5378" max="5378" width="35.85546875" style="86" customWidth="1"/>
    <col min="5379" max="5382" width="14.7109375" style="86" customWidth="1"/>
    <col min="5383" max="5383" width="2.28515625" style="86" customWidth="1"/>
    <col min="5384" max="5384" width="3.28515625" style="86" customWidth="1"/>
    <col min="5385" max="5386" width="0" style="86" hidden="1" customWidth="1"/>
    <col min="5387" max="5388" width="9.140625" style="86"/>
    <col min="5389" max="5389" width="18.7109375" style="86" bestFit="1" customWidth="1"/>
    <col min="5390" max="5421" width="0" style="86" hidden="1" customWidth="1"/>
    <col min="5422" max="5422" width="9.140625" style="86"/>
    <col min="5423" max="5423" width="13.28515625" style="86" bestFit="1" customWidth="1"/>
    <col min="5424" max="5447" width="9.140625" style="86"/>
    <col min="5448" max="5448" width="22.7109375" style="86" bestFit="1" customWidth="1"/>
    <col min="5449" max="5449" width="29" style="86" customWidth="1"/>
    <col min="5450" max="5450" width="9.5703125" style="86" customWidth="1"/>
    <col min="5451" max="5451" width="11.5703125" style="86" customWidth="1"/>
    <col min="5452" max="5452" width="10.7109375" style="86" customWidth="1"/>
    <col min="5453" max="5453" width="9.140625" style="86"/>
    <col min="5454" max="5457" width="2.42578125" style="86" customWidth="1"/>
    <col min="5458" max="5458" width="4.85546875" style="86" bestFit="1" customWidth="1"/>
    <col min="5459" max="5459" width="29.42578125" style="86" bestFit="1" customWidth="1"/>
    <col min="5460" max="5460" width="17" style="86" bestFit="1" customWidth="1"/>
    <col min="5461" max="5461" width="14.42578125" style="86" bestFit="1" customWidth="1"/>
    <col min="5462" max="5462" width="17" style="86" bestFit="1" customWidth="1"/>
    <col min="5463" max="5463" width="8.85546875" style="86" customWidth="1"/>
    <col min="5464" max="5473" width="2.42578125" style="86" customWidth="1"/>
    <col min="5474" max="5632" width="9.140625" style="86"/>
    <col min="5633" max="5633" width="2.28515625" style="86" customWidth="1"/>
    <col min="5634" max="5634" width="35.85546875" style="86" customWidth="1"/>
    <col min="5635" max="5638" width="14.7109375" style="86" customWidth="1"/>
    <col min="5639" max="5639" width="2.28515625" style="86" customWidth="1"/>
    <col min="5640" max="5640" width="3.28515625" style="86" customWidth="1"/>
    <col min="5641" max="5642" width="0" style="86" hidden="1" customWidth="1"/>
    <col min="5643" max="5644" width="9.140625" style="86"/>
    <col min="5645" max="5645" width="18.7109375" style="86" bestFit="1" customWidth="1"/>
    <col min="5646" max="5677" width="0" style="86" hidden="1" customWidth="1"/>
    <col min="5678" max="5678" width="9.140625" style="86"/>
    <col min="5679" max="5679" width="13.28515625" style="86" bestFit="1" customWidth="1"/>
    <col min="5680" max="5703" width="9.140625" style="86"/>
    <col min="5704" max="5704" width="22.7109375" style="86" bestFit="1" customWidth="1"/>
    <col min="5705" max="5705" width="29" style="86" customWidth="1"/>
    <col min="5706" max="5706" width="9.5703125" style="86" customWidth="1"/>
    <col min="5707" max="5707" width="11.5703125" style="86" customWidth="1"/>
    <col min="5708" max="5708" width="10.7109375" style="86" customWidth="1"/>
    <col min="5709" max="5709" width="9.140625" style="86"/>
    <col min="5710" max="5713" width="2.42578125" style="86" customWidth="1"/>
    <col min="5714" max="5714" width="4.85546875" style="86" bestFit="1" customWidth="1"/>
    <col min="5715" max="5715" width="29.42578125" style="86" bestFit="1" customWidth="1"/>
    <col min="5716" max="5716" width="17" style="86" bestFit="1" customWidth="1"/>
    <col min="5717" max="5717" width="14.42578125" style="86" bestFit="1" customWidth="1"/>
    <col min="5718" max="5718" width="17" style="86" bestFit="1" customWidth="1"/>
    <col min="5719" max="5719" width="8.85546875" style="86" customWidth="1"/>
    <col min="5720" max="5729" width="2.42578125" style="86" customWidth="1"/>
    <col min="5730" max="5888" width="9.140625" style="86"/>
    <col min="5889" max="5889" width="2.28515625" style="86" customWidth="1"/>
    <col min="5890" max="5890" width="35.85546875" style="86" customWidth="1"/>
    <col min="5891" max="5894" width="14.7109375" style="86" customWidth="1"/>
    <col min="5895" max="5895" width="2.28515625" style="86" customWidth="1"/>
    <col min="5896" max="5896" width="3.28515625" style="86" customWidth="1"/>
    <col min="5897" max="5898" width="0" style="86" hidden="1" customWidth="1"/>
    <col min="5899" max="5900" width="9.140625" style="86"/>
    <col min="5901" max="5901" width="18.7109375" style="86" bestFit="1" customWidth="1"/>
    <col min="5902" max="5933" width="0" style="86" hidden="1" customWidth="1"/>
    <col min="5934" max="5934" width="9.140625" style="86"/>
    <col min="5935" max="5935" width="13.28515625" style="86" bestFit="1" customWidth="1"/>
    <col min="5936" max="5959" width="9.140625" style="86"/>
    <col min="5960" max="5960" width="22.7109375" style="86" bestFit="1" customWidth="1"/>
    <col min="5961" max="5961" width="29" style="86" customWidth="1"/>
    <col min="5962" max="5962" width="9.5703125" style="86" customWidth="1"/>
    <col min="5963" max="5963" width="11.5703125" style="86" customWidth="1"/>
    <col min="5964" max="5964" width="10.7109375" style="86" customWidth="1"/>
    <col min="5965" max="5965" width="9.140625" style="86"/>
    <col min="5966" max="5969" width="2.42578125" style="86" customWidth="1"/>
    <col min="5970" max="5970" width="4.85546875" style="86" bestFit="1" customWidth="1"/>
    <col min="5971" max="5971" width="29.42578125" style="86" bestFit="1" customWidth="1"/>
    <col min="5972" max="5972" width="17" style="86" bestFit="1" customWidth="1"/>
    <col min="5973" max="5973" width="14.42578125" style="86" bestFit="1" customWidth="1"/>
    <col min="5974" max="5974" width="17" style="86" bestFit="1" customWidth="1"/>
    <col min="5975" max="5975" width="8.85546875" style="86" customWidth="1"/>
    <col min="5976" max="5985" width="2.42578125" style="86" customWidth="1"/>
    <col min="5986" max="6144" width="9.140625" style="86"/>
    <col min="6145" max="6145" width="2.28515625" style="86" customWidth="1"/>
    <col min="6146" max="6146" width="35.85546875" style="86" customWidth="1"/>
    <col min="6147" max="6150" width="14.7109375" style="86" customWidth="1"/>
    <col min="6151" max="6151" width="2.28515625" style="86" customWidth="1"/>
    <col min="6152" max="6152" width="3.28515625" style="86" customWidth="1"/>
    <col min="6153" max="6154" width="0" style="86" hidden="1" customWidth="1"/>
    <col min="6155" max="6156" width="9.140625" style="86"/>
    <col min="6157" max="6157" width="18.7109375" style="86" bestFit="1" customWidth="1"/>
    <col min="6158" max="6189" width="0" style="86" hidden="1" customWidth="1"/>
    <col min="6190" max="6190" width="9.140625" style="86"/>
    <col min="6191" max="6191" width="13.28515625" style="86" bestFit="1" customWidth="1"/>
    <col min="6192" max="6215" width="9.140625" style="86"/>
    <col min="6216" max="6216" width="22.7109375" style="86" bestFit="1" customWidth="1"/>
    <col min="6217" max="6217" width="29" style="86" customWidth="1"/>
    <col min="6218" max="6218" width="9.5703125" style="86" customWidth="1"/>
    <col min="6219" max="6219" width="11.5703125" style="86" customWidth="1"/>
    <col min="6220" max="6220" width="10.7109375" style="86" customWidth="1"/>
    <col min="6221" max="6221" width="9.140625" style="86"/>
    <col min="6222" max="6225" width="2.42578125" style="86" customWidth="1"/>
    <col min="6226" max="6226" width="4.85546875" style="86" bestFit="1" customWidth="1"/>
    <col min="6227" max="6227" width="29.42578125" style="86" bestFit="1" customWidth="1"/>
    <col min="6228" max="6228" width="17" style="86" bestFit="1" customWidth="1"/>
    <col min="6229" max="6229" width="14.42578125" style="86" bestFit="1" customWidth="1"/>
    <col min="6230" max="6230" width="17" style="86" bestFit="1" customWidth="1"/>
    <col min="6231" max="6231" width="8.85546875" style="86" customWidth="1"/>
    <col min="6232" max="6241" width="2.42578125" style="86" customWidth="1"/>
    <col min="6242" max="6400" width="9.140625" style="86"/>
    <col min="6401" max="6401" width="2.28515625" style="86" customWidth="1"/>
    <col min="6402" max="6402" width="35.85546875" style="86" customWidth="1"/>
    <col min="6403" max="6406" width="14.7109375" style="86" customWidth="1"/>
    <col min="6407" max="6407" width="2.28515625" style="86" customWidth="1"/>
    <col min="6408" max="6408" width="3.28515625" style="86" customWidth="1"/>
    <col min="6409" max="6410" width="0" style="86" hidden="1" customWidth="1"/>
    <col min="6411" max="6412" width="9.140625" style="86"/>
    <col min="6413" max="6413" width="18.7109375" style="86" bestFit="1" customWidth="1"/>
    <col min="6414" max="6445" width="0" style="86" hidden="1" customWidth="1"/>
    <col min="6446" max="6446" width="9.140625" style="86"/>
    <col min="6447" max="6447" width="13.28515625" style="86" bestFit="1" customWidth="1"/>
    <col min="6448" max="6471" width="9.140625" style="86"/>
    <col min="6472" max="6472" width="22.7109375" style="86" bestFit="1" customWidth="1"/>
    <col min="6473" max="6473" width="29" style="86" customWidth="1"/>
    <col min="6474" max="6474" width="9.5703125" style="86" customWidth="1"/>
    <col min="6475" max="6475" width="11.5703125" style="86" customWidth="1"/>
    <col min="6476" max="6476" width="10.7109375" style="86" customWidth="1"/>
    <col min="6477" max="6477" width="9.140625" style="86"/>
    <col min="6478" max="6481" width="2.42578125" style="86" customWidth="1"/>
    <col min="6482" max="6482" width="4.85546875" style="86" bestFit="1" customWidth="1"/>
    <col min="6483" max="6483" width="29.42578125" style="86" bestFit="1" customWidth="1"/>
    <col min="6484" max="6484" width="17" style="86" bestFit="1" customWidth="1"/>
    <col min="6485" max="6485" width="14.42578125" style="86" bestFit="1" customWidth="1"/>
    <col min="6486" max="6486" width="17" style="86" bestFit="1" customWidth="1"/>
    <col min="6487" max="6487" width="8.85546875" style="86" customWidth="1"/>
    <col min="6488" max="6497" width="2.42578125" style="86" customWidth="1"/>
    <col min="6498" max="6656" width="9.140625" style="86"/>
    <col min="6657" max="6657" width="2.28515625" style="86" customWidth="1"/>
    <col min="6658" max="6658" width="35.85546875" style="86" customWidth="1"/>
    <col min="6659" max="6662" width="14.7109375" style="86" customWidth="1"/>
    <col min="6663" max="6663" width="2.28515625" style="86" customWidth="1"/>
    <col min="6664" max="6664" width="3.28515625" style="86" customWidth="1"/>
    <col min="6665" max="6666" width="0" style="86" hidden="1" customWidth="1"/>
    <col min="6667" max="6668" width="9.140625" style="86"/>
    <col min="6669" max="6669" width="18.7109375" style="86" bestFit="1" customWidth="1"/>
    <col min="6670" max="6701" width="0" style="86" hidden="1" customWidth="1"/>
    <col min="6702" max="6702" width="9.140625" style="86"/>
    <col min="6703" max="6703" width="13.28515625" style="86" bestFit="1" customWidth="1"/>
    <col min="6704" max="6727" width="9.140625" style="86"/>
    <col min="6728" max="6728" width="22.7109375" style="86" bestFit="1" customWidth="1"/>
    <col min="6729" max="6729" width="29" style="86" customWidth="1"/>
    <col min="6730" max="6730" width="9.5703125" style="86" customWidth="1"/>
    <col min="6731" max="6731" width="11.5703125" style="86" customWidth="1"/>
    <col min="6732" max="6732" width="10.7109375" style="86" customWidth="1"/>
    <col min="6733" max="6733" width="9.140625" style="86"/>
    <col min="6734" max="6737" width="2.42578125" style="86" customWidth="1"/>
    <col min="6738" max="6738" width="4.85546875" style="86" bestFit="1" customWidth="1"/>
    <col min="6739" max="6739" width="29.42578125" style="86" bestFit="1" customWidth="1"/>
    <col min="6740" max="6740" width="17" style="86" bestFit="1" customWidth="1"/>
    <col min="6741" max="6741" width="14.42578125" style="86" bestFit="1" customWidth="1"/>
    <col min="6742" max="6742" width="17" style="86" bestFit="1" customWidth="1"/>
    <col min="6743" max="6743" width="8.85546875" style="86" customWidth="1"/>
    <col min="6744" max="6753" width="2.42578125" style="86" customWidth="1"/>
    <col min="6754" max="6912" width="9.140625" style="86"/>
    <col min="6913" max="6913" width="2.28515625" style="86" customWidth="1"/>
    <col min="6914" max="6914" width="35.85546875" style="86" customWidth="1"/>
    <col min="6915" max="6918" width="14.7109375" style="86" customWidth="1"/>
    <col min="6919" max="6919" width="2.28515625" style="86" customWidth="1"/>
    <col min="6920" max="6920" width="3.28515625" style="86" customWidth="1"/>
    <col min="6921" max="6922" width="0" style="86" hidden="1" customWidth="1"/>
    <col min="6923" max="6924" width="9.140625" style="86"/>
    <col min="6925" max="6925" width="18.7109375" style="86" bestFit="1" customWidth="1"/>
    <col min="6926" max="6957" width="0" style="86" hidden="1" customWidth="1"/>
    <col min="6958" max="6958" width="9.140625" style="86"/>
    <col min="6959" max="6959" width="13.28515625" style="86" bestFit="1" customWidth="1"/>
    <col min="6960" max="6983" width="9.140625" style="86"/>
    <col min="6984" max="6984" width="22.7109375" style="86" bestFit="1" customWidth="1"/>
    <col min="6985" max="6985" width="29" style="86" customWidth="1"/>
    <col min="6986" max="6986" width="9.5703125" style="86" customWidth="1"/>
    <col min="6987" max="6987" width="11.5703125" style="86" customWidth="1"/>
    <col min="6988" max="6988" width="10.7109375" style="86" customWidth="1"/>
    <col min="6989" max="6989" width="9.140625" style="86"/>
    <col min="6990" max="6993" width="2.42578125" style="86" customWidth="1"/>
    <col min="6994" max="6994" width="4.85546875" style="86" bestFit="1" customWidth="1"/>
    <col min="6995" max="6995" width="29.42578125" style="86" bestFit="1" customWidth="1"/>
    <col min="6996" max="6996" width="17" style="86" bestFit="1" customWidth="1"/>
    <col min="6997" max="6997" width="14.42578125" style="86" bestFit="1" customWidth="1"/>
    <col min="6998" max="6998" width="17" style="86" bestFit="1" customWidth="1"/>
    <col min="6999" max="6999" width="8.85546875" style="86" customWidth="1"/>
    <col min="7000" max="7009" width="2.42578125" style="86" customWidth="1"/>
    <col min="7010" max="7168" width="9.140625" style="86"/>
    <col min="7169" max="7169" width="2.28515625" style="86" customWidth="1"/>
    <col min="7170" max="7170" width="35.85546875" style="86" customWidth="1"/>
    <col min="7171" max="7174" width="14.7109375" style="86" customWidth="1"/>
    <col min="7175" max="7175" width="2.28515625" style="86" customWidth="1"/>
    <col min="7176" max="7176" width="3.28515625" style="86" customWidth="1"/>
    <col min="7177" max="7178" width="0" style="86" hidden="1" customWidth="1"/>
    <col min="7179" max="7180" width="9.140625" style="86"/>
    <col min="7181" max="7181" width="18.7109375" style="86" bestFit="1" customWidth="1"/>
    <col min="7182" max="7213" width="0" style="86" hidden="1" customWidth="1"/>
    <col min="7214" max="7214" width="9.140625" style="86"/>
    <col min="7215" max="7215" width="13.28515625" style="86" bestFit="1" customWidth="1"/>
    <col min="7216" max="7239" width="9.140625" style="86"/>
    <col min="7240" max="7240" width="22.7109375" style="86" bestFit="1" customWidth="1"/>
    <col min="7241" max="7241" width="29" style="86" customWidth="1"/>
    <col min="7242" max="7242" width="9.5703125" style="86" customWidth="1"/>
    <col min="7243" max="7243" width="11.5703125" style="86" customWidth="1"/>
    <col min="7244" max="7244" width="10.7109375" style="86" customWidth="1"/>
    <col min="7245" max="7245" width="9.140625" style="86"/>
    <col min="7246" max="7249" width="2.42578125" style="86" customWidth="1"/>
    <col min="7250" max="7250" width="4.85546875" style="86" bestFit="1" customWidth="1"/>
    <col min="7251" max="7251" width="29.42578125" style="86" bestFit="1" customWidth="1"/>
    <col min="7252" max="7252" width="17" style="86" bestFit="1" customWidth="1"/>
    <col min="7253" max="7253" width="14.42578125" style="86" bestFit="1" customWidth="1"/>
    <col min="7254" max="7254" width="17" style="86" bestFit="1" customWidth="1"/>
    <col min="7255" max="7255" width="8.85546875" style="86" customWidth="1"/>
    <col min="7256" max="7265" width="2.42578125" style="86" customWidth="1"/>
    <col min="7266" max="7424" width="9.140625" style="86"/>
    <col min="7425" max="7425" width="2.28515625" style="86" customWidth="1"/>
    <col min="7426" max="7426" width="35.85546875" style="86" customWidth="1"/>
    <col min="7427" max="7430" width="14.7109375" style="86" customWidth="1"/>
    <col min="7431" max="7431" width="2.28515625" style="86" customWidth="1"/>
    <col min="7432" max="7432" width="3.28515625" style="86" customWidth="1"/>
    <col min="7433" max="7434" width="0" style="86" hidden="1" customWidth="1"/>
    <col min="7435" max="7436" width="9.140625" style="86"/>
    <col min="7437" max="7437" width="18.7109375" style="86" bestFit="1" customWidth="1"/>
    <col min="7438" max="7469" width="0" style="86" hidden="1" customWidth="1"/>
    <col min="7470" max="7470" width="9.140625" style="86"/>
    <col min="7471" max="7471" width="13.28515625" style="86" bestFit="1" customWidth="1"/>
    <col min="7472" max="7495" width="9.140625" style="86"/>
    <col min="7496" max="7496" width="22.7109375" style="86" bestFit="1" customWidth="1"/>
    <col min="7497" max="7497" width="29" style="86" customWidth="1"/>
    <col min="7498" max="7498" width="9.5703125" style="86" customWidth="1"/>
    <col min="7499" max="7499" width="11.5703125" style="86" customWidth="1"/>
    <col min="7500" max="7500" width="10.7109375" style="86" customWidth="1"/>
    <col min="7501" max="7501" width="9.140625" style="86"/>
    <col min="7502" max="7505" width="2.42578125" style="86" customWidth="1"/>
    <col min="7506" max="7506" width="4.85546875" style="86" bestFit="1" customWidth="1"/>
    <col min="7507" max="7507" width="29.42578125" style="86" bestFit="1" customWidth="1"/>
    <col min="7508" max="7508" width="17" style="86" bestFit="1" customWidth="1"/>
    <col min="7509" max="7509" width="14.42578125" style="86" bestFit="1" customWidth="1"/>
    <col min="7510" max="7510" width="17" style="86" bestFit="1" customWidth="1"/>
    <col min="7511" max="7511" width="8.85546875" style="86" customWidth="1"/>
    <col min="7512" max="7521" width="2.42578125" style="86" customWidth="1"/>
    <col min="7522" max="7680" width="9.140625" style="86"/>
    <col min="7681" max="7681" width="2.28515625" style="86" customWidth="1"/>
    <col min="7682" max="7682" width="35.85546875" style="86" customWidth="1"/>
    <col min="7683" max="7686" width="14.7109375" style="86" customWidth="1"/>
    <col min="7687" max="7687" width="2.28515625" style="86" customWidth="1"/>
    <col min="7688" max="7688" width="3.28515625" style="86" customWidth="1"/>
    <col min="7689" max="7690" width="0" style="86" hidden="1" customWidth="1"/>
    <col min="7691" max="7692" width="9.140625" style="86"/>
    <col min="7693" max="7693" width="18.7109375" style="86" bestFit="1" customWidth="1"/>
    <col min="7694" max="7725" width="0" style="86" hidden="1" customWidth="1"/>
    <col min="7726" max="7726" width="9.140625" style="86"/>
    <col min="7727" max="7727" width="13.28515625" style="86" bestFit="1" customWidth="1"/>
    <col min="7728" max="7751" width="9.140625" style="86"/>
    <col min="7752" max="7752" width="22.7109375" style="86" bestFit="1" customWidth="1"/>
    <col min="7753" max="7753" width="29" style="86" customWidth="1"/>
    <col min="7754" max="7754" width="9.5703125" style="86" customWidth="1"/>
    <col min="7755" max="7755" width="11.5703125" style="86" customWidth="1"/>
    <col min="7756" max="7756" width="10.7109375" style="86" customWidth="1"/>
    <col min="7757" max="7757" width="9.140625" style="86"/>
    <col min="7758" max="7761" width="2.42578125" style="86" customWidth="1"/>
    <col min="7762" max="7762" width="4.85546875" style="86" bestFit="1" customWidth="1"/>
    <col min="7763" max="7763" width="29.42578125" style="86" bestFit="1" customWidth="1"/>
    <col min="7764" max="7764" width="17" style="86" bestFit="1" customWidth="1"/>
    <col min="7765" max="7765" width="14.42578125" style="86" bestFit="1" customWidth="1"/>
    <col min="7766" max="7766" width="17" style="86" bestFit="1" customWidth="1"/>
    <col min="7767" max="7767" width="8.85546875" style="86" customWidth="1"/>
    <col min="7768" max="7777" width="2.42578125" style="86" customWidth="1"/>
    <col min="7778" max="7936" width="9.140625" style="86"/>
    <col min="7937" max="7937" width="2.28515625" style="86" customWidth="1"/>
    <col min="7938" max="7938" width="35.85546875" style="86" customWidth="1"/>
    <col min="7939" max="7942" width="14.7109375" style="86" customWidth="1"/>
    <col min="7943" max="7943" width="2.28515625" style="86" customWidth="1"/>
    <col min="7944" max="7944" width="3.28515625" style="86" customWidth="1"/>
    <col min="7945" max="7946" width="0" style="86" hidden="1" customWidth="1"/>
    <col min="7947" max="7948" width="9.140625" style="86"/>
    <col min="7949" max="7949" width="18.7109375" style="86" bestFit="1" customWidth="1"/>
    <col min="7950" max="7981" width="0" style="86" hidden="1" customWidth="1"/>
    <col min="7982" max="7982" width="9.140625" style="86"/>
    <col min="7983" max="7983" width="13.28515625" style="86" bestFit="1" customWidth="1"/>
    <col min="7984" max="8007" width="9.140625" style="86"/>
    <col min="8008" max="8008" width="22.7109375" style="86" bestFit="1" customWidth="1"/>
    <col min="8009" max="8009" width="29" style="86" customWidth="1"/>
    <col min="8010" max="8010" width="9.5703125" style="86" customWidth="1"/>
    <col min="8011" max="8011" width="11.5703125" style="86" customWidth="1"/>
    <col min="8012" max="8012" width="10.7109375" style="86" customWidth="1"/>
    <col min="8013" max="8013" width="9.140625" style="86"/>
    <col min="8014" max="8017" width="2.42578125" style="86" customWidth="1"/>
    <col min="8018" max="8018" width="4.85546875" style="86" bestFit="1" customWidth="1"/>
    <col min="8019" max="8019" width="29.42578125" style="86" bestFit="1" customWidth="1"/>
    <col min="8020" max="8020" width="17" style="86" bestFit="1" customWidth="1"/>
    <col min="8021" max="8021" width="14.42578125" style="86" bestFit="1" customWidth="1"/>
    <col min="8022" max="8022" width="17" style="86" bestFit="1" customWidth="1"/>
    <col min="8023" max="8023" width="8.85546875" style="86" customWidth="1"/>
    <col min="8024" max="8033" width="2.42578125" style="86" customWidth="1"/>
    <col min="8034" max="8192" width="9.140625" style="86"/>
    <col min="8193" max="8193" width="2.28515625" style="86" customWidth="1"/>
    <col min="8194" max="8194" width="35.85546875" style="86" customWidth="1"/>
    <col min="8195" max="8198" width="14.7109375" style="86" customWidth="1"/>
    <col min="8199" max="8199" width="2.28515625" style="86" customWidth="1"/>
    <col min="8200" max="8200" width="3.28515625" style="86" customWidth="1"/>
    <col min="8201" max="8202" width="0" style="86" hidden="1" customWidth="1"/>
    <col min="8203" max="8204" width="9.140625" style="86"/>
    <col min="8205" max="8205" width="18.7109375" style="86" bestFit="1" customWidth="1"/>
    <col min="8206" max="8237" width="0" style="86" hidden="1" customWidth="1"/>
    <col min="8238" max="8238" width="9.140625" style="86"/>
    <col min="8239" max="8239" width="13.28515625" style="86" bestFit="1" customWidth="1"/>
    <col min="8240" max="8263" width="9.140625" style="86"/>
    <col min="8264" max="8264" width="22.7109375" style="86" bestFit="1" customWidth="1"/>
    <col min="8265" max="8265" width="29" style="86" customWidth="1"/>
    <col min="8266" max="8266" width="9.5703125" style="86" customWidth="1"/>
    <col min="8267" max="8267" width="11.5703125" style="86" customWidth="1"/>
    <col min="8268" max="8268" width="10.7109375" style="86" customWidth="1"/>
    <col min="8269" max="8269" width="9.140625" style="86"/>
    <col min="8270" max="8273" width="2.42578125" style="86" customWidth="1"/>
    <col min="8274" max="8274" width="4.85546875" style="86" bestFit="1" customWidth="1"/>
    <col min="8275" max="8275" width="29.42578125" style="86" bestFit="1" customWidth="1"/>
    <col min="8276" max="8276" width="17" style="86" bestFit="1" customWidth="1"/>
    <col min="8277" max="8277" width="14.42578125" style="86" bestFit="1" customWidth="1"/>
    <col min="8278" max="8278" width="17" style="86" bestFit="1" customWidth="1"/>
    <col min="8279" max="8279" width="8.85546875" style="86" customWidth="1"/>
    <col min="8280" max="8289" width="2.42578125" style="86" customWidth="1"/>
    <col min="8290" max="8448" width="9.140625" style="86"/>
    <col min="8449" max="8449" width="2.28515625" style="86" customWidth="1"/>
    <col min="8450" max="8450" width="35.85546875" style="86" customWidth="1"/>
    <col min="8451" max="8454" width="14.7109375" style="86" customWidth="1"/>
    <col min="8455" max="8455" width="2.28515625" style="86" customWidth="1"/>
    <col min="8456" max="8456" width="3.28515625" style="86" customWidth="1"/>
    <col min="8457" max="8458" width="0" style="86" hidden="1" customWidth="1"/>
    <col min="8459" max="8460" width="9.140625" style="86"/>
    <col min="8461" max="8461" width="18.7109375" style="86" bestFit="1" customWidth="1"/>
    <col min="8462" max="8493" width="0" style="86" hidden="1" customWidth="1"/>
    <col min="8494" max="8494" width="9.140625" style="86"/>
    <col min="8495" max="8495" width="13.28515625" style="86" bestFit="1" customWidth="1"/>
    <col min="8496" max="8519" width="9.140625" style="86"/>
    <col min="8520" max="8520" width="22.7109375" style="86" bestFit="1" customWidth="1"/>
    <col min="8521" max="8521" width="29" style="86" customWidth="1"/>
    <col min="8522" max="8522" width="9.5703125" style="86" customWidth="1"/>
    <col min="8523" max="8523" width="11.5703125" style="86" customWidth="1"/>
    <col min="8524" max="8524" width="10.7109375" style="86" customWidth="1"/>
    <col min="8525" max="8525" width="9.140625" style="86"/>
    <col min="8526" max="8529" width="2.42578125" style="86" customWidth="1"/>
    <col min="8530" max="8530" width="4.85546875" style="86" bestFit="1" customWidth="1"/>
    <col min="8531" max="8531" width="29.42578125" style="86" bestFit="1" customWidth="1"/>
    <col min="8532" max="8532" width="17" style="86" bestFit="1" customWidth="1"/>
    <col min="8533" max="8533" width="14.42578125" style="86" bestFit="1" customWidth="1"/>
    <col min="8534" max="8534" width="17" style="86" bestFit="1" customWidth="1"/>
    <col min="8535" max="8535" width="8.85546875" style="86" customWidth="1"/>
    <col min="8536" max="8545" width="2.42578125" style="86" customWidth="1"/>
    <col min="8546" max="8704" width="9.140625" style="86"/>
    <col min="8705" max="8705" width="2.28515625" style="86" customWidth="1"/>
    <col min="8706" max="8706" width="35.85546875" style="86" customWidth="1"/>
    <col min="8707" max="8710" width="14.7109375" style="86" customWidth="1"/>
    <col min="8711" max="8711" width="2.28515625" style="86" customWidth="1"/>
    <col min="8712" max="8712" width="3.28515625" style="86" customWidth="1"/>
    <col min="8713" max="8714" width="0" style="86" hidden="1" customWidth="1"/>
    <col min="8715" max="8716" width="9.140625" style="86"/>
    <col min="8717" max="8717" width="18.7109375" style="86" bestFit="1" customWidth="1"/>
    <col min="8718" max="8749" width="0" style="86" hidden="1" customWidth="1"/>
    <col min="8750" max="8750" width="9.140625" style="86"/>
    <col min="8751" max="8751" width="13.28515625" style="86" bestFit="1" customWidth="1"/>
    <col min="8752" max="8775" width="9.140625" style="86"/>
    <col min="8776" max="8776" width="22.7109375" style="86" bestFit="1" customWidth="1"/>
    <col min="8777" max="8777" width="29" style="86" customWidth="1"/>
    <col min="8778" max="8778" width="9.5703125" style="86" customWidth="1"/>
    <col min="8779" max="8779" width="11.5703125" style="86" customWidth="1"/>
    <col min="8780" max="8780" width="10.7109375" style="86" customWidth="1"/>
    <col min="8781" max="8781" width="9.140625" style="86"/>
    <col min="8782" max="8785" width="2.42578125" style="86" customWidth="1"/>
    <col min="8786" max="8786" width="4.85546875" style="86" bestFit="1" customWidth="1"/>
    <col min="8787" max="8787" width="29.42578125" style="86" bestFit="1" customWidth="1"/>
    <col min="8788" max="8788" width="17" style="86" bestFit="1" customWidth="1"/>
    <col min="8789" max="8789" width="14.42578125" style="86" bestFit="1" customWidth="1"/>
    <col min="8790" max="8790" width="17" style="86" bestFit="1" customWidth="1"/>
    <col min="8791" max="8791" width="8.85546875" style="86" customWidth="1"/>
    <col min="8792" max="8801" width="2.42578125" style="86" customWidth="1"/>
    <col min="8802" max="8960" width="9.140625" style="86"/>
    <col min="8961" max="8961" width="2.28515625" style="86" customWidth="1"/>
    <col min="8962" max="8962" width="35.85546875" style="86" customWidth="1"/>
    <col min="8963" max="8966" width="14.7109375" style="86" customWidth="1"/>
    <col min="8967" max="8967" width="2.28515625" style="86" customWidth="1"/>
    <col min="8968" max="8968" width="3.28515625" style="86" customWidth="1"/>
    <col min="8969" max="8970" width="0" style="86" hidden="1" customWidth="1"/>
    <col min="8971" max="8972" width="9.140625" style="86"/>
    <col min="8973" max="8973" width="18.7109375" style="86" bestFit="1" customWidth="1"/>
    <col min="8974" max="9005" width="0" style="86" hidden="1" customWidth="1"/>
    <col min="9006" max="9006" width="9.140625" style="86"/>
    <col min="9007" max="9007" width="13.28515625" style="86" bestFit="1" customWidth="1"/>
    <col min="9008" max="9031" width="9.140625" style="86"/>
    <col min="9032" max="9032" width="22.7109375" style="86" bestFit="1" customWidth="1"/>
    <col min="9033" max="9033" width="29" style="86" customWidth="1"/>
    <col min="9034" max="9034" width="9.5703125" style="86" customWidth="1"/>
    <col min="9035" max="9035" width="11.5703125" style="86" customWidth="1"/>
    <col min="9036" max="9036" width="10.7109375" style="86" customWidth="1"/>
    <col min="9037" max="9037" width="9.140625" style="86"/>
    <col min="9038" max="9041" width="2.42578125" style="86" customWidth="1"/>
    <col min="9042" max="9042" width="4.85546875" style="86" bestFit="1" customWidth="1"/>
    <col min="9043" max="9043" width="29.42578125" style="86" bestFit="1" customWidth="1"/>
    <col min="9044" max="9044" width="17" style="86" bestFit="1" customWidth="1"/>
    <col min="9045" max="9045" width="14.42578125" style="86" bestFit="1" customWidth="1"/>
    <col min="9046" max="9046" width="17" style="86" bestFit="1" customWidth="1"/>
    <col min="9047" max="9047" width="8.85546875" style="86" customWidth="1"/>
    <col min="9048" max="9057" width="2.42578125" style="86" customWidth="1"/>
    <col min="9058" max="9216" width="9.140625" style="86"/>
    <col min="9217" max="9217" width="2.28515625" style="86" customWidth="1"/>
    <col min="9218" max="9218" width="35.85546875" style="86" customWidth="1"/>
    <col min="9219" max="9222" width="14.7109375" style="86" customWidth="1"/>
    <col min="9223" max="9223" width="2.28515625" style="86" customWidth="1"/>
    <col min="9224" max="9224" width="3.28515625" style="86" customWidth="1"/>
    <col min="9225" max="9226" width="0" style="86" hidden="1" customWidth="1"/>
    <col min="9227" max="9228" width="9.140625" style="86"/>
    <col min="9229" max="9229" width="18.7109375" style="86" bestFit="1" customWidth="1"/>
    <col min="9230" max="9261" width="0" style="86" hidden="1" customWidth="1"/>
    <col min="9262" max="9262" width="9.140625" style="86"/>
    <col min="9263" max="9263" width="13.28515625" style="86" bestFit="1" customWidth="1"/>
    <col min="9264" max="9287" width="9.140625" style="86"/>
    <col min="9288" max="9288" width="22.7109375" style="86" bestFit="1" customWidth="1"/>
    <col min="9289" max="9289" width="29" style="86" customWidth="1"/>
    <col min="9290" max="9290" width="9.5703125" style="86" customWidth="1"/>
    <col min="9291" max="9291" width="11.5703125" style="86" customWidth="1"/>
    <col min="9292" max="9292" width="10.7109375" style="86" customWidth="1"/>
    <col min="9293" max="9293" width="9.140625" style="86"/>
    <col min="9294" max="9297" width="2.42578125" style="86" customWidth="1"/>
    <col min="9298" max="9298" width="4.85546875" style="86" bestFit="1" customWidth="1"/>
    <col min="9299" max="9299" width="29.42578125" style="86" bestFit="1" customWidth="1"/>
    <col min="9300" max="9300" width="17" style="86" bestFit="1" customWidth="1"/>
    <col min="9301" max="9301" width="14.42578125" style="86" bestFit="1" customWidth="1"/>
    <col min="9302" max="9302" width="17" style="86" bestFit="1" customWidth="1"/>
    <col min="9303" max="9303" width="8.85546875" style="86" customWidth="1"/>
    <col min="9304" max="9313" width="2.42578125" style="86" customWidth="1"/>
    <col min="9314" max="9472" width="9.140625" style="86"/>
    <col min="9473" max="9473" width="2.28515625" style="86" customWidth="1"/>
    <col min="9474" max="9474" width="35.85546875" style="86" customWidth="1"/>
    <col min="9475" max="9478" width="14.7109375" style="86" customWidth="1"/>
    <col min="9479" max="9479" width="2.28515625" style="86" customWidth="1"/>
    <col min="9480" max="9480" width="3.28515625" style="86" customWidth="1"/>
    <col min="9481" max="9482" width="0" style="86" hidden="1" customWidth="1"/>
    <col min="9483" max="9484" width="9.140625" style="86"/>
    <col min="9485" max="9485" width="18.7109375" style="86" bestFit="1" customWidth="1"/>
    <col min="9486" max="9517" width="0" style="86" hidden="1" customWidth="1"/>
    <col min="9518" max="9518" width="9.140625" style="86"/>
    <col min="9519" max="9519" width="13.28515625" style="86" bestFit="1" customWidth="1"/>
    <col min="9520" max="9543" width="9.140625" style="86"/>
    <col min="9544" max="9544" width="22.7109375" style="86" bestFit="1" customWidth="1"/>
    <col min="9545" max="9545" width="29" style="86" customWidth="1"/>
    <col min="9546" max="9546" width="9.5703125" style="86" customWidth="1"/>
    <col min="9547" max="9547" width="11.5703125" style="86" customWidth="1"/>
    <col min="9548" max="9548" width="10.7109375" style="86" customWidth="1"/>
    <col min="9549" max="9549" width="9.140625" style="86"/>
    <col min="9550" max="9553" width="2.42578125" style="86" customWidth="1"/>
    <col min="9554" max="9554" width="4.85546875" style="86" bestFit="1" customWidth="1"/>
    <col min="9555" max="9555" width="29.42578125" style="86" bestFit="1" customWidth="1"/>
    <col min="9556" max="9556" width="17" style="86" bestFit="1" customWidth="1"/>
    <col min="9557" max="9557" width="14.42578125" style="86" bestFit="1" customWidth="1"/>
    <col min="9558" max="9558" width="17" style="86" bestFit="1" customWidth="1"/>
    <col min="9559" max="9559" width="8.85546875" style="86" customWidth="1"/>
    <col min="9560" max="9569" width="2.42578125" style="86" customWidth="1"/>
    <col min="9570" max="9728" width="9.140625" style="86"/>
    <col min="9729" max="9729" width="2.28515625" style="86" customWidth="1"/>
    <col min="9730" max="9730" width="35.85546875" style="86" customWidth="1"/>
    <col min="9731" max="9734" width="14.7109375" style="86" customWidth="1"/>
    <col min="9735" max="9735" width="2.28515625" style="86" customWidth="1"/>
    <col min="9736" max="9736" width="3.28515625" style="86" customWidth="1"/>
    <col min="9737" max="9738" width="0" style="86" hidden="1" customWidth="1"/>
    <col min="9739" max="9740" width="9.140625" style="86"/>
    <col min="9741" max="9741" width="18.7109375" style="86" bestFit="1" customWidth="1"/>
    <col min="9742" max="9773" width="0" style="86" hidden="1" customWidth="1"/>
    <col min="9774" max="9774" width="9.140625" style="86"/>
    <col min="9775" max="9775" width="13.28515625" style="86" bestFit="1" customWidth="1"/>
    <col min="9776" max="9799" width="9.140625" style="86"/>
    <col min="9800" max="9800" width="22.7109375" style="86" bestFit="1" customWidth="1"/>
    <col min="9801" max="9801" width="29" style="86" customWidth="1"/>
    <col min="9802" max="9802" width="9.5703125" style="86" customWidth="1"/>
    <col min="9803" max="9803" width="11.5703125" style="86" customWidth="1"/>
    <col min="9804" max="9804" width="10.7109375" style="86" customWidth="1"/>
    <col min="9805" max="9805" width="9.140625" style="86"/>
    <col min="9806" max="9809" width="2.42578125" style="86" customWidth="1"/>
    <col min="9810" max="9810" width="4.85546875" style="86" bestFit="1" customWidth="1"/>
    <col min="9811" max="9811" width="29.42578125" style="86" bestFit="1" customWidth="1"/>
    <col min="9812" max="9812" width="17" style="86" bestFit="1" customWidth="1"/>
    <col min="9813" max="9813" width="14.42578125" style="86" bestFit="1" customWidth="1"/>
    <col min="9814" max="9814" width="17" style="86" bestFit="1" customWidth="1"/>
    <col min="9815" max="9815" width="8.85546875" style="86" customWidth="1"/>
    <col min="9816" max="9825" width="2.42578125" style="86" customWidth="1"/>
    <col min="9826" max="9984" width="9.140625" style="86"/>
    <col min="9985" max="9985" width="2.28515625" style="86" customWidth="1"/>
    <col min="9986" max="9986" width="35.85546875" style="86" customWidth="1"/>
    <col min="9987" max="9990" width="14.7109375" style="86" customWidth="1"/>
    <col min="9991" max="9991" width="2.28515625" style="86" customWidth="1"/>
    <col min="9992" max="9992" width="3.28515625" style="86" customWidth="1"/>
    <col min="9993" max="9994" width="0" style="86" hidden="1" customWidth="1"/>
    <col min="9995" max="9996" width="9.140625" style="86"/>
    <col min="9997" max="9997" width="18.7109375" style="86" bestFit="1" customWidth="1"/>
    <col min="9998" max="10029" width="0" style="86" hidden="1" customWidth="1"/>
    <col min="10030" max="10030" width="9.140625" style="86"/>
    <col min="10031" max="10031" width="13.28515625" style="86" bestFit="1" customWidth="1"/>
    <col min="10032" max="10055" width="9.140625" style="86"/>
    <col min="10056" max="10056" width="22.7109375" style="86" bestFit="1" customWidth="1"/>
    <col min="10057" max="10057" width="29" style="86" customWidth="1"/>
    <col min="10058" max="10058" width="9.5703125" style="86" customWidth="1"/>
    <col min="10059" max="10059" width="11.5703125" style="86" customWidth="1"/>
    <col min="10060" max="10060" width="10.7109375" style="86" customWidth="1"/>
    <col min="10061" max="10061" width="9.140625" style="86"/>
    <col min="10062" max="10065" width="2.42578125" style="86" customWidth="1"/>
    <col min="10066" max="10066" width="4.85546875" style="86" bestFit="1" customWidth="1"/>
    <col min="10067" max="10067" width="29.42578125" style="86" bestFit="1" customWidth="1"/>
    <col min="10068" max="10068" width="17" style="86" bestFit="1" customWidth="1"/>
    <col min="10069" max="10069" width="14.42578125" style="86" bestFit="1" customWidth="1"/>
    <col min="10070" max="10070" width="17" style="86" bestFit="1" customWidth="1"/>
    <col min="10071" max="10071" width="8.85546875" style="86" customWidth="1"/>
    <col min="10072" max="10081" width="2.42578125" style="86" customWidth="1"/>
    <col min="10082" max="10240" width="9.140625" style="86"/>
    <col min="10241" max="10241" width="2.28515625" style="86" customWidth="1"/>
    <col min="10242" max="10242" width="35.85546875" style="86" customWidth="1"/>
    <col min="10243" max="10246" width="14.7109375" style="86" customWidth="1"/>
    <col min="10247" max="10247" width="2.28515625" style="86" customWidth="1"/>
    <col min="10248" max="10248" width="3.28515625" style="86" customWidth="1"/>
    <col min="10249" max="10250" width="0" style="86" hidden="1" customWidth="1"/>
    <col min="10251" max="10252" width="9.140625" style="86"/>
    <col min="10253" max="10253" width="18.7109375" style="86" bestFit="1" customWidth="1"/>
    <col min="10254" max="10285" width="0" style="86" hidden="1" customWidth="1"/>
    <col min="10286" max="10286" width="9.140625" style="86"/>
    <col min="10287" max="10287" width="13.28515625" style="86" bestFit="1" customWidth="1"/>
    <col min="10288" max="10311" width="9.140625" style="86"/>
    <col min="10312" max="10312" width="22.7109375" style="86" bestFit="1" customWidth="1"/>
    <col min="10313" max="10313" width="29" style="86" customWidth="1"/>
    <col min="10314" max="10314" width="9.5703125" style="86" customWidth="1"/>
    <col min="10315" max="10315" width="11.5703125" style="86" customWidth="1"/>
    <col min="10316" max="10316" width="10.7109375" style="86" customWidth="1"/>
    <col min="10317" max="10317" width="9.140625" style="86"/>
    <col min="10318" max="10321" width="2.42578125" style="86" customWidth="1"/>
    <col min="10322" max="10322" width="4.85546875" style="86" bestFit="1" customWidth="1"/>
    <col min="10323" max="10323" width="29.42578125" style="86" bestFit="1" customWidth="1"/>
    <col min="10324" max="10324" width="17" style="86" bestFit="1" customWidth="1"/>
    <col min="10325" max="10325" width="14.42578125" style="86" bestFit="1" customWidth="1"/>
    <col min="10326" max="10326" width="17" style="86" bestFit="1" customWidth="1"/>
    <col min="10327" max="10327" width="8.85546875" style="86" customWidth="1"/>
    <col min="10328" max="10337" width="2.42578125" style="86" customWidth="1"/>
    <col min="10338" max="10496" width="9.140625" style="86"/>
    <col min="10497" max="10497" width="2.28515625" style="86" customWidth="1"/>
    <col min="10498" max="10498" width="35.85546875" style="86" customWidth="1"/>
    <col min="10499" max="10502" width="14.7109375" style="86" customWidth="1"/>
    <col min="10503" max="10503" width="2.28515625" style="86" customWidth="1"/>
    <col min="10504" max="10504" width="3.28515625" style="86" customWidth="1"/>
    <col min="10505" max="10506" width="0" style="86" hidden="1" customWidth="1"/>
    <col min="10507" max="10508" width="9.140625" style="86"/>
    <col min="10509" max="10509" width="18.7109375" style="86" bestFit="1" customWidth="1"/>
    <col min="10510" max="10541" width="0" style="86" hidden="1" customWidth="1"/>
    <col min="10542" max="10542" width="9.140625" style="86"/>
    <col min="10543" max="10543" width="13.28515625" style="86" bestFit="1" customWidth="1"/>
    <col min="10544" max="10567" width="9.140625" style="86"/>
    <col min="10568" max="10568" width="22.7109375" style="86" bestFit="1" customWidth="1"/>
    <col min="10569" max="10569" width="29" style="86" customWidth="1"/>
    <col min="10570" max="10570" width="9.5703125" style="86" customWidth="1"/>
    <col min="10571" max="10571" width="11.5703125" style="86" customWidth="1"/>
    <col min="10572" max="10572" width="10.7109375" style="86" customWidth="1"/>
    <col min="10573" max="10573" width="9.140625" style="86"/>
    <col min="10574" max="10577" width="2.42578125" style="86" customWidth="1"/>
    <col min="10578" max="10578" width="4.85546875" style="86" bestFit="1" customWidth="1"/>
    <col min="10579" max="10579" width="29.42578125" style="86" bestFit="1" customWidth="1"/>
    <col min="10580" max="10580" width="17" style="86" bestFit="1" customWidth="1"/>
    <col min="10581" max="10581" width="14.42578125" style="86" bestFit="1" customWidth="1"/>
    <col min="10582" max="10582" width="17" style="86" bestFit="1" customWidth="1"/>
    <col min="10583" max="10583" width="8.85546875" style="86" customWidth="1"/>
    <col min="10584" max="10593" width="2.42578125" style="86" customWidth="1"/>
    <col min="10594" max="10752" width="9.140625" style="86"/>
    <col min="10753" max="10753" width="2.28515625" style="86" customWidth="1"/>
    <col min="10754" max="10754" width="35.85546875" style="86" customWidth="1"/>
    <col min="10755" max="10758" width="14.7109375" style="86" customWidth="1"/>
    <col min="10759" max="10759" width="2.28515625" style="86" customWidth="1"/>
    <col min="10760" max="10760" width="3.28515625" style="86" customWidth="1"/>
    <col min="10761" max="10762" width="0" style="86" hidden="1" customWidth="1"/>
    <col min="10763" max="10764" width="9.140625" style="86"/>
    <col min="10765" max="10765" width="18.7109375" style="86" bestFit="1" customWidth="1"/>
    <col min="10766" max="10797" width="0" style="86" hidden="1" customWidth="1"/>
    <col min="10798" max="10798" width="9.140625" style="86"/>
    <col min="10799" max="10799" width="13.28515625" style="86" bestFit="1" customWidth="1"/>
    <col min="10800" max="10823" width="9.140625" style="86"/>
    <col min="10824" max="10824" width="22.7109375" style="86" bestFit="1" customWidth="1"/>
    <col min="10825" max="10825" width="29" style="86" customWidth="1"/>
    <col min="10826" max="10826" width="9.5703125" style="86" customWidth="1"/>
    <col min="10827" max="10827" width="11.5703125" style="86" customWidth="1"/>
    <col min="10828" max="10828" width="10.7109375" style="86" customWidth="1"/>
    <col min="10829" max="10829" width="9.140625" style="86"/>
    <col min="10830" max="10833" width="2.42578125" style="86" customWidth="1"/>
    <col min="10834" max="10834" width="4.85546875" style="86" bestFit="1" customWidth="1"/>
    <col min="10835" max="10835" width="29.42578125" style="86" bestFit="1" customWidth="1"/>
    <col min="10836" max="10836" width="17" style="86" bestFit="1" customWidth="1"/>
    <col min="10837" max="10837" width="14.42578125" style="86" bestFit="1" customWidth="1"/>
    <col min="10838" max="10838" width="17" style="86" bestFit="1" customWidth="1"/>
    <col min="10839" max="10839" width="8.85546875" style="86" customWidth="1"/>
    <col min="10840" max="10849" width="2.42578125" style="86" customWidth="1"/>
    <col min="10850" max="11008" width="9.140625" style="86"/>
    <col min="11009" max="11009" width="2.28515625" style="86" customWidth="1"/>
    <col min="11010" max="11010" width="35.85546875" style="86" customWidth="1"/>
    <col min="11011" max="11014" width="14.7109375" style="86" customWidth="1"/>
    <col min="11015" max="11015" width="2.28515625" style="86" customWidth="1"/>
    <col min="11016" max="11016" width="3.28515625" style="86" customWidth="1"/>
    <col min="11017" max="11018" width="0" style="86" hidden="1" customWidth="1"/>
    <col min="11019" max="11020" width="9.140625" style="86"/>
    <col min="11021" max="11021" width="18.7109375" style="86" bestFit="1" customWidth="1"/>
    <col min="11022" max="11053" width="0" style="86" hidden="1" customWidth="1"/>
    <col min="11054" max="11054" width="9.140625" style="86"/>
    <col min="11055" max="11055" width="13.28515625" style="86" bestFit="1" customWidth="1"/>
    <col min="11056" max="11079" width="9.140625" style="86"/>
    <col min="11080" max="11080" width="22.7109375" style="86" bestFit="1" customWidth="1"/>
    <col min="11081" max="11081" width="29" style="86" customWidth="1"/>
    <col min="11082" max="11082" width="9.5703125" style="86" customWidth="1"/>
    <col min="11083" max="11083" width="11.5703125" style="86" customWidth="1"/>
    <col min="11084" max="11084" width="10.7109375" style="86" customWidth="1"/>
    <col min="11085" max="11085" width="9.140625" style="86"/>
    <col min="11086" max="11089" width="2.42578125" style="86" customWidth="1"/>
    <col min="11090" max="11090" width="4.85546875" style="86" bestFit="1" customWidth="1"/>
    <col min="11091" max="11091" width="29.42578125" style="86" bestFit="1" customWidth="1"/>
    <col min="11092" max="11092" width="17" style="86" bestFit="1" customWidth="1"/>
    <col min="11093" max="11093" width="14.42578125" style="86" bestFit="1" customWidth="1"/>
    <col min="11094" max="11094" width="17" style="86" bestFit="1" customWidth="1"/>
    <col min="11095" max="11095" width="8.85546875" style="86" customWidth="1"/>
    <col min="11096" max="11105" width="2.42578125" style="86" customWidth="1"/>
    <col min="11106" max="11264" width="9.140625" style="86"/>
    <col min="11265" max="11265" width="2.28515625" style="86" customWidth="1"/>
    <col min="11266" max="11266" width="35.85546875" style="86" customWidth="1"/>
    <col min="11267" max="11270" width="14.7109375" style="86" customWidth="1"/>
    <col min="11271" max="11271" width="2.28515625" style="86" customWidth="1"/>
    <col min="11272" max="11272" width="3.28515625" style="86" customWidth="1"/>
    <col min="11273" max="11274" width="0" style="86" hidden="1" customWidth="1"/>
    <col min="11275" max="11276" width="9.140625" style="86"/>
    <col min="11277" max="11277" width="18.7109375" style="86" bestFit="1" customWidth="1"/>
    <col min="11278" max="11309" width="0" style="86" hidden="1" customWidth="1"/>
    <col min="11310" max="11310" width="9.140625" style="86"/>
    <col min="11311" max="11311" width="13.28515625" style="86" bestFit="1" customWidth="1"/>
    <col min="11312" max="11335" width="9.140625" style="86"/>
    <col min="11336" max="11336" width="22.7109375" style="86" bestFit="1" customWidth="1"/>
    <col min="11337" max="11337" width="29" style="86" customWidth="1"/>
    <col min="11338" max="11338" width="9.5703125" style="86" customWidth="1"/>
    <col min="11339" max="11339" width="11.5703125" style="86" customWidth="1"/>
    <col min="11340" max="11340" width="10.7109375" style="86" customWidth="1"/>
    <col min="11341" max="11341" width="9.140625" style="86"/>
    <col min="11342" max="11345" width="2.42578125" style="86" customWidth="1"/>
    <col min="11346" max="11346" width="4.85546875" style="86" bestFit="1" customWidth="1"/>
    <col min="11347" max="11347" width="29.42578125" style="86" bestFit="1" customWidth="1"/>
    <col min="11348" max="11348" width="17" style="86" bestFit="1" customWidth="1"/>
    <col min="11349" max="11349" width="14.42578125" style="86" bestFit="1" customWidth="1"/>
    <col min="11350" max="11350" width="17" style="86" bestFit="1" customWidth="1"/>
    <col min="11351" max="11351" width="8.85546875" style="86" customWidth="1"/>
    <col min="11352" max="11361" width="2.42578125" style="86" customWidth="1"/>
    <col min="11362" max="11520" width="9.140625" style="86"/>
    <col min="11521" max="11521" width="2.28515625" style="86" customWidth="1"/>
    <col min="11522" max="11522" width="35.85546875" style="86" customWidth="1"/>
    <col min="11523" max="11526" width="14.7109375" style="86" customWidth="1"/>
    <col min="11527" max="11527" width="2.28515625" style="86" customWidth="1"/>
    <col min="11528" max="11528" width="3.28515625" style="86" customWidth="1"/>
    <col min="11529" max="11530" width="0" style="86" hidden="1" customWidth="1"/>
    <col min="11531" max="11532" width="9.140625" style="86"/>
    <col min="11533" max="11533" width="18.7109375" style="86" bestFit="1" customWidth="1"/>
    <col min="11534" max="11565" width="0" style="86" hidden="1" customWidth="1"/>
    <col min="11566" max="11566" width="9.140625" style="86"/>
    <col min="11567" max="11567" width="13.28515625" style="86" bestFit="1" customWidth="1"/>
    <col min="11568" max="11591" width="9.140625" style="86"/>
    <col min="11592" max="11592" width="22.7109375" style="86" bestFit="1" customWidth="1"/>
    <col min="11593" max="11593" width="29" style="86" customWidth="1"/>
    <col min="11594" max="11594" width="9.5703125" style="86" customWidth="1"/>
    <col min="11595" max="11595" width="11.5703125" style="86" customWidth="1"/>
    <col min="11596" max="11596" width="10.7109375" style="86" customWidth="1"/>
    <col min="11597" max="11597" width="9.140625" style="86"/>
    <col min="11598" max="11601" width="2.42578125" style="86" customWidth="1"/>
    <col min="11602" max="11602" width="4.85546875" style="86" bestFit="1" customWidth="1"/>
    <col min="11603" max="11603" width="29.42578125" style="86" bestFit="1" customWidth="1"/>
    <col min="11604" max="11604" width="17" style="86" bestFit="1" customWidth="1"/>
    <col min="11605" max="11605" width="14.42578125" style="86" bestFit="1" customWidth="1"/>
    <col min="11606" max="11606" width="17" style="86" bestFit="1" customWidth="1"/>
    <col min="11607" max="11607" width="8.85546875" style="86" customWidth="1"/>
    <col min="11608" max="11617" width="2.42578125" style="86" customWidth="1"/>
    <col min="11618" max="11776" width="9.140625" style="86"/>
    <col min="11777" max="11777" width="2.28515625" style="86" customWidth="1"/>
    <col min="11778" max="11778" width="35.85546875" style="86" customWidth="1"/>
    <col min="11779" max="11782" width="14.7109375" style="86" customWidth="1"/>
    <col min="11783" max="11783" width="2.28515625" style="86" customWidth="1"/>
    <col min="11784" max="11784" width="3.28515625" style="86" customWidth="1"/>
    <col min="11785" max="11786" width="0" style="86" hidden="1" customWidth="1"/>
    <col min="11787" max="11788" width="9.140625" style="86"/>
    <col min="11789" max="11789" width="18.7109375" style="86" bestFit="1" customWidth="1"/>
    <col min="11790" max="11821" width="0" style="86" hidden="1" customWidth="1"/>
    <col min="11822" max="11822" width="9.140625" style="86"/>
    <col min="11823" max="11823" width="13.28515625" style="86" bestFit="1" customWidth="1"/>
    <col min="11824" max="11847" width="9.140625" style="86"/>
    <col min="11848" max="11848" width="22.7109375" style="86" bestFit="1" customWidth="1"/>
    <col min="11849" max="11849" width="29" style="86" customWidth="1"/>
    <col min="11850" max="11850" width="9.5703125" style="86" customWidth="1"/>
    <col min="11851" max="11851" width="11.5703125" style="86" customWidth="1"/>
    <col min="11852" max="11852" width="10.7109375" style="86" customWidth="1"/>
    <col min="11853" max="11853" width="9.140625" style="86"/>
    <col min="11854" max="11857" width="2.42578125" style="86" customWidth="1"/>
    <col min="11858" max="11858" width="4.85546875" style="86" bestFit="1" customWidth="1"/>
    <col min="11859" max="11859" width="29.42578125" style="86" bestFit="1" customWidth="1"/>
    <col min="11860" max="11860" width="17" style="86" bestFit="1" customWidth="1"/>
    <col min="11861" max="11861" width="14.42578125" style="86" bestFit="1" customWidth="1"/>
    <col min="11862" max="11862" width="17" style="86" bestFit="1" customWidth="1"/>
    <col min="11863" max="11863" width="8.85546875" style="86" customWidth="1"/>
    <col min="11864" max="11873" width="2.42578125" style="86" customWidth="1"/>
    <col min="11874" max="12032" width="9.140625" style="86"/>
    <col min="12033" max="12033" width="2.28515625" style="86" customWidth="1"/>
    <col min="12034" max="12034" width="35.85546875" style="86" customWidth="1"/>
    <col min="12035" max="12038" width="14.7109375" style="86" customWidth="1"/>
    <col min="12039" max="12039" width="2.28515625" style="86" customWidth="1"/>
    <col min="12040" max="12040" width="3.28515625" style="86" customWidth="1"/>
    <col min="12041" max="12042" width="0" style="86" hidden="1" customWidth="1"/>
    <col min="12043" max="12044" width="9.140625" style="86"/>
    <col min="12045" max="12045" width="18.7109375" style="86" bestFit="1" customWidth="1"/>
    <col min="12046" max="12077" width="0" style="86" hidden="1" customWidth="1"/>
    <col min="12078" max="12078" width="9.140625" style="86"/>
    <col min="12079" max="12079" width="13.28515625" style="86" bestFit="1" customWidth="1"/>
    <col min="12080" max="12103" width="9.140625" style="86"/>
    <col min="12104" max="12104" width="22.7109375" style="86" bestFit="1" customWidth="1"/>
    <col min="12105" max="12105" width="29" style="86" customWidth="1"/>
    <col min="12106" max="12106" width="9.5703125" style="86" customWidth="1"/>
    <col min="12107" max="12107" width="11.5703125" style="86" customWidth="1"/>
    <col min="12108" max="12108" width="10.7109375" style="86" customWidth="1"/>
    <col min="12109" max="12109" width="9.140625" style="86"/>
    <col min="12110" max="12113" width="2.42578125" style="86" customWidth="1"/>
    <col min="12114" max="12114" width="4.85546875" style="86" bestFit="1" customWidth="1"/>
    <col min="12115" max="12115" width="29.42578125" style="86" bestFit="1" customWidth="1"/>
    <col min="12116" max="12116" width="17" style="86" bestFit="1" customWidth="1"/>
    <col min="12117" max="12117" width="14.42578125" style="86" bestFit="1" customWidth="1"/>
    <col min="12118" max="12118" width="17" style="86" bestFit="1" customWidth="1"/>
    <col min="12119" max="12119" width="8.85546875" style="86" customWidth="1"/>
    <col min="12120" max="12129" width="2.42578125" style="86" customWidth="1"/>
    <col min="12130" max="12288" width="9.140625" style="86"/>
    <col min="12289" max="12289" width="2.28515625" style="86" customWidth="1"/>
    <col min="12290" max="12290" width="35.85546875" style="86" customWidth="1"/>
    <col min="12291" max="12294" width="14.7109375" style="86" customWidth="1"/>
    <col min="12295" max="12295" width="2.28515625" style="86" customWidth="1"/>
    <col min="12296" max="12296" width="3.28515625" style="86" customWidth="1"/>
    <col min="12297" max="12298" width="0" style="86" hidden="1" customWidth="1"/>
    <col min="12299" max="12300" width="9.140625" style="86"/>
    <col min="12301" max="12301" width="18.7109375" style="86" bestFit="1" customWidth="1"/>
    <col min="12302" max="12333" width="0" style="86" hidden="1" customWidth="1"/>
    <col min="12334" max="12334" width="9.140625" style="86"/>
    <col min="12335" max="12335" width="13.28515625" style="86" bestFit="1" customWidth="1"/>
    <col min="12336" max="12359" width="9.140625" style="86"/>
    <col min="12360" max="12360" width="22.7109375" style="86" bestFit="1" customWidth="1"/>
    <col min="12361" max="12361" width="29" style="86" customWidth="1"/>
    <col min="12362" max="12362" width="9.5703125" style="86" customWidth="1"/>
    <col min="12363" max="12363" width="11.5703125" style="86" customWidth="1"/>
    <col min="12364" max="12364" width="10.7109375" style="86" customWidth="1"/>
    <col min="12365" max="12365" width="9.140625" style="86"/>
    <col min="12366" max="12369" width="2.42578125" style="86" customWidth="1"/>
    <col min="12370" max="12370" width="4.85546875" style="86" bestFit="1" customWidth="1"/>
    <col min="12371" max="12371" width="29.42578125" style="86" bestFit="1" customWidth="1"/>
    <col min="12372" max="12372" width="17" style="86" bestFit="1" customWidth="1"/>
    <col min="12373" max="12373" width="14.42578125" style="86" bestFit="1" customWidth="1"/>
    <col min="12374" max="12374" width="17" style="86" bestFit="1" customWidth="1"/>
    <col min="12375" max="12375" width="8.85546875" style="86" customWidth="1"/>
    <col min="12376" max="12385" width="2.42578125" style="86" customWidth="1"/>
    <col min="12386" max="12544" width="9.140625" style="86"/>
    <col min="12545" max="12545" width="2.28515625" style="86" customWidth="1"/>
    <col min="12546" max="12546" width="35.85546875" style="86" customWidth="1"/>
    <col min="12547" max="12550" width="14.7109375" style="86" customWidth="1"/>
    <col min="12551" max="12551" width="2.28515625" style="86" customWidth="1"/>
    <col min="12552" max="12552" width="3.28515625" style="86" customWidth="1"/>
    <col min="12553" max="12554" width="0" style="86" hidden="1" customWidth="1"/>
    <col min="12555" max="12556" width="9.140625" style="86"/>
    <col min="12557" max="12557" width="18.7109375" style="86" bestFit="1" customWidth="1"/>
    <col min="12558" max="12589" width="0" style="86" hidden="1" customWidth="1"/>
    <col min="12590" max="12590" width="9.140625" style="86"/>
    <col min="12591" max="12591" width="13.28515625" style="86" bestFit="1" customWidth="1"/>
    <col min="12592" max="12615" width="9.140625" style="86"/>
    <col min="12616" max="12616" width="22.7109375" style="86" bestFit="1" customWidth="1"/>
    <col min="12617" max="12617" width="29" style="86" customWidth="1"/>
    <col min="12618" max="12618" width="9.5703125" style="86" customWidth="1"/>
    <col min="12619" max="12619" width="11.5703125" style="86" customWidth="1"/>
    <col min="12620" max="12620" width="10.7109375" style="86" customWidth="1"/>
    <col min="12621" max="12621" width="9.140625" style="86"/>
    <col min="12622" max="12625" width="2.42578125" style="86" customWidth="1"/>
    <col min="12626" max="12626" width="4.85546875" style="86" bestFit="1" customWidth="1"/>
    <col min="12627" max="12627" width="29.42578125" style="86" bestFit="1" customWidth="1"/>
    <col min="12628" max="12628" width="17" style="86" bestFit="1" customWidth="1"/>
    <col min="12629" max="12629" width="14.42578125" style="86" bestFit="1" customWidth="1"/>
    <col min="12630" max="12630" width="17" style="86" bestFit="1" customWidth="1"/>
    <col min="12631" max="12631" width="8.85546875" style="86" customWidth="1"/>
    <col min="12632" max="12641" width="2.42578125" style="86" customWidth="1"/>
    <col min="12642" max="12800" width="9.140625" style="86"/>
    <col min="12801" max="12801" width="2.28515625" style="86" customWidth="1"/>
    <col min="12802" max="12802" width="35.85546875" style="86" customWidth="1"/>
    <col min="12803" max="12806" width="14.7109375" style="86" customWidth="1"/>
    <col min="12807" max="12807" width="2.28515625" style="86" customWidth="1"/>
    <col min="12808" max="12808" width="3.28515625" style="86" customWidth="1"/>
    <col min="12809" max="12810" width="0" style="86" hidden="1" customWidth="1"/>
    <col min="12811" max="12812" width="9.140625" style="86"/>
    <col min="12813" max="12813" width="18.7109375" style="86" bestFit="1" customWidth="1"/>
    <col min="12814" max="12845" width="0" style="86" hidden="1" customWidth="1"/>
    <col min="12846" max="12846" width="9.140625" style="86"/>
    <col min="12847" max="12847" width="13.28515625" style="86" bestFit="1" customWidth="1"/>
    <col min="12848" max="12871" width="9.140625" style="86"/>
    <col min="12872" max="12872" width="22.7109375" style="86" bestFit="1" customWidth="1"/>
    <col min="12873" max="12873" width="29" style="86" customWidth="1"/>
    <col min="12874" max="12874" width="9.5703125" style="86" customWidth="1"/>
    <col min="12875" max="12875" width="11.5703125" style="86" customWidth="1"/>
    <col min="12876" max="12876" width="10.7109375" style="86" customWidth="1"/>
    <col min="12877" max="12877" width="9.140625" style="86"/>
    <col min="12878" max="12881" width="2.42578125" style="86" customWidth="1"/>
    <col min="12882" max="12882" width="4.85546875" style="86" bestFit="1" customWidth="1"/>
    <col min="12883" max="12883" width="29.42578125" style="86" bestFit="1" customWidth="1"/>
    <col min="12884" max="12884" width="17" style="86" bestFit="1" customWidth="1"/>
    <col min="12885" max="12885" width="14.42578125" style="86" bestFit="1" customWidth="1"/>
    <col min="12886" max="12886" width="17" style="86" bestFit="1" customWidth="1"/>
    <col min="12887" max="12887" width="8.85546875" style="86" customWidth="1"/>
    <col min="12888" max="12897" width="2.42578125" style="86" customWidth="1"/>
    <col min="12898" max="13056" width="9.140625" style="86"/>
    <col min="13057" max="13057" width="2.28515625" style="86" customWidth="1"/>
    <col min="13058" max="13058" width="35.85546875" style="86" customWidth="1"/>
    <col min="13059" max="13062" width="14.7109375" style="86" customWidth="1"/>
    <col min="13063" max="13063" width="2.28515625" style="86" customWidth="1"/>
    <col min="13064" max="13064" width="3.28515625" style="86" customWidth="1"/>
    <col min="13065" max="13066" width="0" style="86" hidden="1" customWidth="1"/>
    <col min="13067" max="13068" width="9.140625" style="86"/>
    <col min="13069" max="13069" width="18.7109375" style="86" bestFit="1" customWidth="1"/>
    <col min="13070" max="13101" width="0" style="86" hidden="1" customWidth="1"/>
    <col min="13102" max="13102" width="9.140625" style="86"/>
    <col min="13103" max="13103" width="13.28515625" style="86" bestFit="1" customWidth="1"/>
    <col min="13104" max="13127" width="9.140625" style="86"/>
    <col min="13128" max="13128" width="22.7109375" style="86" bestFit="1" customWidth="1"/>
    <col min="13129" max="13129" width="29" style="86" customWidth="1"/>
    <col min="13130" max="13130" width="9.5703125" style="86" customWidth="1"/>
    <col min="13131" max="13131" width="11.5703125" style="86" customWidth="1"/>
    <col min="13132" max="13132" width="10.7109375" style="86" customWidth="1"/>
    <col min="13133" max="13133" width="9.140625" style="86"/>
    <col min="13134" max="13137" width="2.42578125" style="86" customWidth="1"/>
    <col min="13138" max="13138" width="4.85546875" style="86" bestFit="1" customWidth="1"/>
    <col min="13139" max="13139" width="29.42578125" style="86" bestFit="1" customWidth="1"/>
    <col min="13140" max="13140" width="17" style="86" bestFit="1" customWidth="1"/>
    <col min="13141" max="13141" width="14.42578125" style="86" bestFit="1" customWidth="1"/>
    <col min="13142" max="13142" width="17" style="86" bestFit="1" customWidth="1"/>
    <col min="13143" max="13143" width="8.85546875" style="86" customWidth="1"/>
    <col min="13144" max="13153" width="2.42578125" style="86" customWidth="1"/>
    <col min="13154" max="13312" width="9.140625" style="86"/>
    <col min="13313" max="13313" width="2.28515625" style="86" customWidth="1"/>
    <col min="13314" max="13314" width="35.85546875" style="86" customWidth="1"/>
    <col min="13315" max="13318" width="14.7109375" style="86" customWidth="1"/>
    <col min="13319" max="13319" width="2.28515625" style="86" customWidth="1"/>
    <col min="13320" max="13320" width="3.28515625" style="86" customWidth="1"/>
    <col min="13321" max="13322" width="0" style="86" hidden="1" customWidth="1"/>
    <col min="13323" max="13324" width="9.140625" style="86"/>
    <col min="13325" max="13325" width="18.7109375" style="86" bestFit="1" customWidth="1"/>
    <col min="13326" max="13357" width="0" style="86" hidden="1" customWidth="1"/>
    <col min="13358" max="13358" width="9.140625" style="86"/>
    <col min="13359" max="13359" width="13.28515625" style="86" bestFit="1" customWidth="1"/>
    <col min="13360" max="13383" width="9.140625" style="86"/>
    <col min="13384" max="13384" width="22.7109375" style="86" bestFit="1" customWidth="1"/>
    <col min="13385" max="13385" width="29" style="86" customWidth="1"/>
    <col min="13386" max="13386" width="9.5703125" style="86" customWidth="1"/>
    <col min="13387" max="13387" width="11.5703125" style="86" customWidth="1"/>
    <col min="13388" max="13388" width="10.7109375" style="86" customWidth="1"/>
    <col min="13389" max="13389" width="9.140625" style="86"/>
    <col min="13390" max="13393" width="2.42578125" style="86" customWidth="1"/>
    <col min="13394" max="13394" width="4.85546875" style="86" bestFit="1" customWidth="1"/>
    <col min="13395" max="13395" width="29.42578125" style="86" bestFit="1" customWidth="1"/>
    <col min="13396" max="13396" width="17" style="86" bestFit="1" customWidth="1"/>
    <col min="13397" max="13397" width="14.42578125" style="86" bestFit="1" customWidth="1"/>
    <col min="13398" max="13398" width="17" style="86" bestFit="1" customWidth="1"/>
    <col min="13399" max="13399" width="8.85546875" style="86" customWidth="1"/>
    <col min="13400" max="13409" width="2.42578125" style="86" customWidth="1"/>
    <col min="13410" max="13568" width="9.140625" style="86"/>
    <col min="13569" max="13569" width="2.28515625" style="86" customWidth="1"/>
    <col min="13570" max="13570" width="35.85546875" style="86" customWidth="1"/>
    <col min="13571" max="13574" width="14.7109375" style="86" customWidth="1"/>
    <col min="13575" max="13575" width="2.28515625" style="86" customWidth="1"/>
    <col min="13576" max="13576" width="3.28515625" style="86" customWidth="1"/>
    <col min="13577" max="13578" width="0" style="86" hidden="1" customWidth="1"/>
    <col min="13579" max="13580" width="9.140625" style="86"/>
    <col min="13581" max="13581" width="18.7109375" style="86" bestFit="1" customWidth="1"/>
    <col min="13582" max="13613" width="0" style="86" hidden="1" customWidth="1"/>
    <col min="13614" max="13614" width="9.140625" style="86"/>
    <col min="13615" max="13615" width="13.28515625" style="86" bestFit="1" customWidth="1"/>
    <col min="13616" max="13639" width="9.140625" style="86"/>
    <col min="13640" max="13640" width="22.7109375" style="86" bestFit="1" customWidth="1"/>
    <col min="13641" max="13641" width="29" style="86" customWidth="1"/>
    <col min="13642" max="13642" width="9.5703125" style="86" customWidth="1"/>
    <col min="13643" max="13643" width="11.5703125" style="86" customWidth="1"/>
    <col min="13644" max="13644" width="10.7109375" style="86" customWidth="1"/>
    <col min="13645" max="13645" width="9.140625" style="86"/>
    <col min="13646" max="13649" width="2.42578125" style="86" customWidth="1"/>
    <col min="13650" max="13650" width="4.85546875" style="86" bestFit="1" customWidth="1"/>
    <col min="13651" max="13651" width="29.42578125" style="86" bestFit="1" customWidth="1"/>
    <col min="13652" max="13652" width="17" style="86" bestFit="1" customWidth="1"/>
    <col min="13653" max="13653" width="14.42578125" style="86" bestFit="1" customWidth="1"/>
    <col min="13654" max="13654" width="17" style="86" bestFit="1" customWidth="1"/>
    <col min="13655" max="13655" width="8.85546875" style="86" customWidth="1"/>
    <col min="13656" max="13665" width="2.42578125" style="86" customWidth="1"/>
    <col min="13666" max="13824" width="9.140625" style="86"/>
    <col min="13825" max="13825" width="2.28515625" style="86" customWidth="1"/>
    <col min="13826" max="13826" width="35.85546875" style="86" customWidth="1"/>
    <col min="13827" max="13830" width="14.7109375" style="86" customWidth="1"/>
    <col min="13831" max="13831" width="2.28515625" style="86" customWidth="1"/>
    <col min="13832" max="13832" width="3.28515625" style="86" customWidth="1"/>
    <col min="13833" max="13834" width="0" style="86" hidden="1" customWidth="1"/>
    <col min="13835" max="13836" width="9.140625" style="86"/>
    <col min="13837" max="13837" width="18.7109375" style="86" bestFit="1" customWidth="1"/>
    <col min="13838" max="13869" width="0" style="86" hidden="1" customWidth="1"/>
    <col min="13870" max="13870" width="9.140625" style="86"/>
    <col min="13871" max="13871" width="13.28515625" style="86" bestFit="1" customWidth="1"/>
    <col min="13872" max="13895" width="9.140625" style="86"/>
    <col min="13896" max="13896" width="22.7109375" style="86" bestFit="1" customWidth="1"/>
    <col min="13897" max="13897" width="29" style="86" customWidth="1"/>
    <col min="13898" max="13898" width="9.5703125" style="86" customWidth="1"/>
    <col min="13899" max="13899" width="11.5703125" style="86" customWidth="1"/>
    <col min="13900" max="13900" width="10.7109375" style="86" customWidth="1"/>
    <col min="13901" max="13901" width="9.140625" style="86"/>
    <col min="13902" max="13905" width="2.42578125" style="86" customWidth="1"/>
    <col min="13906" max="13906" width="4.85546875" style="86" bestFit="1" customWidth="1"/>
    <col min="13907" max="13907" width="29.42578125" style="86" bestFit="1" customWidth="1"/>
    <col min="13908" max="13908" width="17" style="86" bestFit="1" customWidth="1"/>
    <col min="13909" max="13909" width="14.42578125" style="86" bestFit="1" customWidth="1"/>
    <col min="13910" max="13910" width="17" style="86" bestFit="1" customWidth="1"/>
    <col min="13911" max="13911" width="8.85546875" style="86" customWidth="1"/>
    <col min="13912" max="13921" width="2.42578125" style="86" customWidth="1"/>
    <col min="13922" max="14080" width="9.140625" style="86"/>
    <col min="14081" max="14081" width="2.28515625" style="86" customWidth="1"/>
    <col min="14082" max="14082" width="35.85546875" style="86" customWidth="1"/>
    <col min="14083" max="14086" width="14.7109375" style="86" customWidth="1"/>
    <col min="14087" max="14087" width="2.28515625" style="86" customWidth="1"/>
    <col min="14088" max="14088" width="3.28515625" style="86" customWidth="1"/>
    <col min="14089" max="14090" width="0" style="86" hidden="1" customWidth="1"/>
    <col min="14091" max="14092" width="9.140625" style="86"/>
    <col min="14093" max="14093" width="18.7109375" style="86" bestFit="1" customWidth="1"/>
    <col min="14094" max="14125" width="0" style="86" hidden="1" customWidth="1"/>
    <col min="14126" max="14126" width="9.140625" style="86"/>
    <col min="14127" max="14127" width="13.28515625" style="86" bestFit="1" customWidth="1"/>
    <col min="14128" max="14151" width="9.140625" style="86"/>
    <col min="14152" max="14152" width="22.7109375" style="86" bestFit="1" customWidth="1"/>
    <col min="14153" max="14153" width="29" style="86" customWidth="1"/>
    <col min="14154" max="14154" width="9.5703125" style="86" customWidth="1"/>
    <col min="14155" max="14155" width="11.5703125" style="86" customWidth="1"/>
    <col min="14156" max="14156" width="10.7109375" style="86" customWidth="1"/>
    <col min="14157" max="14157" width="9.140625" style="86"/>
    <col min="14158" max="14161" width="2.42578125" style="86" customWidth="1"/>
    <col min="14162" max="14162" width="4.85546875" style="86" bestFit="1" customWidth="1"/>
    <col min="14163" max="14163" width="29.42578125" style="86" bestFit="1" customWidth="1"/>
    <col min="14164" max="14164" width="17" style="86" bestFit="1" customWidth="1"/>
    <col min="14165" max="14165" width="14.42578125" style="86" bestFit="1" customWidth="1"/>
    <col min="14166" max="14166" width="17" style="86" bestFit="1" customWidth="1"/>
    <col min="14167" max="14167" width="8.85546875" style="86" customWidth="1"/>
    <col min="14168" max="14177" width="2.42578125" style="86" customWidth="1"/>
    <col min="14178" max="14336" width="9.140625" style="86"/>
    <col min="14337" max="14337" width="2.28515625" style="86" customWidth="1"/>
    <col min="14338" max="14338" width="35.85546875" style="86" customWidth="1"/>
    <col min="14339" max="14342" width="14.7109375" style="86" customWidth="1"/>
    <col min="14343" max="14343" width="2.28515625" style="86" customWidth="1"/>
    <col min="14344" max="14344" width="3.28515625" style="86" customWidth="1"/>
    <col min="14345" max="14346" width="0" style="86" hidden="1" customWidth="1"/>
    <col min="14347" max="14348" width="9.140625" style="86"/>
    <col min="14349" max="14349" width="18.7109375" style="86" bestFit="1" customWidth="1"/>
    <col min="14350" max="14381" width="0" style="86" hidden="1" customWidth="1"/>
    <col min="14382" max="14382" width="9.140625" style="86"/>
    <col min="14383" max="14383" width="13.28515625" style="86" bestFit="1" customWidth="1"/>
    <col min="14384" max="14407" width="9.140625" style="86"/>
    <col min="14408" max="14408" width="22.7109375" style="86" bestFit="1" customWidth="1"/>
    <col min="14409" max="14409" width="29" style="86" customWidth="1"/>
    <col min="14410" max="14410" width="9.5703125" style="86" customWidth="1"/>
    <col min="14411" max="14411" width="11.5703125" style="86" customWidth="1"/>
    <col min="14412" max="14412" width="10.7109375" style="86" customWidth="1"/>
    <col min="14413" max="14413" width="9.140625" style="86"/>
    <col min="14414" max="14417" width="2.42578125" style="86" customWidth="1"/>
    <col min="14418" max="14418" width="4.85546875" style="86" bestFit="1" customWidth="1"/>
    <col min="14419" max="14419" width="29.42578125" style="86" bestFit="1" customWidth="1"/>
    <col min="14420" max="14420" width="17" style="86" bestFit="1" customWidth="1"/>
    <col min="14421" max="14421" width="14.42578125" style="86" bestFit="1" customWidth="1"/>
    <col min="14422" max="14422" width="17" style="86" bestFit="1" customWidth="1"/>
    <col min="14423" max="14423" width="8.85546875" style="86" customWidth="1"/>
    <col min="14424" max="14433" width="2.42578125" style="86" customWidth="1"/>
    <col min="14434" max="14592" width="9.140625" style="86"/>
    <col min="14593" max="14593" width="2.28515625" style="86" customWidth="1"/>
    <col min="14594" max="14594" width="35.85546875" style="86" customWidth="1"/>
    <col min="14595" max="14598" width="14.7109375" style="86" customWidth="1"/>
    <col min="14599" max="14599" width="2.28515625" style="86" customWidth="1"/>
    <col min="14600" max="14600" width="3.28515625" style="86" customWidth="1"/>
    <col min="14601" max="14602" width="0" style="86" hidden="1" customWidth="1"/>
    <col min="14603" max="14604" width="9.140625" style="86"/>
    <col min="14605" max="14605" width="18.7109375" style="86" bestFit="1" customWidth="1"/>
    <col min="14606" max="14637" width="0" style="86" hidden="1" customWidth="1"/>
    <col min="14638" max="14638" width="9.140625" style="86"/>
    <col min="14639" max="14639" width="13.28515625" style="86" bestFit="1" customWidth="1"/>
    <col min="14640" max="14663" width="9.140625" style="86"/>
    <col min="14664" max="14664" width="22.7109375" style="86" bestFit="1" customWidth="1"/>
    <col min="14665" max="14665" width="29" style="86" customWidth="1"/>
    <col min="14666" max="14666" width="9.5703125" style="86" customWidth="1"/>
    <col min="14667" max="14667" width="11.5703125" style="86" customWidth="1"/>
    <col min="14668" max="14668" width="10.7109375" style="86" customWidth="1"/>
    <col min="14669" max="14669" width="9.140625" style="86"/>
    <col min="14670" max="14673" width="2.42578125" style="86" customWidth="1"/>
    <col min="14674" max="14674" width="4.85546875" style="86" bestFit="1" customWidth="1"/>
    <col min="14675" max="14675" width="29.42578125" style="86" bestFit="1" customWidth="1"/>
    <col min="14676" max="14676" width="17" style="86" bestFit="1" customWidth="1"/>
    <col min="14677" max="14677" width="14.42578125" style="86" bestFit="1" customWidth="1"/>
    <col min="14678" max="14678" width="17" style="86" bestFit="1" customWidth="1"/>
    <col min="14679" max="14679" width="8.85546875" style="86" customWidth="1"/>
    <col min="14680" max="14689" width="2.42578125" style="86" customWidth="1"/>
    <col min="14690" max="14848" width="9.140625" style="86"/>
    <col min="14849" max="14849" width="2.28515625" style="86" customWidth="1"/>
    <col min="14850" max="14850" width="35.85546875" style="86" customWidth="1"/>
    <col min="14851" max="14854" width="14.7109375" style="86" customWidth="1"/>
    <col min="14855" max="14855" width="2.28515625" style="86" customWidth="1"/>
    <col min="14856" max="14856" width="3.28515625" style="86" customWidth="1"/>
    <col min="14857" max="14858" width="0" style="86" hidden="1" customWidth="1"/>
    <col min="14859" max="14860" width="9.140625" style="86"/>
    <col min="14861" max="14861" width="18.7109375" style="86" bestFit="1" customWidth="1"/>
    <col min="14862" max="14893" width="0" style="86" hidden="1" customWidth="1"/>
    <col min="14894" max="14894" width="9.140625" style="86"/>
    <col min="14895" max="14895" width="13.28515625" style="86" bestFit="1" customWidth="1"/>
    <col min="14896" max="14919" width="9.140625" style="86"/>
    <col min="14920" max="14920" width="22.7109375" style="86" bestFit="1" customWidth="1"/>
    <col min="14921" max="14921" width="29" style="86" customWidth="1"/>
    <col min="14922" max="14922" width="9.5703125" style="86" customWidth="1"/>
    <col min="14923" max="14923" width="11.5703125" style="86" customWidth="1"/>
    <col min="14924" max="14924" width="10.7109375" style="86" customWidth="1"/>
    <col min="14925" max="14925" width="9.140625" style="86"/>
    <col min="14926" max="14929" width="2.42578125" style="86" customWidth="1"/>
    <col min="14930" max="14930" width="4.85546875" style="86" bestFit="1" customWidth="1"/>
    <col min="14931" max="14931" width="29.42578125" style="86" bestFit="1" customWidth="1"/>
    <col min="14932" max="14932" width="17" style="86" bestFit="1" customWidth="1"/>
    <col min="14933" max="14933" width="14.42578125" style="86" bestFit="1" customWidth="1"/>
    <col min="14934" max="14934" width="17" style="86" bestFit="1" customWidth="1"/>
    <col min="14935" max="14935" width="8.85546875" style="86" customWidth="1"/>
    <col min="14936" max="14945" width="2.42578125" style="86" customWidth="1"/>
    <col min="14946" max="15104" width="9.140625" style="86"/>
    <col min="15105" max="15105" width="2.28515625" style="86" customWidth="1"/>
    <col min="15106" max="15106" width="35.85546875" style="86" customWidth="1"/>
    <col min="15107" max="15110" width="14.7109375" style="86" customWidth="1"/>
    <col min="15111" max="15111" width="2.28515625" style="86" customWidth="1"/>
    <col min="15112" max="15112" width="3.28515625" style="86" customWidth="1"/>
    <col min="15113" max="15114" width="0" style="86" hidden="1" customWidth="1"/>
    <col min="15115" max="15116" width="9.140625" style="86"/>
    <col min="15117" max="15117" width="18.7109375" style="86" bestFit="1" customWidth="1"/>
    <col min="15118" max="15149" width="0" style="86" hidden="1" customWidth="1"/>
    <col min="15150" max="15150" width="9.140625" style="86"/>
    <col min="15151" max="15151" width="13.28515625" style="86" bestFit="1" customWidth="1"/>
    <col min="15152" max="15175" width="9.140625" style="86"/>
    <col min="15176" max="15176" width="22.7109375" style="86" bestFit="1" customWidth="1"/>
    <col min="15177" max="15177" width="29" style="86" customWidth="1"/>
    <col min="15178" max="15178" width="9.5703125" style="86" customWidth="1"/>
    <col min="15179" max="15179" width="11.5703125" style="86" customWidth="1"/>
    <col min="15180" max="15180" width="10.7109375" style="86" customWidth="1"/>
    <col min="15181" max="15181" width="9.140625" style="86"/>
    <col min="15182" max="15185" width="2.42578125" style="86" customWidth="1"/>
    <col min="15186" max="15186" width="4.85546875" style="86" bestFit="1" customWidth="1"/>
    <col min="15187" max="15187" width="29.42578125" style="86" bestFit="1" customWidth="1"/>
    <col min="15188" max="15188" width="17" style="86" bestFit="1" customWidth="1"/>
    <col min="15189" max="15189" width="14.42578125" style="86" bestFit="1" customWidth="1"/>
    <col min="15190" max="15190" width="17" style="86" bestFit="1" customWidth="1"/>
    <col min="15191" max="15191" width="8.85546875" style="86" customWidth="1"/>
    <col min="15192" max="15201" width="2.42578125" style="86" customWidth="1"/>
    <col min="15202" max="15360" width="9.140625" style="86"/>
    <col min="15361" max="15361" width="2.28515625" style="86" customWidth="1"/>
    <col min="15362" max="15362" width="35.85546875" style="86" customWidth="1"/>
    <col min="15363" max="15366" width="14.7109375" style="86" customWidth="1"/>
    <col min="15367" max="15367" width="2.28515625" style="86" customWidth="1"/>
    <col min="15368" max="15368" width="3.28515625" style="86" customWidth="1"/>
    <col min="15369" max="15370" width="0" style="86" hidden="1" customWidth="1"/>
    <col min="15371" max="15372" width="9.140625" style="86"/>
    <col min="15373" max="15373" width="18.7109375" style="86" bestFit="1" customWidth="1"/>
    <col min="15374" max="15405" width="0" style="86" hidden="1" customWidth="1"/>
    <col min="15406" max="15406" width="9.140625" style="86"/>
    <col min="15407" max="15407" width="13.28515625" style="86" bestFit="1" customWidth="1"/>
    <col min="15408" max="15431" width="9.140625" style="86"/>
    <col min="15432" max="15432" width="22.7109375" style="86" bestFit="1" customWidth="1"/>
    <col min="15433" max="15433" width="29" style="86" customWidth="1"/>
    <col min="15434" max="15434" width="9.5703125" style="86" customWidth="1"/>
    <col min="15435" max="15435" width="11.5703125" style="86" customWidth="1"/>
    <col min="15436" max="15436" width="10.7109375" style="86" customWidth="1"/>
    <col min="15437" max="15437" width="9.140625" style="86"/>
    <col min="15438" max="15441" width="2.42578125" style="86" customWidth="1"/>
    <col min="15442" max="15442" width="4.85546875" style="86" bestFit="1" customWidth="1"/>
    <col min="15443" max="15443" width="29.42578125" style="86" bestFit="1" customWidth="1"/>
    <col min="15444" max="15444" width="17" style="86" bestFit="1" customWidth="1"/>
    <col min="15445" max="15445" width="14.42578125" style="86" bestFit="1" customWidth="1"/>
    <col min="15446" max="15446" width="17" style="86" bestFit="1" customWidth="1"/>
    <col min="15447" max="15447" width="8.85546875" style="86" customWidth="1"/>
    <col min="15448" max="15457" width="2.42578125" style="86" customWidth="1"/>
    <col min="15458" max="15616" width="9.140625" style="86"/>
    <col min="15617" max="15617" width="2.28515625" style="86" customWidth="1"/>
    <col min="15618" max="15618" width="35.85546875" style="86" customWidth="1"/>
    <col min="15619" max="15622" width="14.7109375" style="86" customWidth="1"/>
    <col min="15623" max="15623" width="2.28515625" style="86" customWidth="1"/>
    <col min="15624" max="15624" width="3.28515625" style="86" customWidth="1"/>
    <col min="15625" max="15626" width="0" style="86" hidden="1" customWidth="1"/>
    <col min="15627" max="15628" width="9.140625" style="86"/>
    <col min="15629" max="15629" width="18.7109375" style="86" bestFit="1" customWidth="1"/>
    <col min="15630" max="15661" width="0" style="86" hidden="1" customWidth="1"/>
    <col min="15662" max="15662" width="9.140625" style="86"/>
    <col min="15663" max="15663" width="13.28515625" style="86" bestFit="1" customWidth="1"/>
    <col min="15664" max="15687" width="9.140625" style="86"/>
    <col min="15688" max="15688" width="22.7109375" style="86" bestFit="1" customWidth="1"/>
    <col min="15689" max="15689" width="29" style="86" customWidth="1"/>
    <col min="15690" max="15690" width="9.5703125" style="86" customWidth="1"/>
    <col min="15691" max="15691" width="11.5703125" style="86" customWidth="1"/>
    <col min="15692" max="15692" width="10.7109375" style="86" customWidth="1"/>
    <col min="15693" max="15693" width="9.140625" style="86"/>
    <col min="15694" max="15697" width="2.42578125" style="86" customWidth="1"/>
    <col min="15698" max="15698" width="4.85546875" style="86" bestFit="1" customWidth="1"/>
    <col min="15699" max="15699" width="29.42578125" style="86" bestFit="1" customWidth="1"/>
    <col min="15700" max="15700" width="17" style="86" bestFit="1" customWidth="1"/>
    <col min="15701" max="15701" width="14.42578125" style="86" bestFit="1" customWidth="1"/>
    <col min="15702" max="15702" width="17" style="86" bestFit="1" customWidth="1"/>
    <col min="15703" max="15703" width="8.85546875" style="86" customWidth="1"/>
    <col min="15704" max="15713" width="2.42578125" style="86" customWidth="1"/>
    <col min="15714" max="15872" width="9.140625" style="86"/>
    <col min="15873" max="15873" width="2.28515625" style="86" customWidth="1"/>
    <col min="15874" max="15874" width="35.85546875" style="86" customWidth="1"/>
    <col min="15875" max="15878" width="14.7109375" style="86" customWidth="1"/>
    <col min="15879" max="15879" width="2.28515625" style="86" customWidth="1"/>
    <col min="15880" max="15880" width="3.28515625" style="86" customWidth="1"/>
    <col min="15881" max="15882" width="0" style="86" hidden="1" customWidth="1"/>
    <col min="15883" max="15884" width="9.140625" style="86"/>
    <col min="15885" max="15885" width="18.7109375" style="86" bestFit="1" customWidth="1"/>
    <col min="15886" max="15917" width="0" style="86" hidden="1" customWidth="1"/>
    <col min="15918" max="15918" width="9.140625" style="86"/>
    <col min="15919" max="15919" width="13.28515625" style="86" bestFit="1" customWidth="1"/>
    <col min="15920" max="15943" width="9.140625" style="86"/>
    <col min="15944" max="15944" width="22.7109375" style="86" bestFit="1" customWidth="1"/>
    <col min="15945" max="15945" width="29" style="86" customWidth="1"/>
    <col min="15946" max="15946" width="9.5703125" style="86" customWidth="1"/>
    <col min="15947" max="15947" width="11.5703125" style="86" customWidth="1"/>
    <col min="15948" max="15948" width="10.7109375" style="86" customWidth="1"/>
    <col min="15949" max="15949" width="9.140625" style="86"/>
    <col min="15950" max="15953" width="2.42578125" style="86" customWidth="1"/>
    <col min="15954" max="15954" width="4.85546875" style="86" bestFit="1" customWidth="1"/>
    <col min="15955" max="15955" width="29.42578125" style="86" bestFit="1" customWidth="1"/>
    <col min="15956" max="15956" width="17" style="86" bestFit="1" customWidth="1"/>
    <col min="15957" max="15957" width="14.42578125" style="86" bestFit="1" customWidth="1"/>
    <col min="15958" max="15958" width="17" style="86" bestFit="1" customWidth="1"/>
    <col min="15959" max="15959" width="8.85546875" style="86" customWidth="1"/>
    <col min="15960" max="15969" width="2.42578125" style="86" customWidth="1"/>
    <col min="15970" max="16128" width="9.140625" style="86"/>
    <col min="16129" max="16129" width="2.28515625" style="86" customWidth="1"/>
    <col min="16130" max="16130" width="35.85546875" style="86" customWidth="1"/>
    <col min="16131" max="16134" width="14.7109375" style="86" customWidth="1"/>
    <col min="16135" max="16135" width="2.28515625" style="86" customWidth="1"/>
    <col min="16136" max="16136" width="3.28515625" style="86" customWidth="1"/>
    <col min="16137" max="16138" width="0" style="86" hidden="1" customWidth="1"/>
    <col min="16139" max="16140" width="9.140625" style="86"/>
    <col min="16141" max="16141" width="18.7109375" style="86" bestFit="1" customWidth="1"/>
    <col min="16142" max="16173" width="0" style="86" hidden="1" customWidth="1"/>
    <col min="16174" max="16174" width="9.140625" style="86"/>
    <col min="16175" max="16175" width="13.28515625" style="86" bestFit="1" customWidth="1"/>
    <col min="16176" max="16199" width="9.140625" style="86"/>
    <col min="16200" max="16200" width="22.7109375" style="86" bestFit="1" customWidth="1"/>
    <col min="16201" max="16201" width="29" style="86" customWidth="1"/>
    <col min="16202" max="16202" width="9.5703125" style="86" customWidth="1"/>
    <col min="16203" max="16203" width="11.5703125" style="86" customWidth="1"/>
    <col min="16204" max="16204" width="10.7109375" style="86" customWidth="1"/>
    <col min="16205" max="16205" width="9.140625" style="86"/>
    <col min="16206" max="16209" width="2.42578125" style="86" customWidth="1"/>
    <col min="16210" max="16210" width="4.85546875" style="86" bestFit="1" customWidth="1"/>
    <col min="16211" max="16211" width="29.42578125" style="86" bestFit="1" customWidth="1"/>
    <col min="16212" max="16212" width="17" style="86" bestFit="1" customWidth="1"/>
    <col min="16213" max="16213" width="14.42578125" style="86" bestFit="1" customWidth="1"/>
    <col min="16214" max="16214" width="17" style="86" bestFit="1" customWidth="1"/>
    <col min="16215" max="16215" width="8.85546875" style="86" customWidth="1"/>
    <col min="16216" max="16225" width="2.42578125" style="86" customWidth="1"/>
    <col min="16226" max="16384" width="9.140625" style="86"/>
  </cols>
  <sheetData>
    <row r="1" spans="1:48" ht="21.75" thickTop="1" thickBot="1" x14ac:dyDescent="0.25">
      <c r="A1" s="83"/>
      <c r="B1" s="322" t="s">
        <v>98</v>
      </c>
      <c r="C1" s="322"/>
      <c r="D1" s="322"/>
      <c r="E1" s="322"/>
      <c r="F1" s="322"/>
      <c r="G1" s="84"/>
      <c r="H1" s="85"/>
    </row>
    <row r="2" spans="1:48" s="85" customFormat="1" ht="3.75" customHeight="1" thickTop="1" thickBot="1" x14ac:dyDescent="0.25">
      <c r="B2" s="87"/>
      <c r="C2" s="87"/>
      <c r="D2" s="87"/>
      <c r="E2" s="87"/>
      <c r="F2" s="87"/>
    </row>
    <row r="3" spans="1:48" s="85" customFormat="1" ht="3.75" customHeight="1" x14ac:dyDescent="0.2">
      <c r="A3" s="88"/>
      <c r="B3" s="89"/>
      <c r="C3" s="89"/>
      <c r="D3" s="89"/>
      <c r="E3" s="89"/>
      <c r="F3" s="89"/>
      <c r="G3" s="90"/>
    </row>
    <row r="4" spans="1:48" x14ac:dyDescent="0.2">
      <c r="A4" s="91"/>
      <c r="B4" s="323" t="s">
        <v>33</v>
      </c>
      <c r="C4" s="323"/>
      <c r="D4" s="323"/>
      <c r="E4" s="323"/>
      <c r="F4" s="323"/>
      <c r="G4" s="92"/>
      <c r="H4" s="85"/>
    </row>
    <row r="5" spans="1:48" ht="3.75" customHeight="1" x14ac:dyDescent="0.2">
      <c r="A5" s="91"/>
      <c r="B5" s="93"/>
      <c r="C5" s="93"/>
      <c r="D5" s="93"/>
      <c r="E5" s="93"/>
      <c r="F5" s="93"/>
      <c r="G5" s="92"/>
      <c r="H5" s="85"/>
    </row>
    <row r="6" spans="1:48" ht="38.25" customHeight="1" x14ac:dyDescent="0.2">
      <c r="A6" s="91"/>
      <c r="B6" s="94" t="s">
        <v>34</v>
      </c>
      <c r="C6" s="324" t="s">
        <v>35</v>
      </c>
      <c r="D6" s="325"/>
      <c r="E6" s="325"/>
      <c r="F6" s="326"/>
      <c r="G6" s="92"/>
      <c r="H6" s="85"/>
    </row>
    <row r="7" spans="1:48" x14ac:dyDescent="0.2">
      <c r="A7" s="91"/>
      <c r="B7" s="93"/>
      <c r="C7" s="85"/>
      <c r="D7" s="85"/>
      <c r="E7" s="85"/>
      <c r="F7" s="85"/>
      <c r="G7" s="92"/>
      <c r="H7" s="85"/>
    </row>
    <row r="8" spans="1:48" x14ac:dyDescent="0.2">
      <c r="A8" s="91"/>
      <c r="B8" s="94" t="s">
        <v>36</v>
      </c>
      <c r="C8" s="85"/>
      <c r="D8" s="85"/>
      <c r="E8" s="85"/>
      <c r="F8" s="95" t="s">
        <v>37</v>
      </c>
      <c r="G8" s="92"/>
      <c r="H8" s="85"/>
      <c r="K8" s="96" t="str">
        <f>IF(F8="","PREENCHER SE A OBRA POSSUI FOLHA DE PAGAMENTO DESONERADA","")</f>
        <v/>
      </c>
    </row>
    <row r="9" spans="1:48" x14ac:dyDescent="0.2">
      <c r="A9" s="91"/>
      <c r="B9" s="97" t="s">
        <v>38</v>
      </c>
      <c r="C9" s="85"/>
      <c r="D9" s="85"/>
      <c r="E9" s="85"/>
      <c r="F9" s="85"/>
      <c r="G9" s="92"/>
      <c r="H9" s="85"/>
    </row>
    <row r="10" spans="1:48" x14ac:dyDescent="0.2">
      <c r="A10" s="91"/>
      <c r="B10" s="93"/>
      <c r="C10" s="93"/>
      <c r="D10" s="93"/>
      <c r="E10" s="98"/>
      <c r="F10" s="93"/>
      <c r="G10" s="92"/>
      <c r="H10" s="85"/>
    </row>
    <row r="11" spans="1:48" x14ac:dyDescent="0.2">
      <c r="A11" s="91"/>
      <c r="B11" s="93" t="s">
        <v>39</v>
      </c>
      <c r="C11" s="93"/>
      <c r="D11" s="93"/>
      <c r="E11" s="98"/>
      <c r="F11" s="93"/>
      <c r="G11" s="92"/>
      <c r="H11" s="85"/>
    </row>
    <row r="12" spans="1:48" ht="151.5" customHeight="1" x14ac:dyDescent="0.2">
      <c r="A12" s="91"/>
      <c r="B12" s="327" t="str">
        <f>IF(C6="","",VLOOKUP(BU295,BV257:BW262,2,0))</f>
        <v>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v>
      </c>
      <c r="C12" s="328"/>
      <c r="D12" s="328"/>
      <c r="E12" s="328"/>
      <c r="F12" s="329"/>
      <c r="G12" s="92"/>
      <c r="H12" s="85"/>
    </row>
    <row r="13" spans="1:48" ht="3.75" customHeight="1" x14ac:dyDescent="0.2">
      <c r="A13" s="91"/>
      <c r="B13" s="93"/>
      <c r="C13" s="93"/>
      <c r="D13" s="93"/>
      <c r="E13" s="98"/>
      <c r="F13" s="93"/>
      <c r="G13" s="92"/>
      <c r="H13" s="85"/>
    </row>
    <row r="14" spans="1:48" x14ac:dyDescent="0.2">
      <c r="A14" s="91"/>
      <c r="B14" s="93" t="s">
        <v>40</v>
      </c>
      <c r="C14" s="93"/>
      <c r="D14" s="93"/>
      <c r="E14" s="98"/>
      <c r="F14" s="93"/>
      <c r="G14" s="92"/>
      <c r="H14" s="85"/>
    </row>
    <row r="15" spans="1:48" ht="3.75" customHeight="1" x14ac:dyDescent="0.2">
      <c r="A15" s="91"/>
      <c r="B15" s="93"/>
      <c r="C15" s="93"/>
      <c r="D15" s="93"/>
      <c r="E15" s="98"/>
      <c r="F15" s="93"/>
      <c r="G15" s="92"/>
      <c r="H15" s="85"/>
    </row>
    <row r="16" spans="1:48" x14ac:dyDescent="0.2">
      <c r="A16" s="91"/>
      <c r="B16" s="93" t="s">
        <v>99</v>
      </c>
      <c r="C16" s="93"/>
      <c r="D16" s="330">
        <v>3.6499999999999998E-2</v>
      </c>
      <c r="E16" s="330"/>
      <c r="F16" s="330"/>
      <c r="G16" s="92"/>
      <c r="H16" s="85"/>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row>
    <row r="17" spans="1:48" ht="9.75" customHeight="1" x14ac:dyDescent="0.2">
      <c r="A17" s="91"/>
      <c r="B17" s="93"/>
      <c r="C17" s="93"/>
      <c r="D17" s="93"/>
      <c r="E17" s="99"/>
      <c r="F17" s="99"/>
      <c r="G17" s="92"/>
      <c r="H17" s="85"/>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row>
    <row r="18" spans="1:48" x14ac:dyDescent="0.2">
      <c r="A18" s="91"/>
      <c r="B18" s="93" t="s">
        <v>44</v>
      </c>
      <c r="C18" s="93"/>
      <c r="D18" s="331" t="s">
        <v>45</v>
      </c>
      <c r="E18" s="331"/>
      <c r="F18" s="331"/>
      <c r="G18" s="92"/>
      <c r="H18" s="85"/>
      <c r="K18" s="100"/>
    </row>
    <row r="19" spans="1:48" x14ac:dyDescent="0.2">
      <c r="A19" s="91"/>
      <c r="B19" s="101">
        <v>0.03</v>
      </c>
      <c r="C19" s="102"/>
      <c r="D19" s="330">
        <v>0.55000000000000004</v>
      </c>
      <c r="E19" s="330"/>
      <c r="F19" s="330"/>
      <c r="G19" s="92"/>
      <c r="H19" s="85"/>
      <c r="K19" s="100"/>
    </row>
    <row r="20" spans="1:48" ht="3.75" customHeight="1" x14ac:dyDescent="0.2">
      <c r="A20" s="91"/>
      <c r="B20" s="103"/>
      <c r="C20" s="93"/>
      <c r="D20" s="93" t="s">
        <v>46</v>
      </c>
      <c r="E20" s="93"/>
      <c r="F20" s="93"/>
      <c r="G20" s="92"/>
      <c r="H20" s="85"/>
      <c r="K20" s="100"/>
    </row>
    <row r="21" spans="1:48" x14ac:dyDescent="0.2">
      <c r="A21" s="91"/>
      <c r="B21" s="93" t="s">
        <v>47</v>
      </c>
      <c r="C21" s="104">
        <f>+B19*D19</f>
        <v>1.6500000000000001E-2</v>
      </c>
      <c r="D21" s="105"/>
      <c r="E21" s="106"/>
      <c r="F21" s="103"/>
      <c r="G21" s="92"/>
      <c r="H21" s="85"/>
      <c r="K21" s="100"/>
    </row>
    <row r="22" spans="1:48" ht="3.75" customHeight="1" x14ac:dyDescent="0.2">
      <c r="A22" s="91"/>
      <c r="B22" s="103"/>
      <c r="C22" s="104"/>
      <c r="D22" s="103"/>
      <c r="E22" s="103"/>
      <c r="F22" s="103"/>
      <c r="G22" s="92"/>
      <c r="H22" s="85"/>
      <c r="K22" s="100"/>
    </row>
    <row r="23" spans="1:48" ht="15.75" x14ac:dyDescent="0.25">
      <c r="A23" s="91"/>
      <c r="B23" s="85"/>
      <c r="C23" s="85"/>
      <c r="D23" s="321" t="s">
        <v>48</v>
      </c>
      <c r="E23" s="321"/>
      <c r="F23" s="107">
        <f>D16+C21</f>
        <v>5.2999999999999999E-2</v>
      </c>
      <c r="G23" s="92"/>
      <c r="H23" s="85"/>
      <c r="K23" s="100"/>
    </row>
    <row r="24" spans="1:48" ht="3.75" customHeight="1" x14ac:dyDescent="0.2">
      <c r="A24" s="91"/>
      <c r="B24" s="103"/>
      <c r="C24" s="104"/>
      <c r="D24" s="103"/>
      <c r="E24" s="103"/>
      <c r="F24" s="103"/>
      <c r="G24" s="92"/>
      <c r="H24" s="85"/>
      <c r="K24" s="100"/>
    </row>
    <row r="25" spans="1:48" ht="26.25" customHeight="1" x14ac:dyDescent="0.2">
      <c r="A25" s="91"/>
      <c r="B25" s="332" t="s">
        <v>49</v>
      </c>
      <c r="C25" s="332"/>
      <c r="D25" s="332"/>
      <c r="E25" s="332"/>
      <c r="F25" s="332"/>
      <c r="G25" s="92"/>
      <c r="H25" s="85"/>
      <c r="K25" s="100"/>
      <c r="M25" s="108"/>
    </row>
    <row r="26" spans="1:48" ht="3.75" customHeight="1" thickBot="1" x14ac:dyDescent="0.25">
      <c r="A26" s="109"/>
      <c r="B26" s="333"/>
      <c r="C26" s="333"/>
      <c r="D26" s="333"/>
      <c r="E26" s="333"/>
      <c r="F26" s="333"/>
      <c r="G26" s="110"/>
      <c r="H26" s="85"/>
      <c r="K26" s="100"/>
    </row>
    <row r="27" spans="1:48" ht="6.75" customHeight="1" thickBot="1" x14ac:dyDescent="0.25">
      <c r="A27" s="111"/>
      <c r="B27" s="111"/>
      <c r="C27" s="111"/>
      <c r="D27" s="111"/>
      <c r="E27" s="111"/>
      <c r="F27" s="111"/>
      <c r="G27" s="111"/>
      <c r="K27" s="100"/>
    </row>
    <row r="28" spans="1:48" ht="3.75" customHeight="1" x14ac:dyDescent="0.2">
      <c r="A28" s="112"/>
      <c r="B28" s="113"/>
      <c r="C28" s="113"/>
      <c r="D28" s="113"/>
      <c r="E28" s="113"/>
      <c r="F28" s="113"/>
      <c r="G28" s="114"/>
      <c r="K28" s="100"/>
    </row>
    <row r="29" spans="1:48" x14ac:dyDescent="0.2">
      <c r="A29" s="91"/>
      <c r="B29" s="321" t="s">
        <v>50</v>
      </c>
      <c r="C29" s="321"/>
      <c r="D29" s="321"/>
      <c r="E29" s="321"/>
      <c r="F29" s="321"/>
      <c r="G29" s="92"/>
      <c r="H29" s="85"/>
      <c r="K29" s="100"/>
    </row>
    <row r="30" spans="1:48" x14ac:dyDescent="0.2">
      <c r="A30" s="91"/>
      <c r="B30" s="321"/>
      <c r="C30" s="321"/>
      <c r="D30" s="321"/>
      <c r="E30" s="321"/>
      <c r="F30" s="321"/>
      <c r="G30" s="92"/>
      <c r="H30" s="85"/>
      <c r="K30" s="100"/>
    </row>
    <row r="31" spans="1:48" x14ac:dyDescent="0.2">
      <c r="A31" s="91"/>
      <c r="B31" s="115" t="s">
        <v>51</v>
      </c>
      <c r="C31" s="115" t="s">
        <v>52</v>
      </c>
      <c r="D31" s="115" t="s">
        <v>53</v>
      </c>
      <c r="E31" s="115" t="s">
        <v>54</v>
      </c>
      <c r="F31" s="116" t="s">
        <v>43</v>
      </c>
      <c r="G31" s="92"/>
      <c r="H31" s="85"/>
      <c r="I31" s="117" t="s">
        <v>55</v>
      </c>
      <c r="K31" s="100"/>
    </row>
    <row r="32" spans="1:48" x14ac:dyDescent="0.2">
      <c r="A32" s="91"/>
      <c r="B32" s="118" t="s">
        <v>56</v>
      </c>
      <c r="C32" s="119">
        <f t="shared" ref="C32:E36" si="0">BV296</f>
        <v>3.7999999999999999E-2</v>
      </c>
      <c r="D32" s="119">
        <f t="shared" si="0"/>
        <v>4.0099999999999997E-2</v>
      </c>
      <c r="E32" s="119">
        <f t="shared" si="0"/>
        <v>4.6699999999999998E-2</v>
      </c>
      <c r="F32" s="120">
        <v>0.04</v>
      </c>
      <c r="G32" s="121"/>
      <c r="H32" s="122"/>
      <c r="I32" s="123">
        <f>TRUNC(F32,4)</f>
        <v>0.04</v>
      </c>
      <c r="K32" s="96" t="str">
        <f>IF(F32&lt;&gt;"",IF(OR(F32&gt;E32,F32&lt;C32),"CORRIGIR % ADOTADO",""),"")</f>
        <v/>
      </c>
    </row>
    <row r="33" spans="1:11" x14ac:dyDescent="0.2">
      <c r="A33" s="91"/>
      <c r="B33" s="118" t="s">
        <v>57</v>
      </c>
      <c r="C33" s="119">
        <f t="shared" si="0"/>
        <v>3.2000000000000002E-3</v>
      </c>
      <c r="D33" s="119">
        <f t="shared" si="0"/>
        <v>4.0000000000000001E-3</v>
      </c>
      <c r="E33" s="119">
        <f t="shared" si="0"/>
        <v>7.4000000000000003E-3</v>
      </c>
      <c r="F33" s="124">
        <v>4.0000000000000001E-3</v>
      </c>
      <c r="G33" s="121"/>
      <c r="H33" s="122"/>
      <c r="I33" s="123">
        <f>TRUNC(F33,4)</f>
        <v>4.0000000000000001E-3</v>
      </c>
      <c r="K33" s="96" t="str">
        <f>IF(F33&lt;&gt;"",IF(OR(F33&gt;E33,F33&lt;C33),"CORRIGIR % ADOTADO",""),"")</f>
        <v/>
      </c>
    </row>
    <row r="34" spans="1:11" x14ac:dyDescent="0.2">
      <c r="A34" s="91"/>
      <c r="B34" s="118" t="s">
        <v>58</v>
      </c>
      <c r="C34" s="119">
        <f t="shared" si="0"/>
        <v>5.0000000000000001E-3</v>
      </c>
      <c r="D34" s="119">
        <f t="shared" si="0"/>
        <v>5.5999999999999999E-3</v>
      </c>
      <c r="E34" s="119">
        <f t="shared" si="0"/>
        <v>9.7000000000000003E-3</v>
      </c>
      <c r="F34" s="124">
        <v>5.5999999999999999E-3</v>
      </c>
      <c r="G34" s="121"/>
      <c r="H34" s="122"/>
      <c r="I34" s="123">
        <f>TRUNC(F34,4)</f>
        <v>5.5999999999999999E-3</v>
      </c>
      <c r="K34" s="96" t="str">
        <f>IF(F34&lt;&gt;"",IF(OR(F34&gt;E34,F34&lt;C34),"CORRIGIR % ADOTADO",""),"")</f>
        <v/>
      </c>
    </row>
    <row r="35" spans="1:11" x14ac:dyDescent="0.2">
      <c r="A35" s="91"/>
      <c r="B35" s="118" t="s">
        <v>59</v>
      </c>
      <c r="C35" s="119">
        <f t="shared" si="0"/>
        <v>1.0200000000000001E-2</v>
      </c>
      <c r="D35" s="119">
        <f t="shared" si="0"/>
        <v>1.11E-2</v>
      </c>
      <c r="E35" s="119">
        <f t="shared" si="0"/>
        <v>1.21E-2</v>
      </c>
      <c r="F35" s="124">
        <v>1.21E-2</v>
      </c>
      <c r="G35" s="121"/>
      <c r="H35" s="122"/>
      <c r="I35" s="123">
        <f>TRUNC(F35,4)</f>
        <v>1.21E-2</v>
      </c>
      <c r="K35" s="96" t="str">
        <f>IF(F35&lt;&gt;"",IF(OR(F35&gt;E35,F35&lt;C35),"CORRIGIR % ADOTADO",""),"")</f>
        <v/>
      </c>
    </row>
    <row r="36" spans="1:11" x14ac:dyDescent="0.2">
      <c r="A36" s="91"/>
      <c r="B36" s="118" t="s">
        <v>60</v>
      </c>
      <c r="C36" s="119">
        <f t="shared" si="0"/>
        <v>6.6400000000000001E-2</v>
      </c>
      <c r="D36" s="119">
        <f t="shared" si="0"/>
        <v>7.2999999999999995E-2</v>
      </c>
      <c r="E36" s="119">
        <f t="shared" si="0"/>
        <v>8.6900000000000005E-2</v>
      </c>
      <c r="F36" s="125">
        <v>8.6900000000000005E-2</v>
      </c>
      <c r="G36" s="121"/>
      <c r="H36" s="122"/>
      <c r="I36" s="123">
        <f>TRUNC(F36,4)</f>
        <v>8.6900000000000005E-2</v>
      </c>
      <c r="K36" s="96" t="str">
        <f>IF(F36&lt;&gt;"",IF(OR(F36&gt;E36,F36&lt;C36),"CORRIGIR % ADOTADO",""),"")</f>
        <v/>
      </c>
    </row>
    <row r="37" spans="1:11" ht="3.75" customHeight="1" x14ac:dyDescent="0.2">
      <c r="A37" s="91"/>
      <c r="B37" s="118"/>
      <c r="C37" s="119"/>
      <c r="D37" s="119"/>
      <c r="E37" s="119"/>
      <c r="F37" s="103"/>
      <c r="G37" s="121"/>
      <c r="H37" s="122"/>
    </row>
    <row r="38" spans="1:11" x14ac:dyDescent="0.2">
      <c r="A38" s="91"/>
      <c r="B38" s="126" t="s">
        <v>61</v>
      </c>
      <c r="C38" s="119"/>
      <c r="D38" s="119"/>
      <c r="E38" s="119"/>
      <c r="F38" s="127">
        <f>F23</f>
        <v>5.2999999999999999E-2</v>
      </c>
      <c r="G38" s="121"/>
      <c r="H38" s="122"/>
      <c r="I38" s="128">
        <f>TRUNC(F38,5)</f>
        <v>5.2999999999999999E-2</v>
      </c>
    </row>
    <row r="39" spans="1:11" ht="3.75" customHeight="1" x14ac:dyDescent="0.2">
      <c r="A39" s="91"/>
      <c r="B39" s="126"/>
      <c r="C39" s="119"/>
      <c r="D39" s="119"/>
      <c r="E39" s="119"/>
      <c r="F39" s="127"/>
      <c r="G39" s="121"/>
      <c r="H39" s="122"/>
      <c r="I39" s="128"/>
    </row>
    <row r="40" spans="1:11" ht="3.75" customHeight="1" x14ac:dyDescent="0.2">
      <c r="A40" s="91"/>
      <c r="B40" s="103"/>
      <c r="C40" s="103"/>
      <c r="D40" s="103"/>
      <c r="E40" s="103"/>
      <c r="F40" s="103"/>
      <c r="G40" s="121"/>
      <c r="H40" s="122"/>
    </row>
    <row r="41" spans="1:11" x14ac:dyDescent="0.2">
      <c r="A41" s="91"/>
      <c r="B41" s="103"/>
      <c r="C41" s="103"/>
      <c r="D41" s="103"/>
      <c r="E41" s="103"/>
      <c r="F41" s="103"/>
      <c r="G41" s="92"/>
      <c r="H41" s="85"/>
    </row>
    <row r="42" spans="1:11" x14ac:dyDescent="0.2">
      <c r="A42" s="91"/>
      <c r="B42" s="103"/>
      <c r="C42" s="103"/>
      <c r="D42" s="103"/>
      <c r="E42" s="103"/>
      <c r="F42" s="103"/>
      <c r="G42" s="92"/>
      <c r="H42" s="85"/>
    </row>
    <row r="43" spans="1:11" x14ac:dyDescent="0.2">
      <c r="A43" s="91"/>
      <c r="B43" s="103"/>
      <c r="C43" s="103"/>
      <c r="D43" s="103"/>
      <c r="E43" s="103"/>
      <c r="F43" s="103"/>
      <c r="G43" s="92"/>
      <c r="H43" s="85"/>
    </row>
    <row r="44" spans="1:11" ht="3.75" customHeight="1" x14ac:dyDescent="0.2">
      <c r="A44" s="91"/>
      <c r="B44" s="103"/>
      <c r="C44" s="103"/>
      <c r="D44" s="103"/>
      <c r="E44" s="103"/>
      <c r="F44" s="103"/>
      <c r="G44" s="92"/>
      <c r="H44" s="85"/>
    </row>
    <row r="45" spans="1:11" ht="15.75" x14ac:dyDescent="0.25">
      <c r="A45" s="91"/>
      <c r="B45" s="129" t="s">
        <v>62</v>
      </c>
      <c r="D45" s="85"/>
      <c r="E45" s="334">
        <f>ROUND((((1+I32+I33+I34)*(1+I35)*(1+I36))/(1-I38))-1,4)</f>
        <v>0.21920000000000001</v>
      </c>
      <c r="F45" s="334"/>
      <c r="G45" s="92"/>
      <c r="H45" s="85"/>
      <c r="K45" s="130" t="str">
        <f>IF(F8="SIM","PARA SIMPLES CONFERÊNCIA","")</f>
        <v>PARA SIMPLES CONFERÊNCIA</v>
      </c>
    </row>
    <row r="46" spans="1:11" ht="3.75" customHeight="1" thickBot="1" x14ac:dyDescent="0.3">
      <c r="A46" s="91"/>
      <c r="B46" s="129"/>
      <c r="D46" s="85"/>
      <c r="E46" s="131"/>
      <c r="F46" s="131"/>
      <c r="G46" s="92"/>
      <c r="H46" s="85"/>
    </row>
    <row r="47" spans="1:11" ht="21.75" thickTop="1" thickBot="1" x14ac:dyDescent="0.35">
      <c r="A47" s="91"/>
      <c r="B47" s="335" t="str">
        <f>IF(E45&lt;C50,"ERRO - BDI INFERIOR AO 1º QUARTIL",IF(E45&gt;E50,"ERRO - BDI SUPERIOR AO 3º QUARTIL","BDI CONFORME"))</f>
        <v>BDI CONFORME</v>
      </c>
      <c r="C47" s="336"/>
      <c r="D47" s="336"/>
      <c r="E47" s="336"/>
      <c r="F47" s="337"/>
      <c r="G47" s="92"/>
      <c r="H47" s="85"/>
    </row>
    <row r="48" spans="1:11" ht="3.75" customHeight="1" thickTop="1" x14ac:dyDescent="0.25">
      <c r="A48" s="91"/>
      <c r="B48" s="132"/>
      <c r="C48" s="132"/>
      <c r="D48" s="132"/>
      <c r="E48" s="132"/>
      <c r="F48" s="132"/>
      <c r="G48" s="92"/>
      <c r="H48" s="85"/>
    </row>
    <row r="49" spans="1:48" x14ac:dyDescent="0.2">
      <c r="A49" s="91"/>
      <c r="B49" s="103"/>
      <c r="C49" s="115" t="s">
        <v>52</v>
      </c>
      <c r="D49" s="115" t="s">
        <v>53</v>
      </c>
      <c r="E49" s="115" t="s">
        <v>54</v>
      </c>
      <c r="F49" s="103"/>
      <c r="G49" s="92"/>
      <c r="H49" s="85"/>
    </row>
    <row r="50" spans="1:48" x14ac:dyDescent="0.2">
      <c r="A50" s="91"/>
      <c r="B50" s="133" t="s">
        <v>63</v>
      </c>
      <c r="C50" s="119">
        <f>BV295</f>
        <v>0.19600000000000001</v>
      </c>
      <c r="D50" s="119">
        <f>BW295</f>
        <v>0.2097</v>
      </c>
      <c r="E50" s="119">
        <f>BX295</f>
        <v>0.24229999999999999</v>
      </c>
      <c r="F50" s="103"/>
      <c r="G50" s="92"/>
      <c r="H50" s="85"/>
    </row>
    <row r="51" spans="1:48" ht="3.75" customHeight="1" x14ac:dyDescent="0.2">
      <c r="A51" s="91"/>
      <c r="B51" s="133"/>
      <c r="C51" s="119"/>
      <c r="D51" s="119"/>
      <c r="E51" s="119"/>
      <c r="F51" s="103"/>
      <c r="G51" s="92"/>
      <c r="H51" s="85"/>
    </row>
    <row r="52" spans="1:48" x14ac:dyDescent="0.2">
      <c r="A52" s="91"/>
      <c r="B52" s="321" t="s">
        <v>64</v>
      </c>
      <c r="C52" s="321"/>
      <c r="D52" s="321"/>
      <c r="E52" s="321"/>
      <c r="F52" s="321"/>
      <c r="G52" s="92"/>
      <c r="H52" s="85"/>
    </row>
    <row r="53" spans="1:48" ht="3.75" customHeight="1" thickBot="1" x14ac:dyDescent="0.25">
      <c r="A53" s="91"/>
      <c r="B53" s="134"/>
      <c r="C53" s="134"/>
      <c r="D53" s="134"/>
      <c r="E53" s="134"/>
      <c r="F53" s="134"/>
      <c r="G53" s="92"/>
      <c r="H53" s="85"/>
    </row>
    <row r="54" spans="1:48" ht="17.25" thickTop="1" thickBot="1" x14ac:dyDescent="0.25">
      <c r="A54" s="91"/>
      <c r="B54" s="338" t="s">
        <v>100</v>
      </c>
      <c r="C54" s="338"/>
      <c r="D54" s="338"/>
      <c r="E54" s="339">
        <f>ROUND((((1+I32+I33+I34)*(1+I35)*(1+I36))/(1-I56))-1,4)</f>
        <v>0.28010000000000002</v>
      </c>
      <c r="F54" s="340"/>
      <c r="G54" s="92"/>
      <c r="H54" s="85"/>
      <c r="K54" s="135" t="str">
        <f>IF(F8="SIM","UTILIZAR BDI C/ DESONERAÇÃO","")</f>
        <v>UTILIZAR BDI C/ DESONERAÇÃO</v>
      </c>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8" ht="3.75" customHeight="1" thickTop="1" x14ac:dyDescent="0.2">
      <c r="A55" s="91"/>
      <c r="B55" s="133"/>
      <c r="C55" s="119"/>
      <c r="D55" s="119"/>
      <c r="E55" s="119"/>
      <c r="F55" s="103"/>
      <c r="G55" s="92"/>
      <c r="H55" s="85"/>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row>
    <row r="56" spans="1:48" ht="26.25" x14ac:dyDescent="0.25">
      <c r="A56" s="91"/>
      <c r="B56" s="137" t="s">
        <v>101</v>
      </c>
      <c r="C56" s="104">
        <v>4.4999999999999998E-2</v>
      </c>
      <c r="D56" s="321" t="s">
        <v>48</v>
      </c>
      <c r="E56" s="321"/>
      <c r="F56" s="107">
        <f>+F23+C56</f>
        <v>9.8000000000000004E-2</v>
      </c>
      <c r="G56" s="92"/>
      <c r="H56" s="85"/>
      <c r="I56" s="128">
        <f>TRUNC(F56,5)</f>
        <v>9.8000000000000004E-2</v>
      </c>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row>
    <row r="57" spans="1:48" ht="4.5" customHeight="1" thickBot="1" x14ac:dyDescent="0.25">
      <c r="A57" s="109"/>
      <c r="B57" s="138"/>
      <c r="C57" s="139"/>
      <c r="D57" s="139"/>
      <c r="E57" s="139"/>
      <c r="F57" s="140"/>
      <c r="G57" s="110"/>
      <c r="H57" s="85"/>
    </row>
    <row r="61" spans="1:48" x14ac:dyDescent="0.2">
      <c r="I61" s="141"/>
      <c r="J61" s="141"/>
      <c r="K61" s="141"/>
    </row>
    <row r="62" spans="1:48" x14ac:dyDescent="0.2">
      <c r="I62" s="142"/>
    </row>
    <row r="63" spans="1:48" x14ac:dyDescent="0.2">
      <c r="I63" s="143"/>
    </row>
    <row r="64" spans="1:48" x14ac:dyDescent="0.2">
      <c r="I64" s="143"/>
    </row>
    <row r="65" spans="9:9" x14ac:dyDescent="0.2">
      <c r="I65" s="144"/>
    </row>
    <row r="66" spans="9:9" x14ac:dyDescent="0.2">
      <c r="I66" s="143"/>
    </row>
    <row r="67" spans="9:9" x14ac:dyDescent="0.2">
      <c r="I67" s="143"/>
    </row>
    <row r="68" spans="9:9" x14ac:dyDescent="0.2">
      <c r="I68" s="143"/>
    </row>
    <row r="69" spans="9:9" x14ac:dyDescent="0.2">
      <c r="I69" s="143"/>
    </row>
    <row r="70" spans="9:9" x14ac:dyDescent="0.2">
      <c r="I70" s="143"/>
    </row>
    <row r="73" spans="9:9" x14ac:dyDescent="0.2">
      <c r="I73" s="141"/>
    </row>
    <row r="74" spans="9:9" x14ac:dyDescent="0.2">
      <c r="I74" s="108"/>
    </row>
    <row r="75" spans="9:9" x14ac:dyDescent="0.2">
      <c r="I75" s="108"/>
    </row>
    <row r="76" spans="9:9" x14ac:dyDescent="0.2">
      <c r="I76" s="108"/>
    </row>
    <row r="77" spans="9:9" x14ac:dyDescent="0.2">
      <c r="I77" s="108"/>
    </row>
    <row r="78" spans="9:9" x14ac:dyDescent="0.2">
      <c r="I78" s="108"/>
    </row>
    <row r="79" spans="9:9" x14ac:dyDescent="0.2">
      <c r="I79" s="108"/>
    </row>
    <row r="80" spans="9:9" x14ac:dyDescent="0.2">
      <c r="I80" s="108"/>
    </row>
    <row r="81" spans="9:15" x14ac:dyDescent="0.2">
      <c r="I81" s="108"/>
    </row>
    <row r="82" spans="9:15" x14ac:dyDescent="0.2">
      <c r="I82" s="108"/>
    </row>
    <row r="83" spans="9:15" x14ac:dyDescent="0.2">
      <c r="I83" s="145"/>
    </row>
    <row r="84" spans="9:15" x14ac:dyDescent="0.2">
      <c r="I84" s="145"/>
    </row>
    <row r="85" spans="9:15" x14ac:dyDescent="0.2">
      <c r="I85" s="145"/>
    </row>
    <row r="89" spans="9:15" x14ac:dyDescent="0.2">
      <c r="N89" s="108"/>
      <c r="O89" s="123"/>
    </row>
    <row r="90" spans="9:15" x14ac:dyDescent="0.2">
      <c r="N90" s="108"/>
      <c r="O90" s="123"/>
    </row>
    <row r="91" spans="9:15" x14ac:dyDescent="0.2">
      <c r="N91" s="108"/>
      <c r="O91" s="123"/>
    </row>
    <row r="92" spans="9:15" x14ac:dyDescent="0.2">
      <c r="N92" s="108"/>
      <c r="O92" s="123"/>
    </row>
    <row r="93" spans="9:15" x14ac:dyDescent="0.2">
      <c r="N93" s="108"/>
      <c r="O93" s="123"/>
    </row>
    <row r="94" spans="9:15" x14ac:dyDescent="0.2">
      <c r="N94" s="108"/>
      <c r="O94" s="123"/>
    </row>
    <row r="95" spans="9:15" x14ac:dyDescent="0.2">
      <c r="N95" s="108"/>
      <c r="O95" s="123"/>
    </row>
    <row r="96" spans="9:15" x14ac:dyDescent="0.2">
      <c r="N96" s="108"/>
      <c r="O96" s="123"/>
    </row>
    <row r="97" spans="14:15" x14ac:dyDescent="0.2">
      <c r="N97" s="108"/>
      <c r="O97" s="123"/>
    </row>
    <row r="98" spans="14:15" x14ac:dyDescent="0.2">
      <c r="N98" s="108"/>
      <c r="O98" s="123"/>
    </row>
    <row r="99" spans="14:15" x14ac:dyDescent="0.2">
      <c r="N99" s="108"/>
      <c r="O99" s="123"/>
    </row>
    <row r="100" spans="14:15" x14ac:dyDescent="0.2">
      <c r="N100" s="108"/>
    </row>
    <row r="101" spans="14:15" x14ac:dyDescent="0.2">
      <c r="N101" s="108"/>
    </row>
    <row r="102" spans="14:15" x14ac:dyDescent="0.2">
      <c r="N102" s="108"/>
    </row>
    <row r="103" spans="14:15" x14ac:dyDescent="0.2">
      <c r="N103" s="108"/>
    </row>
    <row r="254" spans="72:76" ht="13.5" thickBot="1" x14ac:dyDescent="0.25"/>
    <row r="255" spans="72:76" x14ac:dyDescent="0.2">
      <c r="BT255" s="342" t="s">
        <v>65</v>
      </c>
      <c r="BU255" s="343"/>
      <c r="BV255" s="343"/>
      <c r="BW255" s="343"/>
      <c r="BX255" s="344"/>
    </row>
    <row r="256" spans="72:76" x14ac:dyDescent="0.2">
      <c r="BT256" s="146"/>
      <c r="BU256" s="85" t="s">
        <v>66</v>
      </c>
      <c r="BV256" s="85" t="s">
        <v>67</v>
      </c>
      <c r="BW256" s="85" t="s">
        <v>68</v>
      </c>
      <c r="BX256" s="147"/>
    </row>
    <row r="257" spans="72:87" x14ac:dyDescent="0.2">
      <c r="BT257" s="148">
        <v>100</v>
      </c>
      <c r="BU257" s="149" t="s">
        <v>69</v>
      </c>
      <c r="BV257" s="93">
        <f t="shared" ref="BV257:BV262" si="1">+BT257</f>
        <v>100</v>
      </c>
      <c r="BW257" s="150" t="s">
        <v>70</v>
      </c>
      <c r="BX257" s="147"/>
    </row>
    <row r="258" spans="72:87" ht="25.5" x14ac:dyDescent="0.2">
      <c r="BT258" s="148">
        <v>200</v>
      </c>
      <c r="BU258" s="149" t="s">
        <v>35</v>
      </c>
      <c r="BV258" s="93">
        <f t="shared" si="1"/>
        <v>200</v>
      </c>
      <c r="BW258" s="150" t="s">
        <v>71</v>
      </c>
      <c r="BX258" s="147"/>
    </row>
    <row r="259" spans="72:87" ht="57" x14ac:dyDescent="0.2">
      <c r="BT259" s="148">
        <v>300</v>
      </c>
      <c r="BU259" s="151" t="s">
        <v>72</v>
      </c>
      <c r="BV259" s="93">
        <f t="shared" si="1"/>
        <v>300</v>
      </c>
      <c r="BW259" s="150" t="s">
        <v>73</v>
      </c>
      <c r="BX259" s="147"/>
    </row>
    <row r="260" spans="72:87" ht="57" x14ac:dyDescent="0.2">
      <c r="BT260" s="148">
        <v>400</v>
      </c>
      <c r="BU260" s="151" t="s">
        <v>74</v>
      </c>
      <c r="BV260" s="93">
        <f t="shared" si="1"/>
        <v>400</v>
      </c>
      <c r="BW260" s="150" t="s">
        <v>75</v>
      </c>
      <c r="BX260" s="147"/>
    </row>
    <row r="261" spans="72:87" x14ac:dyDescent="0.2">
      <c r="BT261" s="148">
        <v>500</v>
      </c>
      <c r="BU261" s="149" t="s">
        <v>76</v>
      </c>
      <c r="BV261" s="93">
        <f t="shared" si="1"/>
        <v>500</v>
      </c>
      <c r="BW261" s="150" t="s">
        <v>77</v>
      </c>
      <c r="BX261" s="147"/>
    </row>
    <row r="262" spans="72:87" ht="25.5" x14ac:dyDescent="0.2">
      <c r="BT262" s="148">
        <v>600</v>
      </c>
      <c r="BU262" s="149" t="s">
        <v>78</v>
      </c>
      <c r="BV262" s="93">
        <f t="shared" si="1"/>
        <v>600</v>
      </c>
      <c r="BW262" s="150" t="s">
        <v>79</v>
      </c>
      <c r="BX262" s="147"/>
    </row>
    <row r="263" spans="72:87" x14ac:dyDescent="0.2">
      <c r="BT263" s="148"/>
      <c r="BU263" s="93"/>
      <c r="BV263" s="93"/>
      <c r="BW263" s="150"/>
      <c r="BX263" s="147"/>
    </row>
    <row r="264" spans="72:87" x14ac:dyDescent="0.2">
      <c r="BT264" s="152"/>
      <c r="BU264" s="150"/>
      <c r="BV264" s="150"/>
      <c r="BW264" s="150"/>
      <c r="BX264" s="147"/>
    </row>
    <row r="265" spans="72:87" x14ac:dyDescent="0.2">
      <c r="BT265" s="152"/>
      <c r="BU265" s="150"/>
      <c r="BV265" s="150"/>
      <c r="BW265" s="150"/>
      <c r="BX265" s="147"/>
      <c r="CF265" s="86" t="s">
        <v>42</v>
      </c>
      <c r="CG265" s="86" t="s">
        <v>80</v>
      </c>
      <c r="CH265" s="86" t="s">
        <v>81</v>
      </c>
    </row>
    <row r="266" spans="72:87" x14ac:dyDescent="0.2">
      <c r="BT266" s="146"/>
      <c r="BU266" s="85"/>
      <c r="BV266" s="85"/>
      <c r="BW266" s="85"/>
      <c r="BX266" s="147"/>
      <c r="CE266" s="86" t="s">
        <v>41</v>
      </c>
      <c r="CF266" s="123">
        <v>6.4999999999999997E-3</v>
      </c>
      <c r="CG266" s="153">
        <v>0.03</v>
      </c>
      <c r="CH266" s="86" t="s">
        <v>82</v>
      </c>
      <c r="CI266" s="123" t="e">
        <f>(#REF!+#REF!)+C21</f>
        <v>#REF!</v>
      </c>
    </row>
    <row r="267" spans="72:87" x14ac:dyDescent="0.2">
      <c r="BT267" s="146"/>
      <c r="BU267" s="85"/>
      <c r="BV267" s="85"/>
      <c r="BW267" s="85"/>
      <c r="BX267" s="147"/>
      <c r="CF267" s="123">
        <v>1.6500000000000001E-2</v>
      </c>
      <c r="CG267" s="123">
        <v>7.5999999999999998E-2</v>
      </c>
      <c r="CH267" s="86" t="s">
        <v>83</v>
      </c>
      <c r="CI267" s="123" t="e">
        <f>(#REF!+#REF!)*#REF!+C21</f>
        <v>#REF!</v>
      </c>
    </row>
    <row r="268" spans="72:87" x14ac:dyDescent="0.2">
      <c r="BT268" s="146"/>
      <c r="BU268" s="85"/>
      <c r="BV268" s="85"/>
      <c r="BW268" s="85"/>
      <c r="BX268" s="147"/>
    </row>
    <row r="269" spans="72:87" x14ac:dyDescent="0.2">
      <c r="BT269" s="154"/>
      <c r="BU269" s="155"/>
      <c r="BV269" s="155"/>
      <c r="BW269" s="85"/>
      <c r="BX269" s="147"/>
    </row>
    <row r="270" spans="72:87" x14ac:dyDescent="0.2">
      <c r="BT270" s="146"/>
      <c r="BU270" s="85"/>
      <c r="BV270" s="85"/>
      <c r="BW270" s="85"/>
      <c r="BX270" s="147"/>
    </row>
    <row r="271" spans="72:87" ht="13.5" thickBot="1" x14ac:dyDescent="0.25">
      <c r="BT271" s="146"/>
      <c r="BU271" s="85"/>
      <c r="BV271" s="85"/>
      <c r="BW271" s="85"/>
      <c r="BX271" s="147"/>
      <c r="CD271" s="86">
        <f>BT257</f>
        <v>100</v>
      </c>
      <c r="CE271" s="341" t="str">
        <f>BU257</f>
        <v>Construção de edificios</v>
      </c>
      <c r="CF271" s="341"/>
      <c r="CG271" s="341"/>
      <c r="CH271" s="341"/>
    </row>
    <row r="272" spans="72:87" ht="15" thickBot="1" x14ac:dyDescent="0.25">
      <c r="BT272" s="146"/>
      <c r="BU272" s="85"/>
      <c r="BV272" s="85"/>
      <c r="BW272" s="85"/>
      <c r="BX272" s="147"/>
      <c r="CD272" s="86">
        <f>+CD271+1</f>
        <v>101</v>
      </c>
      <c r="CE272" s="156" t="s">
        <v>56</v>
      </c>
      <c r="CF272" s="157">
        <v>0.03</v>
      </c>
      <c r="CG272" s="157">
        <v>0.04</v>
      </c>
      <c r="CH272" s="157">
        <v>5.5E-2</v>
      </c>
    </row>
    <row r="273" spans="72:86" ht="15" thickBot="1" x14ac:dyDescent="0.25">
      <c r="BT273" s="146"/>
      <c r="BU273" s="85"/>
      <c r="BV273" s="85"/>
      <c r="BW273" s="85"/>
      <c r="BX273" s="147"/>
      <c r="CD273" s="86">
        <f>+CD272+1</f>
        <v>102</v>
      </c>
      <c r="CE273" s="156" t="s">
        <v>57</v>
      </c>
      <c r="CF273" s="157">
        <v>8.0000000000000002E-3</v>
      </c>
      <c r="CG273" s="157">
        <v>8.0000000000000002E-3</v>
      </c>
      <c r="CH273" s="157">
        <v>0.01</v>
      </c>
    </row>
    <row r="274" spans="72:86" ht="15" thickBot="1" x14ac:dyDescent="0.25">
      <c r="BT274" s="146"/>
      <c r="BU274" s="85"/>
      <c r="BV274" s="85"/>
      <c r="BW274" s="85"/>
      <c r="BX274" s="147"/>
      <c r="CD274" s="86">
        <f>+CD273+1</f>
        <v>103</v>
      </c>
      <c r="CE274" s="156" t="s">
        <v>58</v>
      </c>
      <c r="CF274" s="157">
        <v>9.7000000000000003E-3</v>
      </c>
      <c r="CG274" s="157">
        <v>1.2699999999999999E-2</v>
      </c>
      <c r="CH274" s="157">
        <v>1.2699999999999999E-2</v>
      </c>
    </row>
    <row r="275" spans="72:86" ht="15" thickBot="1" x14ac:dyDescent="0.25">
      <c r="BT275" s="154"/>
      <c r="BU275" s="155"/>
      <c r="BV275" s="155"/>
      <c r="BW275" s="85"/>
      <c r="BX275" s="147"/>
      <c r="CD275" s="86">
        <f>+CD274+1</f>
        <v>104</v>
      </c>
      <c r="CE275" s="156" t="s">
        <v>59</v>
      </c>
      <c r="CF275" s="157">
        <v>5.8999999999999999E-3</v>
      </c>
      <c r="CG275" s="157">
        <v>1.23E-2</v>
      </c>
      <c r="CH275" s="157">
        <v>1.3899999999999999E-2</v>
      </c>
    </row>
    <row r="276" spans="72:86" ht="15" thickBot="1" x14ac:dyDescent="0.25">
      <c r="BT276" s="146"/>
      <c r="BU276" s="85"/>
      <c r="BV276" s="85"/>
      <c r="BW276" s="85"/>
      <c r="BX276" s="147"/>
      <c r="CD276" s="86">
        <f>+CD275+1</f>
        <v>105</v>
      </c>
      <c r="CE276" s="156" t="s">
        <v>60</v>
      </c>
      <c r="CF276" s="157">
        <v>6.1600000000000002E-2</v>
      </c>
      <c r="CG276" s="157">
        <v>7.3999999999999996E-2</v>
      </c>
      <c r="CH276" s="157">
        <v>8.9599999999999999E-2</v>
      </c>
    </row>
    <row r="277" spans="72:86" x14ac:dyDescent="0.2">
      <c r="BT277" s="146"/>
      <c r="BU277" s="85"/>
      <c r="BV277" s="85"/>
      <c r="BW277" s="85"/>
      <c r="BX277" s="147"/>
    </row>
    <row r="278" spans="72:86" x14ac:dyDescent="0.2">
      <c r="BT278" s="146"/>
      <c r="BU278" s="85"/>
      <c r="BV278" s="85"/>
      <c r="BW278" s="85"/>
      <c r="BX278" s="147"/>
    </row>
    <row r="279" spans="72:86" ht="13.5" thickBot="1" x14ac:dyDescent="0.25">
      <c r="BT279" s="146"/>
      <c r="BU279" s="85"/>
      <c r="BV279" s="85"/>
      <c r="BW279" s="85"/>
      <c r="BX279" s="147"/>
      <c r="CD279" s="86">
        <f>BT258</f>
        <v>200</v>
      </c>
      <c r="CE279" s="341" t="str">
        <f>BU258</f>
        <v>Construção de rodovias e ferrovias</v>
      </c>
      <c r="CF279" s="341"/>
      <c r="CG279" s="341"/>
      <c r="CH279" s="341"/>
    </row>
    <row r="280" spans="72:86" ht="15" thickBot="1" x14ac:dyDescent="0.25">
      <c r="BT280" s="146"/>
      <c r="BU280" s="85"/>
      <c r="BV280" s="85"/>
      <c r="BW280" s="85"/>
      <c r="BX280" s="147"/>
      <c r="CD280" s="86">
        <f>+CD279+1</f>
        <v>201</v>
      </c>
      <c r="CE280" s="156" t="s">
        <v>56</v>
      </c>
      <c r="CF280" s="157">
        <v>3.7999999999999999E-2</v>
      </c>
      <c r="CG280" s="157">
        <v>4.0099999999999997E-2</v>
      </c>
      <c r="CH280" s="157">
        <v>4.6699999999999998E-2</v>
      </c>
    </row>
    <row r="281" spans="72:86" ht="15" thickBot="1" x14ac:dyDescent="0.25">
      <c r="BT281" s="146"/>
      <c r="BU281" s="85"/>
      <c r="BV281" s="85"/>
      <c r="BW281" s="85"/>
      <c r="BX281" s="147"/>
      <c r="CD281" s="86">
        <f>+CD280+1</f>
        <v>202</v>
      </c>
      <c r="CE281" s="156" t="s">
        <v>57</v>
      </c>
      <c r="CF281" s="157">
        <v>3.2000000000000002E-3</v>
      </c>
      <c r="CG281" s="157">
        <v>4.0000000000000001E-3</v>
      </c>
      <c r="CH281" s="157">
        <v>7.4000000000000003E-3</v>
      </c>
    </row>
    <row r="282" spans="72:86" ht="15" thickBot="1" x14ac:dyDescent="0.25">
      <c r="BT282" s="342"/>
      <c r="BU282" s="343"/>
      <c r="BV282" s="343"/>
      <c r="BW282" s="343"/>
      <c r="BX282" s="344"/>
      <c r="CD282" s="86">
        <f>+CD281+1</f>
        <v>203</v>
      </c>
      <c r="CE282" s="156" t="s">
        <v>58</v>
      </c>
      <c r="CF282" s="157">
        <v>5.0000000000000001E-3</v>
      </c>
      <c r="CG282" s="157">
        <v>5.5999999999999999E-3</v>
      </c>
      <c r="CH282" s="157">
        <v>9.7000000000000003E-3</v>
      </c>
    </row>
    <row r="283" spans="72:86" ht="15" thickBot="1" x14ac:dyDescent="0.25">
      <c r="BT283" s="146"/>
      <c r="BU283" s="85"/>
      <c r="BV283" s="85"/>
      <c r="BW283" s="85"/>
      <c r="BX283" s="147"/>
      <c r="CD283" s="86">
        <f>+CD282+1</f>
        <v>204</v>
      </c>
      <c r="CE283" s="156" t="s">
        <v>59</v>
      </c>
      <c r="CF283" s="157">
        <v>1.0200000000000001E-2</v>
      </c>
      <c r="CG283" s="157">
        <v>1.11E-2</v>
      </c>
      <c r="CH283" s="157">
        <v>1.21E-2</v>
      </c>
    </row>
    <row r="284" spans="72:86" ht="15" thickBot="1" x14ac:dyDescent="0.25">
      <c r="BT284" s="146"/>
      <c r="BU284" s="85"/>
      <c r="BV284" s="85"/>
      <c r="BW284" s="85"/>
      <c r="BX284" s="147"/>
      <c r="CD284" s="86">
        <f>+CD283+1</f>
        <v>205</v>
      </c>
      <c r="CE284" s="156" t="s">
        <v>60</v>
      </c>
      <c r="CF284" s="157">
        <v>6.6400000000000001E-2</v>
      </c>
      <c r="CG284" s="157">
        <v>7.2999999999999995E-2</v>
      </c>
      <c r="CH284" s="157">
        <v>8.6900000000000005E-2</v>
      </c>
    </row>
    <row r="285" spans="72:86" x14ac:dyDescent="0.2">
      <c r="BT285" s="146"/>
      <c r="BU285" s="85"/>
      <c r="BV285" s="85"/>
      <c r="BW285" s="85"/>
      <c r="BX285" s="147"/>
    </row>
    <row r="286" spans="72:86" ht="13.5" thickBot="1" x14ac:dyDescent="0.25">
      <c r="BT286" s="158"/>
      <c r="BU286" s="159"/>
      <c r="BV286" s="159"/>
      <c r="BW286" s="159"/>
      <c r="BX286" s="160"/>
    </row>
    <row r="287" spans="72:86" ht="13.5" thickBot="1" x14ac:dyDescent="0.25">
      <c r="BT287" s="342"/>
      <c r="BU287" s="343"/>
      <c r="BV287" s="343"/>
      <c r="BW287" s="343"/>
      <c r="BX287" s="344"/>
      <c r="CD287" s="86">
        <f>BT259</f>
        <v>300</v>
      </c>
      <c r="CE287" s="341" t="str">
        <f>BU259</f>
        <v>Construção de Redes de Abastecimento de Água, Coleta de Esgoto e Construções Correlatas</v>
      </c>
      <c r="CF287" s="341"/>
      <c r="CG287" s="341"/>
      <c r="CH287" s="341"/>
    </row>
    <row r="288" spans="72:86" ht="15" thickBot="1" x14ac:dyDescent="0.25">
      <c r="BT288" s="345"/>
      <c r="BU288" s="346"/>
      <c r="BV288" s="346"/>
      <c r="BW288" s="346"/>
      <c r="BX288" s="347"/>
      <c r="CD288" s="86">
        <f>+CD287+1</f>
        <v>301</v>
      </c>
      <c r="CE288" s="161" t="s">
        <v>56</v>
      </c>
      <c r="CF288" s="162">
        <v>3.4299999999999997E-2</v>
      </c>
      <c r="CG288" s="162">
        <v>4.9299999999999997E-2</v>
      </c>
      <c r="CH288" s="162">
        <v>6.7100000000000007E-2</v>
      </c>
    </row>
    <row r="289" spans="72:86" ht="15" thickBot="1" x14ac:dyDescent="0.25">
      <c r="BT289" s="345"/>
      <c r="BU289" s="346"/>
      <c r="BV289" s="346"/>
      <c r="BW289" s="346"/>
      <c r="BX289" s="347"/>
      <c r="CD289" s="86">
        <f>+CD288+1</f>
        <v>302</v>
      </c>
      <c r="CE289" s="156" t="s">
        <v>57</v>
      </c>
      <c r="CF289" s="157">
        <v>2.8E-3</v>
      </c>
      <c r="CG289" s="157">
        <v>4.8999999999999998E-3</v>
      </c>
      <c r="CH289" s="157">
        <v>7.4999999999999997E-3</v>
      </c>
    </row>
    <row r="290" spans="72:86" ht="27" customHeight="1" thickBot="1" x14ac:dyDescent="0.25">
      <c r="BT290" s="163"/>
      <c r="BU290" s="164"/>
      <c r="BV290" s="165"/>
      <c r="BW290" s="165"/>
      <c r="BX290" s="166"/>
      <c r="CD290" s="86">
        <f>+CD289+1</f>
        <v>303</v>
      </c>
      <c r="CE290" s="156" t="s">
        <v>58</v>
      </c>
      <c r="CF290" s="157">
        <v>0.01</v>
      </c>
      <c r="CG290" s="157">
        <v>1.3899999999999999E-2</v>
      </c>
      <c r="CH290" s="157">
        <v>1.7399999999999999E-2</v>
      </c>
    </row>
    <row r="291" spans="72:86" ht="15" thickBot="1" x14ac:dyDescent="0.25">
      <c r="BT291" s="146"/>
      <c r="BU291" s="85"/>
      <c r="BV291" s="85"/>
      <c r="BW291" s="85"/>
      <c r="BX291" s="147"/>
      <c r="CD291" s="86">
        <f>+CD290+1</f>
        <v>304</v>
      </c>
      <c r="CE291" s="156" t="s">
        <v>59</v>
      </c>
      <c r="CF291" s="157">
        <v>9.4000000000000004E-3</v>
      </c>
      <c r="CG291" s="157">
        <v>9.9000000000000008E-3</v>
      </c>
      <c r="CH291" s="157">
        <v>1.17E-2</v>
      </c>
    </row>
    <row r="292" spans="72:86" ht="15" thickBot="1" x14ac:dyDescent="0.25">
      <c r="BT292" s="158"/>
      <c r="BU292" s="159"/>
      <c r="BV292" s="159"/>
      <c r="BW292" s="159"/>
      <c r="BX292" s="160"/>
      <c r="CD292" s="86">
        <f>+CD291+1</f>
        <v>305</v>
      </c>
      <c r="CE292" s="156" t="s">
        <v>60</v>
      </c>
      <c r="CF292" s="157">
        <v>6.7400000000000002E-2</v>
      </c>
      <c r="CG292" s="157">
        <v>8.0399999999999999E-2</v>
      </c>
      <c r="CH292" s="157">
        <v>9.4E-2</v>
      </c>
    </row>
    <row r="293" spans="72:86" x14ac:dyDescent="0.2">
      <c r="BT293" s="342"/>
      <c r="BU293" s="343"/>
      <c r="BV293" s="343"/>
      <c r="BW293" s="343"/>
      <c r="BX293" s="344"/>
    </row>
    <row r="294" spans="72:86" ht="13.5" thickBot="1" x14ac:dyDescent="0.25">
      <c r="BT294" s="167"/>
      <c r="BU294" s="168" t="s">
        <v>84</v>
      </c>
      <c r="BV294" s="168" t="s">
        <v>85</v>
      </c>
      <c r="BW294" s="168" t="s">
        <v>86</v>
      </c>
      <c r="BX294" s="168" t="s">
        <v>87</v>
      </c>
      <c r="CD294" s="86">
        <f>BT260</f>
        <v>400</v>
      </c>
      <c r="CE294" s="341" t="str">
        <f>BU260</f>
        <v>Construção e Manutenção de Estações e Redes de Distribuição de Energia Elétrica</v>
      </c>
      <c r="CF294" s="341"/>
      <c r="CG294" s="341"/>
      <c r="CH294" s="341"/>
    </row>
    <row r="295" spans="72:86" ht="15" thickBot="1" x14ac:dyDescent="0.25">
      <c r="BT295" s="167" t="s">
        <v>88</v>
      </c>
      <c r="BU295" s="168">
        <f>VLOOKUP(C6,BU257:BV262,2,0)</f>
        <v>200</v>
      </c>
      <c r="BV295" s="169">
        <f>VLOOKUP($BU295,$BT$306:$BX$311,3,0)</f>
        <v>0.19600000000000001</v>
      </c>
      <c r="BW295" s="169">
        <f>VLOOKUP($BU295,$BT$306:$BX$311,4,0)</f>
        <v>0.2097</v>
      </c>
      <c r="BX295" s="169">
        <f>VLOOKUP($BU295,$BT$306:$BX$311,5,0)</f>
        <v>0.24229999999999999</v>
      </c>
      <c r="CD295" s="86">
        <f>+CD294+1</f>
        <v>401</v>
      </c>
      <c r="CE295" s="161" t="s">
        <v>56</v>
      </c>
      <c r="CF295" s="162">
        <v>5.2900000000000003E-2</v>
      </c>
      <c r="CG295" s="162">
        <v>5.9200000000000003E-2</v>
      </c>
      <c r="CH295" s="162">
        <v>7.9299999999999995E-2</v>
      </c>
    </row>
    <row r="296" spans="72:86" ht="15" thickBot="1" x14ac:dyDescent="0.25">
      <c r="BT296" s="170" t="s">
        <v>56</v>
      </c>
      <c r="BU296" s="168">
        <f>+BU295+1</f>
        <v>201</v>
      </c>
      <c r="BV296" s="169">
        <f>VLOOKUP($BU296,$CD$271:$CH$312,3,0)</f>
        <v>3.7999999999999999E-2</v>
      </c>
      <c r="BW296" s="169">
        <f>VLOOKUP($BU296,$CD$271:$CH$312,4,0)</f>
        <v>4.0099999999999997E-2</v>
      </c>
      <c r="BX296" s="169">
        <f>VLOOKUP($BU296,$CD$271:$CH$312,5,0)</f>
        <v>4.6699999999999998E-2</v>
      </c>
      <c r="CD296" s="86">
        <f>+CD295+1</f>
        <v>402</v>
      </c>
      <c r="CE296" s="156" t="s">
        <v>57</v>
      </c>
      <c r="CF296" s="157">
        <v>2.5000000000000001E-3</v>
      </c>
      <c r="CG296" s="157">
        <v>5.1000000000000004E-3</v>
      </c>
      <c r="CH296" s="157">
        <v>5.5999999999999999E-3</v>
      </c>
    </row>
    <row r="297" spans="72:86" ht="15" thickBot="1" x14ac:dyDescent="0.25">
      <c r="BT297" s="170" t="s">
        <v>57</v>
      </c>
      <c r="BU297" s="168">
        <f>+BU296+1</f>
        <v>202</v>
      </c>
      <c r="BV297" s="169">
        <f>VLOOKUP($BU297,$CD$271:$CH$312,3,0)</f>
        <v>3.2000000000000002E-3</v>
      </c>
      <c r="BW297" s="169">
        <f>VLOOKUP($BU297,$CD$271:$CH$312,4,0)</f>
        <v>4.0000000000000001E-3</v>
      </c>
      <c r="BX297" s="169">
        <f>VLOOKUP($BU297,$CD$271:$CH$312,5,0)</f>
        <v>7.4000000000000003E-3</v>
      </c>
      <c r="CD297" s="86">
        <f>+CD296+1</f>
        <v>403</v>
      </c>
      <c r="CE297" s="156" t="s">
        <v>58</v>
      </c>
      <c r="CF297" s="157">
        <v>0.01</v>
      </c>
      <c r="CG297" s="157">
        <v>1.4800000000000001E-2</v>
      </c>
      <c r="CH297" s="157">
        <v>1.9699999999999999E-2</v>
      </c>
    </row>
    <row r="298" spans="72:86" ht="15" thickBot="1" x14ac:dyDescent="0.25">
      <c r="BT298" s="170" t="s">
        <v>58</v>
      </c>
      <c r="BU298" s="168">
        <f>+BU297+1</f>
        <v>203</v>
      </c>
      <c r="BV298" s="169">
        <f>VLOOKUP($BU298,$CD$271:$CH$312,3,0)</f>
        <v>5.0000000000000001E-3</v>
      </c>
      <c r="BW298" s="169">
        <f>VLOOKUP($BU298,$CD$271:$CH$312,4,0)</f>
        <v>5.5999999999999999E-3</v>
      </c>
      <c r="BX298" s="169">
        <f>VLOOKUP($BU298,$CD$271:$CH$312,5,0)</f>
        <v>9.7000000000000003E-3</v>
      </c>
      <c r="CD298" s="86">
        <f>+CD297+1</f>
        <v>404</v>
      </c>
      <c r="CE298" s="156" t="s">
        <v>59</v>
      </c>
      <c r="CF298" s="157">
        <v>1.01E-2</v>
      </c>
      <c r="CG298" s="157">
        <v>1.0699999999999999E-2</v>
      </c>
      <c r="CH298" s="157">
        <v>1.11E-2</v>
      </c>
    </row>
    <row r="299" spans="72:86" ht="15" thickBot="1" x14ac:dyDescent="0.25">
      <c r="BT299" s="170" t="s">
        <v>59</v>
      </c>
      <c r="BU299" s="168">
        <f>+BU298+1</f>
        <v>204</v>
      </c>
      <c r="BV299" s="169">
        <f>VLOOKUP($BU299,$CD$271:$CH$312,3,0)</f>
        <v>1.0200000000000001E-2</v>
      </c>
      <c r="BW299" s="169">
        <f>VLOOKUP($BU299,$CD$271:$CH$312,4,0)</f>
        <v>1.11E-2</v>
      </c>
      <c r="BX299" s="169">
        <f>VLOOKUP($BU299,$CD$271:$CH$312,5,0)</f>
        <v>1.21E-2</v>
      </c>
      <c r="CD299" s="86">
        <f>+CD298+1</f>
        <v>405</v>
      </c>
      <c r="CE299" s="156" t="s">
        <v>60</v>
      </c>
      <c r="CF299" s="157">
        <v>0.08</v>
      </c>
      <c r="CG299" s="157">
        <v>8.3099999999999993E-2</v>
      </c>
      <c r="CH299" s="157">
        <v>9.5100000000000004E-2</v>
      </c>
    </row>
    <row r="300" spans="72:86" ht="15" thickBot="1" x14ac:dyDescent="0.25">
      <c r="BT300" s="170" t="s">
        <v>60</v>
      </c>
      <c r="BU300" s="168">
        <f>+BU299+1</f>
        <v>205</v>
      </c>
      <c r="BV300" s="169">
        <f>VLOOKUP($BU300,$CD$271:$CH$312,3,0)</f>
        <v>6.6400000000000001E-2</v>
      </c>
      <c r="BW300" s="169">
        <f>VLOOKUP($BU300,$CD$271:$CH$312,4,0)</f>
        <v>7.2999999999999995E-2</v>
      </c>
      <c r="BX300" s="169">
        <f>VLOOKUP($BU300,$CD$271:$CH$312,5,0)</f>
        <v>8.6900000000000005E-2</v>
      </c>
      <c r="CD300" s="86">
        <f>BT261</f>
        <v>500</v>
      </c>
      <c r="CE300" s="341" t="str">
        <f>BU261</f>
        <v>Portuárias, Marítimas e Fluviais</v>
      </c>
      <c r="CF300" s="341"/>
      <c r="CG300" s="341"/>
      <c r="CH300" s="341"/>
    </row>
    <row r="301" spans="72:86" ht="15" thickBot="1" x14ac:dyDescent="0.25">
      <c r="BT301" s="146"/>
      <c r="BU301" s="85"/>
      <c r="BV301" s="85"/>
      <c r="BW301" s="85"/>
      <c r="BX301" s="147"/>
      <c r="CD301" s="86">
        <f>+CD300+1</f>
        <v>501</v>
      </c>
      <c r="CE301" s="161" t="s">
        <v>56</v>
      </c>
      <c r="CF301" s="162">
        <v>0.04</v>
      </c>
      <c r="CG301" s="162">
        <v>5.5199999999999999E-2</v>
      </c>
      <c r="CH301" s="162">
        <v>7.85E-2</v>
      </c>
    </row>
    <row r="302" spans="72:86" ht="15" thickBot="1" x14ac:dyDescent="0.25">
      <c r="CD302" s="86">
        <f>+CD301+1</f>
        <v>502</v>
      </c>
      <c r="CE302" s="156" t="s">
        <v>57</v>
      </c>
      <c r="CF302" s="157">
        <v>8.0999999999999996E-3</v>
      </c>
      <c r="CG302" s="157">
        <v>1.2200000000000001E-2</v>
      </c>
      <c r="CH302" s="157">
        <v>1.9900000000000001E-2</v>
      </c>
    </row>
    <row r="303" spans="72:86" ht="15" thickBot="1" x14ac:dyDescent="0.25">
      <c r="CD303" s="86">
        <f>+CD302+1</f>
        <v>503</v>
      </c>
      <c r="CE303" s="156" t="s">
        <v>58</v>
      </c>
      <c r="CF303" s="157">
        <v>1.46E-2</v>
      </c>
      <c r="CG303" s="157">
        <v>2.3199999999999998E-2</v>
      </c>
      <c r="CH303" s="157">
        <v>3.1600000000000003E-2</v>
      </c>
    </row>
    <row r="304" spans="72:86" ht="15" thickBot="1" x14ac:dyDescent="0.25">
      <c r="CD304" s="86">
        <f>+CD303+1</f>
        <v>504</v>
      </c>
      <c r="CE304" s="156" t="s">
        <v>59</v>
      </c>
      <c r="CF304" s="157">
        <v>9.4000000000000004E-3</v>
      </c>
      <c r="CG304" s="157">
        <v>1.0200000000000001E-2</v>
      </c>
      <c r="CH304" s="157">
        <v>1.3299999999999999E-2</v>
      </c>
    </row>
    <row r="305" spans="72:86" ht="15" thickBot="1" x14ac:dyDescent="0.25">
      <c r="BV305" s="171" t="s">
        <v>89</v>
      </c>
      <c r="BW305" s="172" t="s">
        <v>86</v>
      </c>
      <c r="BX305" s="172" t="s">
        <v>90</v>
      </c>
      <c r="CD305" s="86">
        <f>+CD304+1</f>
        <v>505</v>
      </c>
      <c r="CE305" s="156" t="s">
        <v>60</v>
      </c>
      <c r="CF305" s="157">
        <v>7.1400000000000005E-2</v>
      </c>
      <c r="CG305" s="157">
        <v>8.4000000000000005E-2</v>
      </c>
      <c r="CH305" s="157">
        <v>0.1043</v>
      </c>
    </row>
    <row r="306" spans="72:86" ht="15" thickBot="1" x14ac:dyDescent="0.25">
      <c r="BT306" s="86">
        <f>BT257</f>
        <v>100</v>
      </c>
      <c r="BU306" s="161" t="str">
        <f t="shared" ref="BU306:BU311" si="2">VLOOKUP(BT306,BT257:BU262,2,0)</f>
        <v>Construção de edificios</v>
      </c>
      <c r="BV306" s="162">
        <v>0.2034</v>
      </c>
      <c r="BW306" s="162">
        <v>0.22120000000000001</v>
      </c>
      <c r="BX306" s="162">
        <v>0.25</v>
      </c>
    </row>
    <row r="307" spans="72:86" ht="29.25" thickBot="1" x14ac:dyDescent="0.25">
      <c r="BT307" s="86">
        <v>200</v>
      </c>
      <c r="BU307" s="161" t="str">
        <f t="shared" si="2"/>
        <v>Construção de rodovias e ferrovias</v>
      </c>
      <c r="BV307" s="157">
        <v>0.19600000000000001</v>
      </c>
      <c r="BW307" s="157">
        <v>0.2097</v>
      </c>
      <c r="BX307" s="157">
        <v>0.24229999999999999</v>
      </c>
      <c r="CD307" s="86">
        <f>BT262</f>
        <v>600</v>
      </c>
      <c r="CE307" s="341" t="str">
        <f>BU262</f>
        <v>Fornecimento de Materiais e Equipamentos</v>
      </c>
      <c r="CF307" s="341"/>
      <c r="CG307" s="341"/>
      <c r="CH307" s="341"/>
    </row>
    <row r="308" spans="72:86" ht="57.75" thickBot="1" x14ac:dyDescent="0.25">
      <c r="BT308" s="86">
        <f>BT259</f>
        <v>300</v>
      </c>
      <c r="BU308" s="161" t="str">
        <f t="shared" si="2"/>
        <v>Construção de Redes de Abastecimento de Água, Coleta de Esgoto e Construções Correlatas</v>
      </c>
      <c r="BV308" s="157">
        <v>0.20760000000000001</v>
      </c>
      <c r="BW308" s="157">
        <v>0.24179999999999999</v>
      </c>
      <c r="BX308" s="157">
        <v>0.26440000000000002</v>
      </c>
      <c r="CD308" s="86">
        <f>+CD307+1</f>
        <v>601</v>
      </c>
      <c r="CE308" s="161" t="s">
        <v>56</v>
      </c>
      <c r="CF308" s="162">
        <v>1.4999999999999999E-2</v>
      </c>
      <c r="CG308" s="162">
        <v>3.4500000000000003E-2</v>
      </c>
      <c r="CH308" s="162">
        <v>4.4900000000000002E-2</v>
      </c>
    </row>
    <row r="309" spans="72:86" ht="57.75" thickBot="1" x14ac:dyDescent="0.25">
      <c r="BT309" s="86">
        <v>400</v>
      </c>
      <c r="BU309" s="161" t="str">
        <f t="shared" si="2"/>
        <v>Construção e Manutenção de Estações e Redes de Distribuição de Energia Elétrica</v>
      </c>
      <c r="BV309" s="157">
        <v>0.24</v>
      </c>
      <c r="BW309" s="157">
        <v>0.25840000000000002</v>
      </c>
      <c r="BX309" s="157">
        <v>0.27860000000000001</v>
      </c>
      <c r="CD309" s="86">
        <f>+CD308+1</f>
        <v>602</v>
      </c>
      <c r="CE309" s="156" t="s">
        <v>57</v>
      </c>
      <c r="CF309" s="157">
        <v>3.0000000000000001E-3</v>
      </c>
      <c r="CG309" s="157">
        <v>4.7999999999999996E-3</v>
      </c>
      <c r="CH309" s="157">
        <v>8.2000000000000007E-3</v>
      </c>
    </row>
    <row r="310" spans="72:86" ht="29.25" thickBot="1" x14ac:dyDescent="0.25">
      <c r="BT310" s="86">
        <v>500</v>
      </c>
      <c r="BU310" s="161" t="str">
        <f t="shared" si="2"/>
        <v>Portuárias, Marítimas e Fluviais</v>
      </c>
      <c r="BV310" s="157">
        <v>0.22800000000000001</v>
      </c>
      <c r="BW310" s="157">
        <v>0.27479999999999999</v>
      </c>
      <c r="BX310" s="157">
        <v>0.3095</v>
      </c>
      <c r="CD310" s="86">
        <f>+CD309+1</f>
        <v>603</v>
      </c>
      <c r="CE310" s="156" t="s">
        <v>58</v>
      </c>
      <c r="CF310" s="157">
        <v>5.5999999999999999E-3</v>
      </c>
      <c r="CG310" s="157">
        <v>8.5000000000000006E-3</v>
      </c>
      <c r="CH310" s="157">
        <v>8.8999999999999999E-3</v>
      </c>
    </row>
    <row r="311" spans="72:86" ht="29.25" thickBot="1" x14ac:dyDescent="0.25">
      <c r="BT311" s="86">
        <v>600</v>
      </c>
      <c r="BU311" s="161" t="str">
        <f t="shared" si="2"/>
        <v>Fornecimento de Materiais e Equipamentos</v>
      </c>
      <c r="BV311" s="157">
        <v>0.111</v>
      </c>
      <c r="BW311" s="157">
        <v>0.14019999999999999</v>
      </c>
      <c r="BX311" s="157">
        <v>0.16800000000000001</v>
      </c>
      <c r="CD311" s="86">
        <f>+CD310+1</f>
        <v>604</v>
      </c>
      <c r="CE311" s="156" t="s">
        <v>59</v>
      </c>
      <c r="CF311" s="157">
        <v>8.5000000000000006E-3</v>
      </c>
      <c r="CG311" s="157">
        <v>8.5000000000000006E-3</v>
      </c>
      <c r="CH311" s="157">
        <v>1.11E-2</v>
      </c>
    </row>
    <row r="312" spans="72:86" ht="15" thickBot="1" x14ac:dyDescent="0.25">
      <c r="CD312" s="86">
        <f>+CD311+1</f>
        <v>605</v>
      </c>
      <c r="CE312" s="156" t="s">
        <v>60</v>
      </c>
      <c r="CF312" s="157">
        <v>3.5000000000000003E-2</v>
      </c>
      <c r="CG312" s="157">
        <v>5.11E-2</v>
      </c>
      <c r="CH312" s="157">
        <v>6.2199999999999998E-2</v>
      </c>
    </row>
  </sheetData>
  <sheetProtection password="C5AB" sheet="1" objects="1" scenarios="1" formatCells="0" formatColumns="0" formatRows="0" selectLockedCells="1"/>
  <mergeCells count="31">
    <mergeCell ref="CE307:CH307"/>
    <mergeCell ref="D56:E56"/>
    <mergeCell ref="BT255:BX255"/>
    <mergeCell ref="CE271:CH271"/>
    <mergeCell ref="CE279:CH279"/>
    <mergeCell ref="BT282:BX282"/>
    <mergeCell ref="BT287:BX287"/>
    <mergeCell ref="CE287:CH287"/>
    <mergeCell ref="BT288:BX288"/>
    <mergeCell ref="BT289:BX289"/>
    <mergeCell ref="BT293:BX293"/>
    <mergeCell ref="CE294:CH294"/>
    <mergeCell ref="CE300:CH300"/>
    <mergeCell ref="B30:F30"/>
    <mergeCell ref="E45:F45"/>
    <mergeCell ref="B47:F47"/>
    <mergeCell ref="B52:F52"/>
    <mergeCell ref="B54:D54"/>
    <mergeCell ref="E54:F54"/>
    <mergeCell ref="K16:AV17"/>
    <mergeCell ref="B29:F29"/>
    <mergeCell ref="B1:F1"/>
    <mergeCell ref="B4:F4"/>
    <mergeCell ref="C6:F6"/>
    <mergeCell ref="B12:F12"/>
    <mergeCell ref="D16:F16"/>
    <mergeCell ref="D18:F18"/>
    <mergeCell ref="D19:F19"/>
    <mergeCell ref="D23:E23"/>
    <mergeCell ref="B25:F25"/>
    <mergeCell ref="B26:F26"/>
  </mergeCells>
  <conditionalFormatting sqref="F32:F36">
    <cfRule type="cellIs" dxfId="3" priority="1" stopIfTrue="1" operator="between">
      <formula>$C32</formula>
      <formula>$E32</formula>
    </cfRule>
  </conditionalFormatting>
  <conditionalFormatting sqref="B52:D56 E52:F53 E55:F56">
    <cfRule type="expression" dxfId="2" priority="2" stopIfTrue="1">
      <formula>OR($F$8="NÃO",$F$8="")</formula>
    </cfRule>
  </conditionalFormatting>
  <conditionalFormatting sqref="E45:F45">
    <cfRule type="expression" dxfId="1" priority="3" stopIfTrue="1">
      <formula>$F$8="SIM"</formula>
    </cfRule>
  </conditionalFormatting>
  <conditionalFormatting sqref="E54:F54">
    <cfRule type="expression" dxfId="0" priority="4" stopIfTrue="1">
      <formula>OR($F$8="NÃO",$F$8="")</formula>
    </cfRule>
  </conditionalFormatting>
  <dataValidations count="5">
    <dataValidation type="decimal" allowBlank="1" showInputMessage="1" showErrorMessage="1" sqref="F38:F39 JB38:JB39 SX38:SX39 ACT38:ACT39 AMP38:AMP39 AWL38:AWL39 BGH38:BGH39 BQD38:BQD39 BZZ38:BZZ39 CJV38:CJV39 CTR38:CTR39 DDN38:DDN39 DNJ38:DNJ39 DXF38:DXF39 EHB38:EHB39 EQX38:EQX39 FAT38:FAT39 FKP38:FKP39 FUL38:FUL39 GEH38:GEH39 GOD38:GOD39 GXZ38:GXZ39 HHV38:HHV39 HRR38:HRR39 IBN38:IBN39 ILJ38:ILJ39 IVF38:IVF39 JFB38:JFB39 JOX38:JOX39 JYT38:JYT39 KIP38:KIP39 KSL38:KSL39 LCH38:LCH39 LMD38:LMD39 LVZ38:LVZ39 MFV38:MFV39 MPR38:MPR39 MZN38:MZN39 NJJ38:NJJ39 NTF38:NTF39 ODB38:ODB39 OMX38:OMX39 OWT38:OWT39 PGP38:PGP39 PQL38:PQL39 QAH38:QAH39 QKD38:QKD39 QTZ38:QTZ39 RDV38:RDV39 RNR38:RNR39 RXN38:RXN39 SHJ38:SHJ39 SRF38:SRF39 TBB38:TBB39 TKX38:TKX39 TUT38:TUT39 UEP38:UEP39 UOL38:UOL39 UYH38:UYH39 VID38:VID39 VRZ38:VRZ39 WBV38:WBV39 WLR38:WLR39 WVN38:WVN39 F65574:F65575 JB65574:JB65575 SX65574:SX65575 ACT65574:ACT65575 AMP65574:AMP65575 AWL65574:AWL65575 BGH65574:BGH65575 BQD65574:BQD65575 BZZ65574:BZZ65575 CJV65574:CJV65575 CTR65574:CTR65575 DDN65574:DDN65575 DNJ65574:DNJ65575 DXF65574:DXF65575 EHB65574:EHB65575 EQX65574:EQX65575 FAT65574:FAT65575 FKP65574:FKP65575 FUL65574:FUL65575 GEH65574:GEH65575 GOD65574:GOD65575 GXZ65574:GXZ65575 HHV65574:HHV65575 HRR65574:HRR65575 IBN65574:IBN65575 ILJ65574:ILJ65575 IVF65574:IVF65575 JFB65574:JFB65575 JOX65574:JOX65575 JYT65574:JYT65575 KIP65574:KIP65575 KSL65574:KSL65575 LCH65574:LCH65575 LMD65574:LMD65575 LVZ65574:LVZ65575 MFV65574:MFV65575 MPR65574:MPR65575 MZN65574:MZN65575 NJJ65574:NJJ65575 NTF65574:NTF65575 ODB65574:ODB65575 OMX65574:OMX65575 OWT65574:OWT65575 PGP65574:PGP65575 PQL65574:PQL65575 QAH65574:QAH65575 QKD65574:QKD65575 QTZ65574:QTZ65575 RDV65574:RDV65575 RNR65574:RNR65575 RXN65574:RXN65575 SHJ65574:SHJ65575 SRF65574:SRF65575 TBB65574:TBB65575 TKX65574:TKX65575 TUT65574:TUT65575 UEP65574:UEP65575 UOL65574:UOL65575 UYH65574:UYH65575 VID65574:VID65575 VRZ65574:VRZ65575 WBV65574:WBV65575 WLR65574:WLR65575 WVN65574:WVN65575 F131110:F131111 JB131110:JB131111 SX131110:SX131111 ACT131110:ACT131111 AMP131110:AMP131111 AWL131110:AWL131111 BGH131110:BGH131111 BQD131110:BQD131111 BZZ131110:BZZ131111 CJV131110:CJV131111 CTR131110:CTR131111 DDN131110:DDN131111 DNJ131110:DNJ131111 DXF131110:DXF131111 EHB131110:EHB131111 EQX131110:EQX131111 FAT131110:FAT131111 FKP131110:FKP131111 FUL131110:FUL131111 GEH131110:GEH131111 GOD131110:GOD131111 GXZ131110:GXZ131111 HHV131110:HHV131111 HRR131110:HRR131111 IBN131110:IBN131111 ILJ131110:ILJ131111 IVF131110:IVF131111 JFB131110:JFB131111 JOX131110:JOX131111 JYT131110:JYT131111 KIP131110:KIP131111 KSL131110:KSL131111 LCH131110:LCH131111 LMD131110:LMD131111 LVZ131110:LVZ131111 MFV131110:MFV131111 MPR131110:MPR131111 MZN131110:MZN131111 NJJ131110:NJJ131111 NTF131110:NTF131111 ODB131110:ODB131111 OMX131110:OMX131111 OWT131110:OWT131111 PGP131110:PGP131111 PQL131110:PQL131111 QAH131110:QAH131111 QKD131110:QKD131111 QTZ131110:QTZ131111 RDV131110:RDV131111 RNR131110:RNR131111 RXN131110:RXN131111 SHJ131110:SHJ131111 SRF131110:SRF131111 TBB131110:TBB131111 TKX131110:TKX131111 TUT131110:TUT131111 UEP131110:UEP131111 UOL131110:UOL131111 UYH131110:UYH131111 VID131110:VID131111 VRZ131110:VRZ131111 WBV131110:WBV131111 WLR131110:WLR131111 WVN131110:WVN131111 F196646:F196647 JB196646:JB196647 SX196646:SX196647 ACT196646:ACT196647 AMP196646:AMP196647 AWL196646:AWL196647 BGH196646:BGH196647 BQD196646:BQD196647 BZZ196646:BZZ196647 CJV196646:CJV196647 CTR196646:CTR196647 DDN196646:DDN196647 DNJ196646:DNJ196647 DXF196646:DXF196647 EHB196646:EHB196647 EQX196646:EQX196647 FAT196646:FAT196647 FKP196646:FKP196647 FUL196646:FUL196647 GEH196646:GEH196647 GOD196646:GOD196647 GXZ196646:GXZ196647 HHV196646:HHV196647 HRR196646:HRR196647 IBN196646:IBN196647 ILJ196646:ILJ196647 IVF196646:IVF196647 JFB196646:JFB196647 JOX196646:JOX196647 JYT196646:JYT196647 KIP196646:KIP196647 KSL196646:KSL196647 LCH196646:LCH196647 LMD196646:LMD196647 LVZ196646:LVZ196647 MFV196646:MFV196647 MPR196646:MPR196647 MZN196646:MZN196647 NJJ196646:NJJ196647 NTF196646:NTF196647 ODB196646:ODB196647 OMX196646:OMX196647 OWT196646:OWT196647 PGP196646:PGP196647 PQL196646:PQL196647 QAH196646:QAH196647 QKD196646:QKD196647 QTZ196646:QTZ196647 RDV196646:RDV196647 RNR196646:RNR196647 RXN196646:RXN196647 SHJ196646:SHJ196647 SRF196646:SRF196647 TBB196646:TBB196647 TKX196646:TKX196647 TUT196646:TUT196647 UEP196646:UEP196647 UOL196646:UOL196647 UYH196646:UYH196647 VID196646:VID196647 VRZ196646:VRZ196647 WBV196646:WBV196647 WLR196646:WLR196647 WVN196646:WVN196647 F262182:F262183 JB262182:JB262183 SX262182:SX262183 ACT262182:ACT262183 AMP262182:AMP262183 AWL262182:AWL262183 BGH262182:BGH262183 BQD262182:BQD262183 BZZ262182:BZZ262183 CJV262182:CJV262183 CTR262182:CTR262183 DDN262182:DDN262183 DNJ262182:DNJ262183 DXF262182:DXF262183 EHB262182:EHB262183 EQX262182:EQX262183 FAT262182:FAT262183 FKP262182:FKP262183 FUL262182:FUL262183 GEH262182:GEH262183 GOD262182:GOD262183 GXZ262182:GXZ262183 HHV262182:HHV262183 HRR262182:HRR262183 IBN262182:IBN262183 ILJ262182:ILJ262183 IVF262182:IVF262183 JFB262182:JFB262183 JOX262182:JOX262183 JYT262182:JYT262183 KIP262182:KIP262183 KSL262182:KSL262183 LCH262182:LCH262183 LMD262182:LMD262183 LVZ262182:LVZ262183 MFV262182:MFV262183 MPR262182:MPR262183 MZN262182:MZN262183 NJJ262182:NJJ262183 NTF262182:NTF262183 ODB262182:ODB262183 OMX262182:OMX262183 OWT262182:OWT262183 PGP262182:PGP262183 PQL262182:PQL262183 QAH262182:QAH262183 QKD262182:QKD262183 QTZ262182:QTZ262183 RDV262182:RDV262183 RNR262182:RNR262183 RXN262182:RXN262183 SHJ262182:SHJ262183 SRF262182:SRF262183 TBB262182:TBB262183 TKX262182:TKX262183 TUT262182:TUT262183 UEP262182:UEP262183 UOL262182:UOL262183 UYH262182:UYH262183 VID262182:VID262183 VRZ262182:VRZ262183 WBV262182:WBV262183 WLR262182:WLR262183 WVN262182:WVN262183 F327718:F327719 JB327718:JB327719 SX327718:SX327719 ACT327718:ACT327719 AMP327718:AMP327719 AWL327718:AWL327719 BGH327718:BGH327719 BQD327718:BQD327719 BZZ327718:BZZ327719 CJV327718:CJV327719 CTR327718:CTR327719 DDN327718:DDN327719 DNJ327718:DNJ327719 DXF327718:DXF327719 EHB327718:EHB327719 EQX327718:EQX327719 FAT327718:FAT327719 FKP327718:FKP327719 FUL327718:FUL327719 GEH327718:GEH327719 GOD327718:GOD327719 GXZ327718:GXZ327719 HHV327718:HHV327719 HRR327718:HRR327719 IBN327718:IBN327719 ILJ327718:ILJ327719 IVF327718:IVF327719 JFB327718:JFB327719 JOX327718:JOX327719 JYT327718:JYT327719 KIP327718:KIP327719 KSL327718:KSL327719 LCH327718:LCH327719 LMD327718:LMD327719 LVZ327718:LVZ327719 MFV327718:MFV327719 MPR327718:MPR327719 MZN327718:MZN327719 NJJ327718:NJJ327719 NTF327718:NTF327719 ODB327718:ODB327719 OMX327718:OMX327719 OWT327718:OWT327719 PGP327718:PGP327719 PQL327718:PQL327719 QAH327718:QAH327719 QKD327718:QKD327719 QTZ327718:QTZ327719 RDV327718:RDV327719 RNR327718:RNR327719 RXN327718:RXN327719 SHJ327718:SHJ327719 SRF327718:SRF327719 TBB327718:TBB327719 TKX327718:TKX327719 TUT327718:TUT327719 UEP327718:UEP327719 UOL327718:UOL327719 UYH327718:UYH327719 VID327718:VID327719 VRZ327718:VRZ327719 WBV327718:WBV327719 WLR327718:WLR327719 WVN327718:WVN327719 F393254:F393255 JB393254:JB393255 SX393254:SX393255 ACT393254:ACT393255 AMP393254:AMP393255 AWL393254:AWL393255 BGH393254:BGH393255 BQD393254:BQD393255 BZZ393254:BZZ393255 CJV393254:CJV393255 CTR393254:CTR393255 DDN393254:DDN393255 DNJ393254:DNJ393255 DXF393254:DXF393255 EHB393254:EHB393255 EQX393254:EQX393255 FAT393254:FAT393255 FKP393254:FKP393255 FUL393254:FUL393255 GEH393254:GEH393255 GOD393254:GOD393255 GXZ393254:GXZ393255 HHV393254:HHV393255 HRR393254:HRR393255 IBN393254:IBN393255 ILJ393254:ILJ393255 IVF393254:IVF393255 JFB393254:JFB393255 JOX393254:JOX393255 JYT393254:JYT393255 KIP393254:KIP393255 KSL393254:KSL393255 LCH393254:LCH393255 LMD393254:LMD393255 LVZ393254:LVZ393255 MFV393254:MFV393255 MPR393254:MPR393255 MZN393254:MZN393255 NJJ393254:NJJ393255 NTF393254:NTF393255 ODB393254:ODB393255 OMX393254:OMX393255 OWT393254:OWT393255 PGP393254:PGP393255 PQL393254:PQL393255 QAH393254:QAH393255 QKD393254:QKD393255 QTZ393254:QTZ393255 RDV393254:RDV393255 RNR393254:RNR393255 RXN393254:RXN393255 SHJ393254:SHJ393255 SRF393254:SRF393255 TBB393254:TBB393255 TKX393254:TKX393255 TUT393254:TUT393255 UEP393254:UEP393255 UOL393254:UOL393255 UYH393254:UYH393255 VID393254:VID393255 VRZ393254:VRZ393255 WBV393254:WBV393255 WLR393254:WLR393255 WVN393254:WVN393255 F458790:F458791 JB458790:JB458791 SX458790:SX458791 ACT458790:ACT458791 AMP458790:AMP458791 AWL458790:AWL458791 BGH458790:BGH458791 BQD458790:BQD458791 BZZ458790:BZZ458791 CJV458790:CJV458791 CTR458790:CTR458791 DDN458790:DDN458791 DNJ458790:DNJ458791 DXF458790:DXF458791 EHB458790:EHB458791 EQX458790:EQX458791 FAT458790:FAT458791 FKP458790:FKP458791 FUL458790:FUL458791 GEH458790:GEH458791 GOD458790:GOD458791 GXZ458790:GXZ458791 HHV458790:HHV458791 HRR458790:HRR458791 IBN458790:IBN458791 ILJ458790:ILJ458791 IVF458790:IVF458791 JFB458790:JFB458791 JOX458790:JOX458791 JYT458790:JYT458791 KIP458790:KIP458791 KSL458790:KSL458791 LCH458790:LCH458791 LMD458790:LMD458791 LVZ458790:LVZ458791 MFV458790:MFV458791 MPR458790:MPR458791 MZN458790:MZN458791 NJJ458790:NJJ458791 NTF458790:NTF458791 ODB458790:ODB458791 OMX458790:OMX458791 OWT458790:OWT458791 PGP458790:PGP458791 PQL458790:PQL458791 QAH458790:QAH458791 QKD458790:QKD458791 QTZ458790:QTZ458791 RDV458790:RDV458791 RNR458790:RNR458791 RXN458790:RXN458791 SHJ458790:SHJ458791 SRF458790:SRF458791 TBB458790:TBB458791 TKX458790:TKX458791 TUT458790:TUT458791 UEP458790:UEP458791 UOL458790:UOL458791 UYH458790:UYH458791 VID458790:VID458791 VRZ458790:VRZ458791 WBV458790:WBV458791 WLR458790:WLR458791 WVN458790:WVN458791 F524326:F524327 JB524326:JB524327 SX524326:SX524327 ACT524326:ACT524327 AMP524326:AMP524327 AWL524326:AWL524327 BGH524326:BGH524327 BQD524326:BQD524327 BZZ524326:BZZ524327 CJV524326:CJV524327 CTR524326:CTR524327 DDN524326:DDN524327 DNJ524326:DNJ524327 DXF524326:DXF524327 EHB524326:EHB524327 EQX524326:EQX524327 FAT524326:FAT524327 FKP524326:FKP524327 FUL524326:FUL524327 GEH524326:GEH524327 GOD524326:GOD524327 GXZ524326:GXZ524327 HHV524326:HHV524327 HRR524326:HRR524327 IBN524326:IBN524327 ILJ524326:ILJ524327 IVF524326:IVF524327 JFB524326:JFB524327 JOX524326:JOX524327 JYT524326:JYT524327 KIP524326:KIP524327 KSL524326:KSL524327 LCH524326:LCH524327 LMD524326:LMD524327 LVZ524326:LVZ524327 MFV524326:MFV524327 MPR524326:MPR524327 MZN524326:MZN524327 NJJ524326:NJJ524327 NTF524326:NTF524327 ODB524326:ODB524327 OMX524326:OMX524327 OWT524326:OWT524327 PGP524326:PGP524327 PQL524326:PQL524327 QAH524326:QAH524327 QKD524326:QKD524327 QTZ524326:QTZ524327 RDV524326:RDV524327 RNR524326:RNR524327 RXN524326:RXN524327 SHJ524326:SHJ524327 SRF524326:SRF524327 TBB524326:TBB524327 TKX524326:TKX524327 TUT524326:TUT524327 UEP524326:UEP524327 UOL524326:UOL524327 UYH524326:UYH524327 VID524326:VID524327 VRZ524326:VRZ524327 WBV524326:WBV524327 WLR524326:WLR524327 WVN524326:WVN524327 F589862:F589863 JB589862:JB589863 SX589862:SX589863 ACT589862:ACT589863 AMP589862:AMP589863 AWL589862:AWL589863 BGH589862:BGH589863 BQD589862:BQD589863 BZZ589862:BZZ589863 CJV589862:CJV589863 CTR589862:CTR589863 DDN589862:DDN589863 DNJ589862:DNJ589863 DXF589862:DXF589863 EHB589862:EHB589863 EQX589862:EQX589863 FAT589862:FAT589863 FKP589862:FKP589863 FUL589862:FUL589863 GEH589862:GEH589863 GOD589862:GOD589863 GXZ589862:GXZ589863 HHV589862:HHV589863 HRR589862:HRR589863 IBN589862:IBN589863 ILJ589862:ILJ589863 IVF589862:IVF589863 JFB589862:JFB589863 JOX589862:JOX589863 JYT589862:JYT589863 KIP589862:KIP589863 KSL589862:KSL589863 LCH589862:LCH589863 LMD589862:LMD589863 LVZ589862:LVZ589863 MFV589862:MFV589863 MPR589862:MPR589863 MZN589862:MZN589863 NJJ589862:NJJ589863 NTF589862:NTF589863 ODB589862:ODB589863 OMX589862:OMX589863 OWT589862:OWT589863 PGP589862:PGP589863 PQL589862:PQL589863 QAH589862:QAH589863 QKD589862:QKD589863 QTZ589862:QTZ589863 RDV589862:RDV589863 RNR589862:RNR589863 RXN589862:RXN589863 SHJ589862:SHJ589863 SRF589862:SRF589863 TBB589862:TBB589863 TKX589862:TKX589863 TUT589862:TUT589863 UEP589862:UEP589863 UOL589862:UOL589863 UYH589862:UYH589863 VID589862:VID589863 VRZ589862:VRZ589863 WBV589862:WBV589863 WLR589862:WLR589863 WVN589862:WVN589863 F655398:F655399 JB655398:JB655399 SX655398:SX655399 ACT655398:ACT655399 AMP655398:AMP655399 AWL655398:AWL655399 BGH655398:BGH655399 BQD655398:BQD655399 BZZ655398:BZZ655399 CJV655398:CJV655399 CTR655398:CTR655399 DDN655398:DDN655399 DNJ655398:DNJ655399 DXF655398:DXF655399 EHB655398:EHB655399 EQX655398:EQX655399 FAT655398:FAT655399 FKP655398:FKP655399 FUL655398:FUL655399 GEH655398:GEH655399 GOD655398:GOD655399 GXZ655398:GXZ655399 HHV655398:HHV655399 HRR655398:HRR655399 IBN655398:IBN655399 ILJ655398:ILJ655399 IVF655398:IVF655399 JFB655398:JFB655399 JOX655398:JOX655399 JYT655398:JYT655399 KIP655398:KIP655399 KSL655398:KSL655399 LCH655398:LCH655399 LMD655398:LMD655399 LVZ655398:LVZ655399 MFV655398:MFV655399 MPR655398:MPR655399 MZN655398:MZN655399 NJJ655398:NJJ655399 NTF655398:NTF655399 ODB655398:ODB655399 OMX655398:OMX655399 OWT655398:OWT655399 PGP655398:PGP655399 PQL655398:PQL655399 QAH655398:QAH655399 QKD655398:QKD655399 QTZ655398:QTZ655399 RDV655398:RDV655399 RNR655398:RNR655399 RXN655398:RXN655399 SHJ655398:SHJ655399 SRF655398:SRF655399 TBB655398:TBB655399 TKX655398:TKX655399 TUT655398:TUT655399 UEP655398:UEP655399 UOL655398:UOL655399 UYH655398:UYH655399 VID655398:VID655399 VRZ655398:VRZ655399 WBV655398:WBV655399 WLR655398:WLR655399 WVN655398:WVN655399 F720934:F720935 JB720934:JB720935 SX720934:SX720935 ACT720934:ACT720935 AMP720934:AMP720935 AWL720934:AWL720935 BGH720934:BGH720935 BQD720934:BQD720935 BZZ720934:BZZ720935 CJV720934:CJV720935 CTR720934:CTR720935 DDN720934:DDN720935 DNJ720934:DNJ720935 DXF720934:DXF720935 EHB720934:EHB720935 EQX720934:EQX720935 FAT720934:FAT720935 FKP720934:FKP720935 FUL720934:FUL720935 GEH720934:GEH720935 GOD720934:GOD720935 GXZ720934:GXZ720935 HHV720934:HHV720935 HRR720934:HRR720935 IBN720934:IBN720935 ILJ720934:ILJ720935 IVF720934:IVF720935 JFB720934:JFB720935 JOX720934:JOX720935 JYT720934:JYT720935 KIP720934:KIP720935 KSL720934:KSL720935 LCH720934:LCH720935 LMD720934:LMD720935 LVZ720934:LVZ720935 MFV720934:MFV720935 MPR720934:MPR720935 MZN720934:MZN720935 NJJ720934:NJJ720935 NTF720934:NTF720935 ODB720934:ODB720935 OMX720934:OMX720935 OWT720934:OWT720935 PGP720934:PGP720935 PQL720934:PQL720935 QAH720934:QAH720935 QKD720934:QKD720935 QTZ720934:QTZ720935 RDV720934:RDV720935 RNR720934:RNR720935 RXN720934:RXN720935 SHJ720934:SHJ720935 SRF720934:SRF720935 TBB720934:TBB720935 TKX720934:TKX720935 TUT720934:TUT720935 UEP720934:UEP720935 UOL720934:UOL720935 UYH720934:UYH720935 VID720934:VID720935 VRZ720934:VRZ720935 WBV720934:WBV720935 WLR720934:WLR720935 WVN720934:WVN720935 F786470:F786471 JB786470:JB786471 SX786470:SX786471 ACT786470:ACT786471 AMP786470:AMP786471 AWL786470:AWL786471 BGH786470:BGH786471 BQD786470:BQD786471 BZZ786470:BZZ786471 CJV786470:CJV786471 CTR786470:CTR786471 DDN786470:DDN786471 DNJ786470:DNJ786471 DXF786470:DXF786471 EHB786470:EHB786471 EQX786470:EQX786471 FAT786470:FAT786471 FKP786470:FKP786471 FUL786470:FUL786471 GEH786470:GEH786471 GOD786470:GOD786471 GXZ786470:GXZ786471 HHV786470:HHV786471 HRR786470:HRR786471 IBN786470:IBN786471 ILJ786470:ILJ786471 IVF786470:IVF786471 JFB786470:JFB786471 JOX786470:JOX786471 JYT786470:JYT786471 KIP786470:KIP786471 KSL786470:KSL786471 LCH786470:LCH786471 LMD786470:LMD786471 LVZ786470:LVZ786471 MFV786470:MFV786471 MPR786470:MPR786471 MZN786470:MZN786471 NJJ786470:NJJ786471 NTF786470:NTF786471 ODB786470:ODB786471 OMX786470:OMX786471 OWT786470:OWT786471 PGP786470:PGP786471 PQL786470:PQL786471 QAH786470:QAH786471 QKD786470:QKD786471 QTZ786470:QTZ786471 RDV786470:RDV786471 RNR786470:RNR786471 RXN786470:RXN786471 SHJ786470:SHJ786471 SRF786470:SRF786471 TBB786470:TBB786471 TKX786470:TKX786471 TUT786470:TUT786471 UEP786470:UEP786471 UOL786470:UOL786471 UYH786470:UYH786471 VID786470:VID786471 VRZ786470:VRZ786471 WBV786470:WBV786471 WLR786470:WLR786471 WVN786470:WVN786471 F852006:F852007 JB852006:JB852007 SX852006:SX852007 ACT852006:ACT852007 AMP852006:AMP852007 AWL852006:AWL852007 BGH852006:BGH852007 BQD852006:BQD852007 BZZ852006:BZZ852007 CJV852006:CJV852007 CTR852006:CTR852007 DDN852006:DDN852007 DNJ852006:DNJ852007 DXF852006:DXF852007 EHB852006:EHB852007 EQX852006:EQX852007 FAT852006:FAT852007 FKP852006:FKP852007 FUL852006:FUL852007 GEH852006:GEH852007 GOD852006:GOD852007 GXZ852006:GXZ852007 HHV852006:HHV852007 HRR852006:HRR852007 IBN852006:IBN852007 ILJ852006:ILJ852007 IVF852006:IVF852007 JFB852006:JFB852007 JOX852006:JOX852007 JYT852006:JYT852007 KIP852006:KIP852007 KSL852006:KSL852007 LCH852006:LCH852007 LMD852006:LMD852007 LVZ852006:LVZ852007 MFV852006:MFV852007 MPR852006:MPR852007 MZN852006:MZN852007 NJJ852006:NJJ852007 NTF852006:NTF852007 ODB852006:ODB852007 OMX852006:OMX852007 OWT852006:OWT852007 PGP852006:PGP852007 PQL852006:PQL852007 QAH852006:QAH852007 QKD852006:QKD852007 QTZ852006:QTZ852007 RDV852006:RDV852007 RNR852006:RNR852007 RXN852006:RXN852007 SHJ852006:SHJ852007 SRF852006:SRF852007 TBB852006:TBB852007 TKX852006:TKX852007 TUT852006:TUT852007 UEP852006:UEP852007 UOL852006:UOL852007 UYH852006:UYH852007 VID852006:VID852007 VRZ852006:VRZ852007 WBV852006:WBV852007 WLR852006:WLR852007 WVN852006:WVN852007 F917542:F917543 JB917542:JB917543 SX917542:SX917543 ACT917542:ACT917543 AMP917542:AMP917543 AWL917542:AWL917543 BGH917542:BGH917543 BQD917542:BQD917543 BZZ917542:BZZ917543 CJV917542:CJV917543 CTR917542:CTR917543 DDN917542:DDN917543 DNJ917542:DNJ917543 DXF917542:DXF917543 EHB917542:EHB917543 EQX917542:EQX917543 FAT917542:FAT917543 FKP917542:FKP917543 FUL917542:FUL917543 GEH917542:GEH917543 GOD917542:GOD917543 GXZ917542:GXZ917543 HHV917542:HHV917543 HRR917542:HRR917543 IBN917542:IBN917543 ILJ917542:ILJ917543 IVF917542:IVF917543 JFB917542:JFB917543 JOX917542:JOX917543 JYT917542:JYT917543 KIP917542:KIP917543 KSL917542:KSL917543 LCH917542:LCH917543 LMD917542:LMD917543 LVZ917542:LVZ917543 MFV917542:MFV917543 MPR917542:MPR917543 MZN917542:MZN917543 NJJ917542:NJJ917543 NTF917542:NTF917543 ODB917542:ODB917543 OMX917542:OMX917543 OWT917542:OWT917543 PGP917542:PGP917543 PQL917542:PQL917543 QAH917542:QAH917543 QKD917542:QKD917543 QTZ917542:QTZ917543 RDV917542:RDV917543 RNR917542:RNR917543 RXN917542:RXN917543 SHJ917542:SHJ917543 SRF917542:SRF917543 TBB917542:TBB917543 TKX917542:TKX917543 TUT917542:TUT917543 UEP917542:UEP917543 UOL917542:UOL917543 UYH917542:UYH917543 VID917542:VID917543 VRZ917542:VRZ917543 WBV917542:WBV917543 WLR917542:WLR917543 WVN917542:WVN917543 F983078:F983079 JB983078:JB983079 SX983078:SX983079 ACT983078:ACT983079 AMP983078:AMP983079 AWL983078:AWL983079 BGH983078:BGH983079 BQD983078:BQD983079 BZZ983078:BZZ983079 CJV983078:CJV983079 CTR983078:CTR983079 DDN983078:DDN983079 DNJ983078:DNJ983079 DXF983078:DXF983079 EHB983078:EHB983079 EQX983078:EQX983079 FAT983078:FAT983079 FKP983078:FKP983079 FUL983078:FUL983079 GEH983078:GEH983079 GOD983078:GOD983079 GXZ983078:GXZ983079 HHV983078:HHV983079 HRR983078:HRR983079 IBN983078:IBN983079 ILJ983078:ILJ983079 IVF983078:IVF983079 JFB983078:JFB983079 JOX983078:JOX983079 JYT983078:JYT983079 KIP983078:KIP983079 KSL983078:KSL983079 LCH983078:LCH983079 LMD983078:LMD983079 LVZ983078:LVZ983079 MFV983078:MFV983079 MPR983078:MPR983079 MZN983078:MZN983079 NJJ983078:NJJ983079 NTF983078:NTF983079 ODB983078:ODB983079 OMX983078:OMX983079 OWT983078:OWT983079 PGP983078:PGP983079 PQL983078:PQL983079 QAH983078:QAH983079 QKD983078:QKD983079 QTZ983078:QTZ983079 RDV983078:RDV983079 RNR983078:RNR983079 RXN983078:RXN983079 SHJ983078:SHJ983079 SRF983078:SRF983079 TBB983078:TBB983079 TKX983078:TKX983079 TUT983078:TUT983079 UEP983078:UEP983079 UOL983078:UOL983079 UYH983078:UYH983079 VID983078:VID983079 VRZ983078:VRZ983079 WBV983078:WBV983079 WLR983078:WLR983079 WVN983078:WVN983079">
      <formula1>C38</formula1>
      <formula2>E38</formula2>
    </dataValidation>
    <dataValidation type="decimal" allowBlank="1" showInputMessage="1" showErrorMessage="1" errorTitle="FORA DO INTERVALO" error="Deve-se adotar valor entre o 1º e 3º quartil" sqref="F32:F36 JB32:JB36 SX32:SX36 ACT32:ACT36 AMP32:AMP36 AWL32:AWL36 BGH32:BGH36 BQD32:BQD36 BZZ32:BZZ36 CJV32:CJV36 CTR32:CTR36 DDN32:DDN36 DNJ32:DNJ36 DXF32:DXF36 EHB32:EHB36 EQX32:EQX36 FAT32:FAT36 FKP32:FKP36 FUL32:FUL36 GEH32:GEH36 GOD32:GOD36 GXZ32:GXZ36 HHV32:HHV36 HRR32:HRR36 IBN32:IBN36 ILJ32:ILJ36 IVF32:IVF36 JFB32:JFB36 JOX32:JOX36 JYT32:JYT36 KIP32:KIP36 KSL32:KSL36 LCH32:LCH36 LMD32:LMD36 LVZ32:LVZ36 MFV32:MFV36 MPR32:MPR36 MZN32:MZN36 NJJ32:NJJ36 NTF32:NTF36 ODB32:ODB36 OMX32:OMX36 OWT32:OWT36 PGP32:PGP36 PQL32:PQL36 QAH32:QAH36 QKD32:QKD36 QTZ32:QTZ36 RDV32:RDV36 RNR32:RNR36 RXN32:RXN36 SHJ32:SHJ36 SRF32:SRF36 TBB32:TBB36 TKX32:TKX36 TUT32:TUT36 UEP32:UEP36 UOL32:UOL36 UYH32:UYH36 VID32:VID36 VRZ32:VRZ36 WBV32:WBV36 WLR32:WLR36 WVN32:WVN36 F65568:F65572 JB65568:JB65572 SX65568:SX65572 ACT65568:ACT65572 AMP65568:AMP65572 AWL65568:AWL65572 BGH65568:BGH65572 BQD65568:BQD65572 BZZ65568:BZZ65572 CJV65568:CJV65572 CTR65568:CTR65572 DDN65568:DDN65572 DNJ65568:DNJ65572 DXF65568:DXF65572 EHB65568:EHB65572 EQX65568:EQX65572 FAT65568:FAT65572 FKP65568:FKP65572 FUL65568:FUL65572 GEH65568:GEH65572 GOD65568:GOD65572 GXZ65568:GXZ65572 HHV65568:HHV65572 HRR65568:HRR65572 IBN65568:IBN65572 ILJ65568:ILJ65572 IVF65568:IVF65572 JFB65568:JFB65572 JOX65568:JOX65572 JYT65568:JYT65572 KIP65568:KIP65572 KSL65568:KSL65572 LCH65568:LCH65572 LMD65568:LMD65572 LVZ65568:LVZ65572 MFV65568:MFV65572 MPR65568:MPR65572 MZN65568:MZN65572 NJJ65568:NJJ65572 NTF65568:NTF65572 ODB65568:ODB65572 OMX65568:OMX65572 OWT65568:OWT65572 PGP65568:PGP65572 PQL65568:PQL65572 QAH65568:QAH65572 QKD65568:QKD65572 QTZ65568:QTZ65572 RDV65568:RDV65572 RNR65568:RNR65572 RXN65568:RXN65572 SHJ65568:SHJ65572 SRF65568:SRF65572 TBB65568:TBB65572 TKX65568:TKX65572 TUT65568:TUT65572 UEP65568:UEP65572 UOL65568:UOL65572 UYH65568:UYH65572 VID65568:VID65572 VRZ65568:VRZ65572 WBV65568:WBV65572 WLR65568:WLR65572 WVN65568:WVN65572 F131104:F131108 JB131104:JB131108 SX131104:SX131108 ACT131104:ACT131108 AMP131104:AMP131108 AWL131104:AWL131108 BGH131104:BGH131108 BQD131104:BQD131108 BZZ131104:BZZ131108 CJV131104:CJV131108 CTR131104:CTR131108 DDN131104:DDN131108 DNJ131104:DNJ131108 DXF131104:DXF131108 EHB131104:EHB131108 EQX131104:EQX131108 FAT131104:FAT131108 FKP131104:FKP131108 FUL131104:FUL131108 GEH131104:GEH131108 GOD131104:GOD131108 GXZ131104:GXZ131108 HHV131104:HHV131108 HRR131104:HRR131108 IBN131104:IBN131108 ILJ131104:ILJ131108 IVF131104:IVF131108 JFB131104:JFB131108 JOX131104:JOX131108 JYT131104:JYT131108 KIP131104:KIP131108 KSL131104:KSL131108 LCH131104:LCH131108 LMD131104:LMD131108 LVZ131104:LVZ131108 MFV131104:MFV131108 MPR131104:MPR131108 MZN131104:MZN131108 NJJ131104:NJJ131108 NTF131104:NTF131108 ODB131104:ODB131108 OMX131104:OMX131108 OWT131104:OWT131108 PGP131104:PGP131108 PQL131104:PQL131108 QAH131104:QAH131108 QKD131104:QKD131108 QTZ131104:QTZ131108 RDV131104:RDV131108 RNR131104:RNR131108 RXN131104:RXN131108 SHJ131104:SHJ131108 SRF131104:SRF131108 TBB131104:TBB131108 TKX131104:TKX131108 TUT131104:TUT131108 UEP131104:UEP131108 UOL131104:UOL131108 UYH131104:UYH131108 VID131104:VID131108 VRZ131104:VRZ131108 WBV131104:WBV131108 WLR131104:WLR131108 WVN131104:WVN131108 F196640:F196644 JB196640:JB196644 SX196640:SX196644 ACT196640:ACT196644 AMP196640:AMP196644 AWL196640:AWL196644 BGH196640:BGH196644 BQD196640:BQD196644 BZZ196640:BZZ196644 CJV196640:CJV196644 CTR196640:CTR196644 DDN196640:DDN196644 DNJ196640:DNJ196644 DXF196640:DXF196644 EHB196640:EHB196644 EQX196640:EQX196644 FAT196640:FAT196644 FKP196640:FKP196644 FUL196640:FUL196644 GEH196640:GEH196644 GOD196640:GOD196644 GXZ196640:GXZ196644 HHV196640:HHV196644 HRR196640:HRR196644 IBN196640:IBN196644 ILJ196640:ILJ196644 IVF196640:IVF196644 JFB196640:JFB196644 JOX196640:JOX196644 JYT196640:JYT196644 KIP196640:KIP196644 KSL196640:KSL196644 LCH196640:LCH196644 LMD196640:LMD196644 LVZ196640:LVZ196644 MFV196640:MFV196644 MPR196640:MPR196644 MZN196640:MZN196644 NJJ196640:NJJ196644 NTF196640:NTF196644 ODB196640:ODB196644 OMX196640:OMX196644 OWT196640:OWT196644 PGP196640:PGP196644 PQL196640:PQL196644 QAH196640:QAH196644 QKD196640:QKD196644 QTZ196640:QTZ196644 RDV196640:RDV196644 RNR196640:RNR196644 RXN196640:RXN196644 SHJ196640:SHJ196644 SRF196640:SRF196644 TBB196640:TBB196644 TKX196640:TKX196644 TUT196640:TUT196644 UEP196640:UEP196644 UOL196640:UOL196644 UYH196640:UYH196644 VID196640:VID196644 VRZ196640:VRZ196644 WBV196640:WBV196644 WLR196640:WLR196644 WVN196640:WVN196644 F262176:F262180 JB262176:JB262180 SX262176:SX262180 ACT262176:ACT262180 AMP262176:AMP262180 AWL262176:AWL262180 BGH262176:BGH262180 BQD262176:BQD262180 BZZ262176:BZZ262180 CJV262176:CJV262180 CTR262176:CTR262180 DDN262176:DDN262180 DNJ262176:DNJ262180 DXF262176:DXF262180 EHB262176:EHB262180 EQX262176:EQX262180 FAT262176:FAT262180 FKP262176:FKP262180 FUL262176:FUL262180 GEH262176:GEH262180 GOD262176:GOD262180 GXZ262176:GXZ262180 HHV262176:HHV262180 HRR262176:HRR262180 IBN262176:IBN262180 ILJ262176:ILJ262180 IVF262176:IVF262180 JFB262176:JFB262180 JOX262176:JOX262180 JYT262176:JYT262180 KIP262176:KIP262180 KSL262176:KSL262180 LCH262176:LCH262180 LMD262176:LMD262180 LVZ262176:LVZ262180 MFV262176:MFV262180 MPR262176:MPR262180 MZN262176:MZN262180 NJJ262176:NJJ262180 NTF262176:NTF262180 ODB262176:ODB262180 OMX262176:OMX262180 OWT262176:OWT262180 PGP262176:PGP262180 PQL262176:PQL262180 QAH262176:QAH262180 QKD262176:QKD262180 QTZ262176:QTZ262180 RDV262176:RDV262180 RNR262176:RNR262180 RXN262176:RXN262180 SHJ262176:SHJ262180 SRF262176:SRF262180 TBB262176:TBB262180 TKX262176:TKX262180 TUT262176:TUT262180 UEP262176:UEP262180 UOL262176:UOL262180 UYH262176:UYH262180 VID262176:VID262180 VRZ262176:VRZ262180 WBV262176:WBV262180 WLR262176:WLR262180 WVN262176:WVN262180 F327712:F327716 JB327712:JB327716 SX327712:SX327716 ACT327712:ACT327716 AMP327712:AMP327716 AWL327712:AWL327716 BGH327712:BGH327716 BQD327712:BQD327716 BZZ327712:BZZ327716 CJV327712:CJV327716 CTR327712:CTR327716 DDN327712:DDN327716 DNJ327712:DNJ327716 DXF327712:DXF327716 EHB327712:EHB327716 EQX327712:EQX327716 FAT327712:FAT327716 FKP327712:FKP327716 FUL327712:FUL327716 GEH327712:GEH327716 GOD327712:GOD327716 GXZ327712:GXZ327716 HHV327712:HHV327716 HRR327712:HRR327716 IBN327712:IBN327716 ILJ327712:ILJ327716 IVF327712:IVF327716 JFB327712:JFB327716 JOX327712:JOX327716 JYT327712:JYT327716 KIP327712:KIP327716 KSL327712:KSL327716 LCH327712:LCH327716 LMD327712:LMD327716 LVZ327712:LVZ327716 MFV327712:MFV327716 MPR327712:MPR327716 MZN327712:MZN327716 NJJ327712:NJJ327716 NTF327712:NTF327716 ODB327712:ODB327716 OMX327712:OMX327716 OWT327712:OWT327716 PGP327712:PGP327716 PQL327712:PQL327716 QAH327712:QAH327716 QKD327712:QKD327716 QTZ327712:QTZ327716 RDV327712:RDV327716 RNR327712:RNR327716 RXN327712:RXN327716 SHJ327712:SHJ327716 SRF327712:SRF327716 TBB327712:TBB327716 TKX327712:TKX327716 TUT327712:TUT327716 UEP327712:UEP327716 UOL327712:UOL327716 UYH327712:UYH327716 VID327712:VID327716 VRZ327712:VRZ327716 WBV327712:WBV327716 WLR327712:WLR327716 WVN327712:WVN327716 F393248:F393252 JB393248:JB393252 SX393248:SX393252 ACT393248:ACT393252 AMP393248:AMP393252 AWL393248:AWL393252 BGH393248:BGH393252 BQD393248:BQD393252 BZZ393248:BZZ393252 CJV393248:CJV393252 CTR393248:CTR393252 DDN393248:DDN393252 DNJ393248:DNJ393252 DXF393248:DXF393252 EHB393248:EHB393252 EQX393248:EQX393252 FAT393248:FAT393252 FKP393248:FKP393252 FUL393248:FUL393252 GEH393248:GEH393252 GOD393248:GOD393252 GXZ393248:GXZ393252 HHV393248:HHV393252 HRR393248:HRR393252 IBN393248:IBN393252 ILJ393248:ILJ393252 IVF393248:IVF393252 JFB393248:JFB393252 JOX393248:JOX393252 JYT393248:JYT393252 KIP393248:KIP393252 KSL393248:KSL393252 LCH393248:LCH393252 LMD393248:LMD393252 LVZ393248:LVZ393252 MFV393248:MFV393252 MPR393248:MPR393252 MZN393248:MZN393252 NJJ393248:NJJ393252 NTF393248:NTF393252 ODB393248:ODB393252 OMX393248:OMX393252 OWT393248:OWT393252 PGP393248:PGP393252 PQL393248:PQL393252 QAH393248:QAH393252 QKD393248:QKD393252 QTZ393248:QTZ393252 RDV393248:RDV393252 RNR393248:RNR393252 RXN393248:RXN393252 SHJ393248:SHJ393252 SRF393248:SRF393252 TBB393248:TBB393252 TKX393248:TKX393252 TUT393248:TUT393252 UEP393248:UEP393252 UOL393248:UOL393252 UYH393248:UYH393252 VID393248:VID393252 VRZ393248:VRZ393252 WBV393248:WBV393252 WLR393248:WLR393252 WVN393248:WVN393252 F458784:F458788 JB458784:JB458788 SX458784:SX458788 ACT458784:ACT458788 AMP458784:AMP458788 AWL458784:AWL458788 BGH458784:BGH458788 BQD458784:BQD458788 BZZ458784:BZZ458788 CJV458784:CJV458788 CTR458784:CTR458788 DDN458784:DDN458788 DNJ458784:DNJ458788 DXF458784:DXF458788 EHB458784:EHB458788 EQX458784:EQX458788 FAT458784:FAT458788 FKP458784:FKP458788 FUL458784:FUL458788 GEH458784:GEH458788 GOD458784:GOD458788 GXZ458784:GXZ458788 HHV458784:HHV458788 HRR458784:HRR458788 IBN458784:IBN458788 ILJ458784:ILJ458788 IVF458784:IVF458788 JFB458784:JFB458788 JOX458784:JOX458788 JYT458784:JYT458788 KIP458784:KIP458788 KSL458784:KSL458788 LCH458784:LCH458788 LMD458784:LMD458788 LVZ458784:LVZ458788 MFV458784:MFV458788 MPR458784:MPR458788 MZN458784:MZN458788 NJJ458784:NJJ458788 NTF458784:NTF458788 ODB458784:ODB458788 OMX458784:OMX458788 OWT458784:OWT458788 PGP458784:PGP458788 PQL458784:PQL458788 QAH458784:QAH458788 QKD458784:QKD458788 QTZ458784:QTZ458788 RDV458784:RDV458788 RNR458784:RNR458788 RXN458784:RXN458788 SHJ458784:SHJ458788 SRF458784:SRF458788 TBB458784:TBB458788 TKX458784:TKX458788 TUT458784:TUT458788 UEP458784:UEP458788 UOL458784:UOL458788 UYH458784:UYH458788 VID458784:VID458788 VRZ458784:VRZ458788 WBV458784:WBV458788 WLR458784:WLR458788 WVN458784:WVN458788 F524320:F524324 JB524320:JB524324 SX524320:SX524324 ACT524320:ACT524324 AMP524320:AMP524324 AWL524320:AWL524324 BGH524320:BGH524324 BQD524320:BQD524324 BZZ524320:BZZ524324 CJV524320:CJV524324 CTR524320:CTR524324 DDN524320:DDN524324 DNJ524320:DNJ524324 DXF524320:DXF524324 EHB524320:EHB524324 EQX524320:EQX524324 FAT524320:FAT524324 FKP524320:FKP524324 FUL524320:FUL524324 GEH524320:GEH524324 GOD524320:GOD524324 GXZ524320:GXZ524324 HHV524320:HHV524324 HRR524320:HRR524324 IBN524320:IBN524324 ILJ524320:ILJ524324 IVF524320:IVF524324 JFB524320:JFB524324 JOX524320:JOX524324 JYT524320:JYT524324 KIP524320:KIP524324 KSL524320:KSL524324 LCH524320:LCH524324 LMD524320:LMD524324 LVZ524320:LVZ524324 MFV524320:MFV524324 MPR524320:MPR524324 MZN524320:MZN524324 NJJ524320:NJJ524324 NTF524320:NTF524324 ODB524320:ODB524324 OMX524320:OMX524324 OWT524320:OWT524324 PGP524320:PGP524324 PQL524320:PQL524324 QAH524320:QAH524324 QKD524320:QKD524324 QTZ524320:QTZ524324 RDV524320:RDV524324 RNR524320:RNR524324 RXN524320:RXN524324 SHJ524320:SHJ524324 SRF524320:SRF524324 TBB524320:TBB524324 TKX524320:TKX524324 TUT524320:TUT524324 UEP524320:UEP524324 UOL524320:UOL524324 UYH524320:UYH524324 VID524320:VID524324 VRZ524320:VRZ524324 WBV524320:WBV524324 WLR524320:WLR524324 WVN524320:WVN524324 F589856:F589860 JB589856:JB589860 SX589856:SX589860 ACT589856:ACT589860 AMP589856:AMP589860 AWL589856:AWL589860 BGH589856:BGH589860 BQD589856:BQD589860 BZZ589856:BZZ589860 CJV589856:CJV589860 CTR589856:CTR589860 DDN589856:DDN589860 DNJ589856:DNJ589860 DXF589856:DXF589860 EHB589856:EHB589860 EQX589856:EQX589860 FAT589856:FAT589860 FKP589856:FKP589860 FUL589856:FUL589860 GEH589856:GEH589860 GOD589856:GOD589860 GXZ589856:GXZ589860 HHV589856:HHV589860 HRR589856:HRR589860 IBN589856:IBN589860 ILJ589856:ILJ589860 IVF589856:IVF589860 JFB589856:JFB589860 JOX589856:JOX589860 JYT589856:JYT589860 KIP589856:KIP589860 KSL589856:KSL589860 LCH589856:LCH589860 LMD589856:LMD589860 LVZ589856:LVZ589860 MFV589856:MFV589860 MPR589856:MPR589860 MZN589856:MZN589860 NJJ589856:NJJ589860 NTF589856:NTF589860 ODB589856:ODB589860 OMX589856:OMX589860 OWT589856:OWT589860 PGP589856:PGP589860 PQL589856:PQL589860 QAH589856:QAH589860 QKD589856:QKD589860 QTZ589856:QTZ589860 RDV589856:RDV589860 RNR589856:RNR589860 RXN589856:RXN589860 SHJ589856:SHJ589860 SRF589856:SRF589860 TBB589856:TBB589860 TKX589856:TKX589860 TUT589856:TUT589860 UEP589856:UEP589860 UOL589856:UOL589860 UYH589856:UYH589860 VID589856:VID589860 VRZ589856:VRZ589860 WBV589856:WBV589860 WLR589856:WLR589860 WVN589856:WVN589860 F655392:F655396 JB655392:JB655396 SX655392:SX655396 ACT655392:ACT655396 AMP655392:AMP655396 AWL655392:AWL655396 BGH655392:BGH655396 BQD655392:BQD655396 BZZ655392:BZZ655396 CJV655392:CJV655396 CTR655392:CTR655396 DDN655392:DDN655396 DNJ655392:DNJ655396 DXF655392:DXF655396 EHB655392:EHB655396 EQX655392:EQX655396 FAT655392:FAT655396 FKP655392:FKP655396 FUL655392:FUL655396 GEH655392:GEH655396 GOD655392:GOD655396 GXZ655392:GXZ655396 HHV655392:HHV655396 HRR655392:HRR655396 IBN655392:IBN655396 ILJ655392:ILJ655396 IVF655392:IVF655396 JFB655392:JFB655396 JOX655392:JOX655396 JYT655392:JYT655396 KIP655392:KIP655396 KSL655392:KSL655396 LCH655392:LCH655396 LMD655392:LMD655396 LVZ655392:LVZ655396 MFV655392:MFV655396 MPR655392:MPR655396 MZN655392:MZN655396 NJJ655392:NJJ655396 NTF655392:NTF655396 ODB655392:ODB655396 OMX655392:OMX655396 OWT655392:OWT655396 PGP655392:PGP655396 PQL655392:PQL655396 QAH655392:QAH655396 QKD655392:QKD655396 QTZ655392:QTZ655396 RDV655392:RDV655396 RNR655392:RNR655396 RXN655392:RXN655396 SHJ655392:SHJ655396 SRF655392:SRF655396 TBB655392:TBB655396 TKX655392:TKX655396 TUT655392:TUT655396 UEP655392:UEP655396 UOL655392:UOL655396 UYH655392:UYH655396 VID655392:VID655396 VRZ655392:VRZ655396 WBV655392:WBV655396 WLR655392:WLR655396 WVN655392:WVN655396 F720928:F720932 JB720928:JB720932 SX720928:SX720932 ACT720928:ACT720932 AMP720928:AMP720932 AWL720928:AWL720932 BGH720928:BGH720932 BQD720928:BQD720932 BZZ720928:BZZ720932 CJV720928:CJV720932 CTR720928:CTR720932 DDN720928:DDN720932 DNJ720928:DNJ720932 DXF720928:DXF720932 EHB720928:EHB720932 EQX720928:EQX720932 FAT720928:FAT720932 FKP720928:FKP720932 FUL720928:FUL720932 GEH720928:GEH720932 GOD720928:GOD720932 GXZ720928:GXZ720932 HHV720928:HHV720932 HRR720928:HRR720932 IBN720928:IBN720932 ILJ720928:ILJ720932 IVF720928:IVF720932 JFB720928:JFB720932 JOX720928:JOX720932 JYT720928:JYT720932 KIP720928:KIP720932 KSL720928:KSL720932 LCH720928:LCH720932 LMD720928:LMD720932 LVZ720928:LVZ720932 MFV720928:MFV720932 MPR720928:MPR720932 MZN720928:MZN720932 NJJ720928:NJJ720932 NTF720928:NTF720932 ODB720928:ODB720932 OMX720928:OMX720932 OWT720928:OWT720932 PGP720928:PGP720932 PQL720928:PQL720932 QAH720928:QAH720932 QKD720928:QKD720932 QTZ720928:QTZ720932 RDV720928:RDV720932 RNR720928:RNR720932 RXN720928:RXN720932 SHJ720928:SHJ720932 SRF720928:SRF720932 TBB720928:TBB720932 TKX720928:TKX720932 TUT720928:TUT720932 UEP720928:UEP720932 UOL720928:UOL720932 UYH720928:UYH720932 VID720928:VID720932 VRZ720928:VRZ720932 WBV720928:WBV720932 WLR720928:WLR720932 WVN720928:WVN720932 F786464:F786468 JB786464:JB786468 SX786464:SX786468 ACT786464:ACT786468 AMP786464:AMP786468 AWL786464:AWL786468 BGH786464:BGH786468 BQD786464:BQD786468 BZZ786464:BZZ786468 CJV786464:CJV786468 CTR786464:CTR786468 DDN786464:DDN786468 DNJ786464:DNJ786468 DXF786464:DXF786468 EHB786464:EHB786468 EQX786464:EQX786468 FAT786464:FAT786468 FKP786464:FKP786468 FUL786464:FUL786468 GEH786464:GEH786468 GOD786464:GOD786468 GXZ786464:GXZ786468 HHV786464:HHV786468 HRR786464:HRR786468 IBN786464:IBN786468 ILJ786464:ILJ786468 IVF786464:IVF786468 JFB786464:JFB786468 JOX786464:JOX786468 JYT786464:JYT786468 KIP786464:KIP786468 KSL786464:KSL786468 LCH786464:LCH786468 LMD786464:LMD786468 LVZ786464:LVZ786468 MFV786464:MFV786468 MPR786464:MPR786468 MZN786464:MZN786468 NJJ786464:NJJ786468 NTF786464:NTF786468 ODB786464:ODB786468 OMX786464:OMX786468 OWT786464:OWT786468 PGP786464:PGP786468 PQL786464:PQL786468 QAH786464:QAH786468 QKD786464:QKD786468 QTZ786464:QTZ786468 RDV786464:RDV786468 RNR786464:RNR786468 RXN786464:RXN786468 SHJ786464:SHJ786468 SRF786464:SRF786468 TBB786464:TBB786468 TKX786464:TKX786468 TUT786464:TUT786468 UEP786464:UEP786468 UOL786464:UOL786468 UYH786464:UYH786468 VID786464:VID786468 VRZ786464:VRZ786468 WBV786464:WBV786468 WLR786464:WLR786468 WVN786464:WVN786468 F852000:F852004 JB852000:JB852004 SX852000:SX852004 ACT852000:ACT852004 AMP852000:AMP852004 AWL852000:AWL852004 BGH852000:BGH852004 BQD852000:BQD852004 BZZ852000:BZZ852004 CJV852000:CJV852004 CTR852000:CTR852004 DDN852000:DDN852004 DNJ852000:DNJ852004 DXF852000:DXF852004 EHB852000:EHB852004 EQX852000:EQX852004 FAT852000:FAT852004 FKP852000:FKP852004 FUL852000:FUL852004 GEH852000:GEH852004 GOD852000:GOD852004 GXZ852000:GXZ852004 HHV852000:HHV852004 HRR852000:HRR852004 IBN852000:IBN852004 ILJ852000:ILJ852004 IVF852000:IVF852004 JFB852000:JFB852004 JOX852000:JOX852004 JYT852000:JYT852004 KIP852000:KIP852004 KSL852000:KSL852004 LCH852000:LCH852004 LMD852000:LMD852004 LVZ852000:LVZ852004 MFV852000:MFV852004 MPR852000:MPR852004 MZN852000:MZN852004 NJJ852000:NJJ852004 NTF852000:NTF852004 ODB852000:ODB852004 OMX852000:OMX852004 OWT852000:OWT852004 PGP852000:PGP852004 PQL852000:PQL852004 QAH852000:QAH852004 QKD852000:QKD852004 QTZ852000:QTZ852004 RDV852000:RDV852004 RNR852000:RNR852004 RXN852000:RXN852004 SHJ852000:SHJ852004 SRF852000:SRF852004 TBB852000:TBB852004 TKX852000:TKX852004 TUT852000:TUT852004 UEP852000:UEP852004 UOL852000:UOL852004 UYH852000:UYH852004 VID852000:VID852004 VRZ852000:VRZ852004 WBV852000:WBV852004 WLR852000:WLR852004 WVN852000:WVN852004 F917536:F917540 JB917536:JB917540 SX917536:SX917540 ACT917536:ACT917540 AMP917536:AMP917540 AWL917536:AWL917540 BGH917536:BGH917540 BQD917536:BQD917540 BZZ917536:BZZ917540 CJV917536:CJV917540 CTR917536:CTR917540 DDN917536:DDN917540 DNJ917536:DNJ917540 DXF917536:DXF917540 EHB917536:EHB917540 EQX917536:EQX917540 FAT917536:FAT917540 FKP917536:FKP917540 FUL917536:FUL917540 GEH917536:GEH917540 GOD917536:GOD917540 GXZ917536:GXZ917540 HHV917536:HHV917540 HRR917536:HRR917540 IBN917536:IBN917540 ILJ917536:ILJ917540 IVF917536:IVF917540 JFB917536:JFB917540 JOX917536:JOX917540 JYT917536:JYT917540 KIP917536:KIP917540 KSL917536:KSL917540 LCH917536:LCH917540 LMD917536:LMD917540 LVZ917536:LVZ917540 MFV917536:MFV917540 MPR917536:MPR917540 MZN917536:MZN917540 NJJ917536:NJJ917540 NTF917536:NTF917540 ODB917536:ODB917540 OMX917536:OMX917540 OWT917536:OWT917540 PGP917536:PGP917540 PQL917536:PQL917540 QAH917536:QAH917540 QKD917536:QKD917540 QTZ917536:QTZ917540 RDV917536:RDV917540 RNR917536:RNR917540 RXN917536:RXN917540 SHJ917536:SHJ917540 SRF917536:SRF917540 TBB917536:TBB917540 TKX917536:TKX917540 TUT917536:TUT917540 UEP917536:UEP917540 UOL917536:UOL917540 UYH917536:UYH917540 VID917536:VID917540 VRZ917536:VRZ917540 WBV917536:WBV917540 WLR917536:WLR917540 WVN917536:WVN917540 F983072:F983076 JB983072:JB983076 SX983072:SX983076 ACT983072:ACT983076 AMP983072:AMP983076 AWL983072:AWL983076 BGH983072:BGH983076 BQD983072:BQD983076 BZZ983072:BZZ983076 CJV983072:CJV983076 CTR983072:CTR983076 DDN983072:DDN983076 DNJ983072:DNJ983076 DXF983072:DXF983076 EHB983072:EHB983076 EQX983072:EQX983076 FAT983072:FAT983076 FKP983072:FKP983076 FUL983072:FUL983076 GEH983072:GEH983076 GOD983072:GOD983076 GXZ983072:GXZ983076 HHV983072:HHV983076 HRR983072:HRR983076 IBN983072:IBN983076 ILJ983072:ILJ983076 IVF983072:IVF983076 JFB983072:JFB983076 JOX983072:JOX983076 JYT983072:JYT983076 KIP983072:KIP983076 KSL983072:KSL983076 LCH983072:LCH983076 LMD983072:LMD983076 LVZ983072:LVZ983076 MFV983072:MFV983076 MPR983072:MPR983076 MZN983072:MZN983076 NJJ983072:NJJ983076 NTF983072:NTF983076 ODB983072:ODB983076 OMX983072:OMX983076 OWT983072:OWT983076 PGP983072:PGP983076 PQL983072:PQL983076 QAH983072:QAH983076 QKD983072:QKD983076 QTZ983072:QTZ983076 RDV983072:RDV983076 RNR983072:RNR983076 RXN983072:RXN983076 SHJ983072:SHJ983076 SRF983072:SRF983076 TBB983072:TBB983076 TKX983072:TKX983076 TUT983072:TUT983076 UEP983072:UEP983076 UOL983072:UOL983076 UYH983072:UYH983076 VID983072:VID983076 VRZ983072:VRZ983076 WBV983072:WBV983076 WLR983072:WLR983076 WVN983072:WVN983076">
      <formula1>C32</formula1>
      <formula2>E32</formula2>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"SIM, NÃO"</formula1>
    </dataValidation>
    <dataValidation type="list" allowBlank="1" showInputMessage="1" showErrorMessage="1" sqref="C6:F6 IY6:JB6 SU6:SX6 ACQ6:ACT6 AMM6:AMP6 AWI6:AWL6 BGE6:BGH6 BQA6:BQD6 BZW6:BZZ6 CJS6:CJV6 CTO6:CTR6 DDK6:DDN6 DNG6:DNJ6 DXC6:DXF6 EGY6:EHB6 EQU6:EQX6 FAQ6:FAT6 FKM6:FKP6 FUI6:FUL6 GEE6:GEH6 GOA6:GOD6 GXW6:GXZ6 HHS6:HHV6 HRO6:HRR6 IBK6:IBN6 ILG6:ILJ6 IVC6:IVF6 JEY6:JFB6 JOU6:JOX6 JYQ6:JYT6 KIM6:KIP6 KSI6:KSL6 LCE6:LCH6 LMA6:LMD6 LVW6:LVZ6 MFS6:MFV6 MPO6:MPR6 MZK6:MZN6 NJG6:NJJ6 NTC6:NTF6 OCY6:ODB6 OMU6:OMX6 OWQ6:OWT6 PGM6:PGP6 PQI6:PQL6 QAE6:QAH6 QKA6:QKD6 QTW6:QTZ6 RDS6:RDV6 RNO6:RNR6 RXK6:RXN6 SHG6:SHJ6 SRC6:SRF6 TAY6:TBB6 TKU6:TKX6 TUQ6:TUT6 UEM6:UEP6 UOI6:UOL6 UYE6:UYH6 VIA6:VID6 VRW6:VRZ6 WBS6:WBV6 WLO6:WLR6 WVK6:WVN6 C65542:F65542 IY65542:JB65542 SU65542:SX65542 ACQ65542:ACT65542 AMM65542:AMP65542 AWI65542:AWL65542 BGE65542:BGH65542 BQA65542:BQD65542 BZW65542:BZZ65542 CJS65542:CJV65542 CTO65542:CTR65542 DDK65542:DDN65542 DNG65542:DNJ65542 DXC65542:DXF65542 EGY65542:EHB65542 EQU65542:EQX65542 FAQ65542:FAT65542 FKM65542:FKP65542 FUI65542:FUL65542 GEE65542:GEH65542 GOA65542:GOD65542 GXW65542:GXZ65542 HHS65542:HHV65542 HRO65542:HRR65542 IBK65542:IBN65542 ILG65542:ILJ65542 IVC65542:IVF65542 JEY65542:JFB65542 JOU65542:JOX65542 JYQ65542:JYT65542 KIM65542:KIP65542 KSI65542:KSL65542 LCE65542:LCH65542 LMA65542:LMD65542 LVW65542:LVZ65542 MFS65542:MFV65542 MPO65542:MPR65542 MZK65542:MZN65542 NJG65542:NJJ65542 NTC65542:NTF65542 OCY65542:ODB65542 OMU65542:OMX65542 OWQ65542:OWT65542 PGM65542:PGP65542 PQI65542:PQL65542 QAE65542:QAH65542 QKA65542:QKD65542 QTW65542:QTZ65542 RDS65542:RDV65542 RNO65542:RNR65542 RXK65542:RXN65542 SHG65542:SHJ65542 SRC65542:SRF65542 TAY65542:TBB65542 TKU65542:TKX65542 TUQ65542:TUT65542 UEM65542:UEP65542 UOI65542:UOL65542 UYE65542:UYH65542 VIA65542:VID65542 VRW65542:VRZ65542 WBS65542:WBV65542 WLO65542:WLR65542 WVK65542:WVN65542 C131078:F131078 IY131078:JB131078 SU131078:SX131078 ACQ131078:ACT131078 AMM131078:AMP131078 AWI131078:AWL131078 BGE131078:BGH131078 BQA131078:BQD131078 BZW131078:BZZ131078 CJS131078:CJV131078 CTO131078:CTR131078 DDK131078:DDN131078 DNG131078:DNJ131078 DXC131078:DXF131078 EGY131078:EHB131078 EQU131078:EQX131078 FAQ131078:FAT131078 FKM131078:FKP131078 FUI131078:FUL131078 GEE131078:GEH131078 GOA131078:GOD131078 GXW131078:GXZ131078 HHS131078:HHV131078 HRO131078:HRR131078 IBK131078:IBN131078 ILG131078:ILJ131078 IVC131078:IVF131078 JEY131078:JFB131078 JOU131078:JOX131078 JYQ131078:JYT131078 KIM131078:KIP131078 KSI131078:KSL131078 LCE131078:LCH131078 LMA131078:LMD131078 LVW131078:LVZ131078 MFS131078:MFV131078 MPO131078:MPR131078 MZK131078:MZN131078 NJG131078:NJJ131078 NTC131078:NTF131078 OCY131078:ODB131078 OMU131078:OMX131078 OWQ131078:OWT131078 PGM131078:PGP131078 PQI131078:PQL131078 QAE131078:QAH131078 QKA131078:QKD131078 QTW131078:QTZ131078 RDS131078:RDV131078 RNO131078:RNR131078 RXK131078:RXN131078 SHG131078:SHJ131078 SRC131078:SRF131078 TAY131078:TBB131078 TKU131078:TKX131078 TUQ131078:TUT131078 UEM131078:UEP131078 UOI131078:UOL131078 UYE131078:UYH131078 VIA131078:VID131078 VRW131078:VRZ131078 WBS131078:WBV131078 WLO131078:WLR131078 WVK131078:WVN131078 C196614:F196614 IY196614:JB196614 SU196614:SX196614 ACQ196614:ACT196614 AMM196614:AMP196614 AWI196614:AWL196614 BGE196614:BGH196614 BQA196614:BQD196614 BZW196614:BZZ196614 CJS196614:CJV196614 CTO196614:CTR196614 DDK196614:DDN196614 DNG196614:DNJ196614 DXC196614:DXF196614 EGY196614:EHB196614 EQU196614:EQX196614 FAQ196614:FAT196614 FKM196614:FKP196614 FUI196614:FUL196614 GEE196614:GEH196614 GOA196614:GOD196614 GXW196614:GXZ196614 HHS196614:HHV196614 HRO196614:HRR196614 IBK196614:IBN196614 ILG196614:ILJ196614 IVC196614:IVF196614 JEY196614:JFB196614 JOU196614:JOX196614 JYQ196614:JYT196614 KIM196614:KIP196614 KSI196614:KSL196614 LCE196614:LCH196614 LMA196614:LMD196614 LVW196614:LVZ196614 MFS196614:MFV196614 MPO196614:MPR196614 MZK196614:MZN196614 NJG196614:NJJ196614 NTC196614:NTF196614 OCY196614:ODB196614 OMU196614:OMX196614 OWQ196614:OWT196614 PGM196614:PGP196614 PQI196614:PQL196614 QAE196614:QAH196614 QKA196614:QKD196614 QTW196614:QTZ196614 RDS196614:RDV196614 RNO196614:RNR196614 RXK196614:RXN196614 SHG196614:SHJ196614 SRC196614:SRF196614 TAY196614:TBB196614 TKU196614:TKX196614 TUQ196614:TUT196614 UEM196614:UEP196614 UOI196614:UOL196614 UYE196614:UYH196614 VIA196614:VID196614 VRW196614:VRZ196614 WBS196614:WBV196614 WLO196614:WLR196614 WVK196614:WVN196614 C262150:F262150 IY262150:JB262150 SU262150:SX262150 ACQ262150:ACT262150 AMM262150:AMP262150 AWI262150:AWL262150 BGE262150:BGH262150 BQA262150:BQD262150 BZW262150:BZZ262150 CJS262150:CJV262150 CTO262150:CTR262150 DDK262150:DDN262150 DNG262150:DNJ262150 DXC262150:DXF262150 EGY262150:EHB262150 EQU262150:EQX262150 FAQ262150:FAT262150 FKM262150:FKP262150 FUI262150:FUL262150 GEE262150:GEH262150 GOA262150:GOD262150 GXW262150:GXZ262150 HHS262150:HHV262150 HRO262150:HRR262150 IBK262150:IBN262150 ILG262150:ILJ262150 IVC262150:IVF262150 JEY262150:JFB262150 JOU262150:JOX262150 JYQ262150:JYT262150 KIM262150:KIP262150 KSI262150:KSL262150 LCE262150:LCH262150 LMA262150:LMD262150 LVW262150:LVZ262150 MFS262150:MFV262150 MPO262150:MPR262150 MZK262150:MZN262150 NJG262150:NJJ262150 NTC262150:NTF262150 OCY262150:ODB262150 OMU262150:OMX262150 OWQ262150:OWT262150 PGM262150:PGP262150 PQI262150:PQL262150 QAE262150:QAH262150 QKA262150:QKD262150 QTW262150:QTZ262150 RDS262150:RDV262150 RNO262150:RNR262150 RXK262150:RXN262150 SHG262150:SHJ262150 SRC262150:SRF262150 TAY262150:TBB262150 TKU262150:TKX262150 TUQ262150:TUT262150 UEM262150:UEP262150 UOI262150:UOL262150 UYE262150:UYH262150 VIA262150:VID262150 VRW262150:VRZ262150 WBS262150:WBV262150 WLO262150:WLR262150 WVK262150:WVN262150 C327686:F327686 IY327686:JB327686 SU327686:SX327686 ACQ327686:ACT327686 AMM327686:AMP327686 AWI327686:AWL327686 BGE327686:BGH327686 BQA327686:BQD327686 BZW327686:BZZ327686 CJS327686:CJV327686 CTO327686:CTR327686 DDK327686:DDN327686 DNG327686:DNJ327686 DXC327686:DXF327686 EGY327686:EHB327686 EQU327686:EQX327686 FAQ327686:FAT327686 FKM327686:FKP327686 FUI327686:FUL327686 GEE327686:GEH327686 GOA327686:GOD327686 GXW327686:GXZ327686 HHS327686:HHV327686 HRO327686:HRR327686 IBK327686:IBN327686 ILG327686:ILJ327686 IVC327686:IVF327686 JEY327686:JFB327686 JOU327686:JOX327686 JYQ327686:JYT327686 KIM327686:KIP327686 KSI327686:KSL327686 LCE327686:LCH327686 LMA327686:LMD327686 LVW327686:LVZ327686 MFS327686:MFV327686 MPO327686:MPR327686 MZK327686:MZN327686 NJG327686:NJJ327686 NTC327686:NTF327686 OCY327686:ODB327686 OMU327686:OMX327686 OWQ327686:OWT327686 PGM327686:PGP327686 PQI327686:PQL327686 QAE327686:QAH327686 QKA327686:QKD327686 QTW327686:QTZ327686 RDS327686:RDV327686 RNO327686:RNR327686 RXK327686:RXN327686 SHG327686:SHJ327686 SRC327686:SRF327686 TAY327686:TBB327686 TKU327686:TKX327686 TUQ327686:TUT327686 UEM327686:UEP327686 UOI327686:UOL327686 UYE327686:UYH327686 VIA327686:VID327686 VRW327686:VRZ327686 WBS327686:WBV327686 WLO327686:WLR327686 WVK327686:WVN327686 C393222:F393222 IY393222:JB393222 SU393222:SX393222 ACQ393222:ACT393222 AMM393222:AMP393222 AWI393222:AWL393222 BGE393222:BGH393222 BQA393222:BQD393222 BZW393222:BZZ393222 CJS393222:CJV393222 CTO393222:CTR393222 DDK393222:DDN393222 DNG393222:DNJ393222 DXC393222:DXF393222 EGY393222:EHB393222 EQU393222:EQX393222 FAQ393222:FAT393222 FKM393222:FKP393222 FUI393222:FUL393222 GEE393222:GEH393222 GOA393222:GOD393222 GXW393222:GXZ393222 HHS393222:HHV393222 HRO393222:HRR393222 IBK393222:IBN393222 ILG393222:ILJ393222 IVC393222:IVF393222 JEY393222:JFB393222 JOU393222:JOX393222 JYQ393222:JYT393222 KIM393222:KIP393222 KSI393222:KSL393222 LCE393222:LCH393222 LMA393222:LMD393222 LVW393222:LVZ393222 MFS393222:MFV393222 MPO393222:MPR393222 MZK393222:MZN393222 NJG393222:NJJ393222 NTC393222:NTF393222 OCY393222:ODB393222 OMU393222:OMX393222 OWQ393222:OWT393222 PGM393222:PGP393222 PQI393222:PQL393222 QAE393222:QAH393222 QKA393222:QKD393222 QTW393222:QTZ393222 RDS393222:RDV393222 RNO393222:RNR393222 RXK393222:RXN393222 SHG393222:SHJ393222 SRC393222:SRF393222 TAY393222:TBB393222 TKU393222:TKX393222 TUQ393222:TUT393222 UEM393222:UEP393222 UOI393222:UOL393222 UYE393222:UYH393222 VIA393222:VID393222 VRW393222:VRZ393222 WBS393222:WBV393222 WLO393222:WLR393222 WVK393222:WVN393222 C458758:F458758 IY458758:JB458758 SU458758:SX458758 ACQ458758:ACT458758 AMM458758:AMP458758 AWI458758:AWL458758 BGE458758:BGH458758 BQA458758:BQD458758 BZW458758:BZZ458758 CJS458758:CJV458758 CTO458758:CTR458758 DDK458758:DDN458758 DNG458758:DNJ458758 DXC458758:DXF458758 EGY458758:EHB458758 EQU458758:EQX458758 FAQ458758:FAT458758 FKM458758:FKP458758 FUI458758:FUL458758 GEE458758:GEH458758 GOA458758:GOD458758 GXW458758:GXZ458758 HHS458758:HHV458758 HRO458758:HRR458758 IBK458758:IBN458758 ILG458758:ILJ458758 IVC458758:IVF458758 JEY458758:JFB458758 JOU458758:JOX458758 JYQ458758:JYT458758 KIM458758:KIP458758 KSI458758:KSL458758 LCE458758:LCH458758 LMA458758:LMD458758 LVW458758:LVZ458758 MFS458758:MFV458758 MPO458758:MPR458758 MZK458758:MZN458758 NJG458758:NJJ458758 NTC458758:NTF458758 OCY458758:ODB458758 OMU458758:OMX458758 OWQ458758:OWT458758 PGM458758:PGP458758 PQI458758:PQL458758 QAE458758:QAH458758 QKA458758:QKD458758 QTW458758:QTZ458758 RDS458758:RDV458758 RNO458758:RNR458758 RXK458758:RXN458758 SHG458758:SHJ458758 SRC458758:SRF458758 TAY458758:TBB458758 TKU458758:TKX458758 TUQ458758:TUT458758 UEM458758:UEP458758 UOI458758:UOL458758 UYE458758:UYH458758 VIA458758:VID458758 VRW458758:VRZ458758 WBS458758:WBV458758 WLO458758:WLR458758 WVK458758:WVN458758 C524294:F524294 IY524294:JB524294 SU524294:SX524294 ACQ524294:ACT524294 AMM524294:AMP524294 AWI524294:AWL524294 BGE524294:BGH524294 BQA524294:BQD524294 BZW524294:BZZ524294 CJS524294:CJV524294 CTO524294:CTR524294 DDK524294:DDN524294 DNG524294:DNJ524294 DXC524294:DXF524294 EGY524294:EHB524294 EQU524294:EQX524294 FAQ524294:FAT524294 FKM524294:FKP524294 FUI524294:FUL524294 GEE524294:GEH524294 GOA524294:GOD524294 GXW524294:GXZ524294 HHS524294:HHV524294 HRO524294:HRR524294 IBK524294:IBN524294 ILG524294:ILJ524294 IVC524294:IVF524294 JEY524294:JFB524294 JOU524294:JOX524294 JYQ524294:JYT524294 KIM524294:KIP524294 KSI524294:KSL524294 LCE524294:LCH524294 LMA524294:LMD524294 LVW524294:LVZ524294 MFS524294:MFV524294 MPO524294:MPR524294 MZK524294:MZN524294 NJG524294:NJJ524294 NTC524294:NTF524294 OCY524294:ODB524294 OMU524294:OMX524294 OWQ524294:OWT524294 PGM524294:PGP524294 PQI524294:PQL524294 QAE524294:QAH524294 QKA524294:QKD524294 QTW524294:QTZ524294 RDS524294:RDV524294 RNO524294:RNR524294 RXK524294:RXN524294 SHG524294:SHJ524294 SRC524294:SRF524294 TAY524294:TBB524294 TKU524294:TKX524294 TUQ524294:TUT524294 UEM524294:UEP524294 UOI524294:UOL524294 UYE524294:UYH524294 VIA524294:VID524294 VRW524294:VRZ524294 WBS524294:WBV524294 WLO524294:WLR524294 WVK524294:WVN524294 C589830:F589830 IY589830:JB589830 SU589830:SX589830 ACQ589830:ACT589830 AMM589830:AMP589830 AWI589830:AWL589830 BGE589830:BGH589830 BQA589830:BQD589830 BZW589830:BZZ589830 CJS589830:CJV589830 CTO589830:CTR589830 DDK589830:DDN589830 DNG589830:DNJ589830 DXC589830:DXF589830 EGY589830:EHB589830 EQU589830:EQX589830 FAQ589830:FAT589830 FKM589830:FKP589830 FUI589830:FUL589830 GEE589830:GEH589830 GOA589830:GOD589830 GXW589830:GXZ589830 HHS589830:HHV589830 HRO589830:HRR589830 IBK589830:IBN589830 ILG589830:ILJ589830 IVC589830:IVF589830 JEY589830:JFB589830 JOU589830:JOX589830 JYQ589830:JYT589830 KIM589830:KIP589830 KSI589830:KSL589830 LCE589830:LCH589830 LMA589830:LMD589830 LVW589830:LVZ589830 MFS589830:MFV589830 MPO589830:MPR589830 MZK589830:MZN589830 NJG589830:NJJ589830 NTC589830:NTF589830 OCY589830:ODB589830 OMU589830:OMX589830 OWQ589830:OWT589830 PGM589830:PGP589830 PQI589830:PQL589830 QAE589830:QAH589830 QKA589830:QKD589830 QTW589830:QTZ589830 RDS589830:RDV589830 RNO589830:RNR589830 RXK589830:RXN589830 SHG589830:SHJ589830 SRC589830:SRF589830 TAY589830:TBB589830 TKU589830:TKX589830 TUQ589830:TUT589830 UEM589830:UEP589830 UOI589830:UOL589830 UYE589830:UYH589830 VIA589830:VID589830 VRW589830:VRZ589830 WBS589830:WBV589830 WLO589830:WLR589830 WVK589830:WVN589830 C655366:F655366 IY655366:JB655366 SU655366:SX655366 ACQ655366:ACT655366 AMM655366:AMP655366 AWI655366:AWL655366 BGE655366:BGH655366 BQA655366:BQD655366 BZW655366:BZZ655366 CJS655366:CJV655366 CTO655366:CTR655366 DDK655366:DDN655366 DNG655366:DNJ655366 DXC655366:DXF655366 EGY655366:EHB655366 EQU655366:EQX655366 FAQ655366:FAT655366 FKM655366:FKP655366 FUI655366:FUL655366 GEE655366:GEH655366 GOA655366:GOD655366 GXW655366:GXZ655366 HHS655366:HHV655366 HRO655366:HRR655366 IBK655366:IBN655366 ILG655366:ILJ655366 IVC655366:IVF655366 JEY655366:JFB655366 JOU655366:JOX655366 JYQ655366:JYT655366 KIM655366:KIP655366 KSI655366:KSL655366 LCE655366:LCH655366 LMA655366:LMD655366 LVW655366:LVZ655366 MFS655366:MFV655366 MPO655366:MPR655366 MZK655366:MZN655366 NJG655366:NJJ655366 NTC655366:NTF655366 OCY655366:ODB655366 OMU655366:OMX655366 OWQ655366:OWT655366 PGM655366:PGP655366 PQI655366:PQL655366 QAE655366:QAH655366 QKA655366:QKD655366 QTW655366:QTZ655366 RDS655366:RDV655366 RNO655366:RNR655366 RXK655366:RXN655366 SHG655366:SHJ655366 SRC655366:SRF655366 TAY655366:TBB655366 TKU655366:TKX655366 TUQ655366:TUT655366 UEM655366:UEP655366 UOI655366:UOL655366 UYE655366:UYH655366 VIA655366:VID655366 VRW655366:VRZ655366 WBS655366:WBV655366 WLO655366:WLR655366 WVK655366:WVN655366 C720902:F720902 IY720902:JB720902 SU720902:SX720902 ACQ720902:ACT720902 AMM720902:AMP720902 AWI720902:AWL720902 BGE720902:BGH720902 BQA720902:BQD720902 BZW720902:BZZ720902 CJS720902:CJV720902 CTO720902:CTR720902 DDK720902:DDN720902 DNG720902:DNJ720902 DXC720902:DXF720902 EGY720902:EHB720902 EQU720902:EQX720902 FAQ720902:FAT720902 FKM720902:FKP720902 FUI720902:FUL720902 GEE720902:GEH720902 GOA720902:GOD720902 GXW720902:GXZ720902 HHS720902:HHV720902 HRO720902:HRR720902 IBK720902:IBN720902 ILG720902:ILJ720902 IVC720902:IVF720902 JEY720902:JFB720902 JOU720902:JOX720902 JYQ720902:JYT720902 KIM720902:KIP720902 KSI720902:KSL720902 LCE720902:LCH720902 LMA720902:LMD720902 LVW720902:LVZ720902 MFS720902:MFV720902 MPO720902:MPR720902 MZK720902:MZN720902 NJG720902:NJJ720902 NTC720902:NTF720902 OCY720902:ODB720902 OMU720902:OMX720902 OWQ720902:OWT720902 PGM720902:PGP720902 PQI720902:PQL720902 QAE720902:QAH720902 QKA720902:QKD720902 QTW720902:QTZ720902 RDS720902:RDV720902 RNO720902:RNR720902 RXK720902:RXN720902 SHG720902:SHJ720902 SRC720902:SRF720902 TAY720902:TBB720902 TKU720902:TKX720902 TUQ720902:TUT720902 UEM720902:UEP720902 UOI720902:UOL720902 UYE720902:UYH720902 VIA720902:VID720902 VRW720902:VRZ720902 WBS720902:WBV720902 WLO720902:WLR720902 WVK720902:WVN720902 C786438:F786438 IY786438:JB786438 SU786438:SX786438 ACQ786438:ACT786438 AMM786438:AMP786438 AWI786438:AWL786438 BGE786438:BGH786438 BQA786438:BQD786438 BZW786438:BZZ786438 CJS786438:CJV786438 CTO786438:CTR786438 DDK786438:DDN786438 DNG786438:DNJ786438 DXC786438:DXF786438 EGY786438:EHB786438 EQU786438:EQX786438 FAQ786438:FAT786438 FKM786438:FKP786438 FUI786438:FUL786438 GEE786438:GEH786438 GOA786438:GOD786438 GXW786438:GXZ786438 HHS786438:HHV786438 HRO786438:HRR786438 IBK786438:IBN786438 ILG786438:ILJ786438 IVC786438:IVF786438 JEY786438:JFB786438 JOU786438:JOX786438 JYQ786438:JYT786438 KIM786438:KIP786438 KSI786438:KSL786438 LCE786438:LCH786438 LMA786438:LMD786438 LVW786438:LVZ786438 MFS786438:MFV786438 MPO786438:MPR786438 MZK786438:MZN786438 NJG786438:NJJ786438 NTC786438:NTF786438 OCY786438:ODB786438 OMU786438:OMX786438 OWQ786438:OWT786438 PGM786438:PGP786438 PQI786438:PQL786438 QAE786438:QAH786438 QKA786438:QKD786438 QTW786438:QTZ786438 RDS786438:RDV786438 RNO786438:RNR786438 RXK786438:RXN786438 SHG786438:SHJ786438 SRC786438:SRF786438 TAY786438:TBB786438 TKU786438:TKX786438 TUQ786438:TUT786438 UEM786438:UEP786438 UOI786438:UOL786438 UYE786438:UYH786438 VIA786438:VID786438 VRW786438:VRZ786438 WBS786438:WBV786438 WLO786438:WLR786438 WVK786438:WVN786438 C851974:F851974 IY851974:JB851974 SU851974:SX851974 ACQ851974:ACT851974 AMM851974:AMP851974 AWI851974:AWL851974 BGE851974:BGH851974 BQA851974:BQD851974 BZW851974:BZZ851974 CJS851974:CJV851974 CTO851974:CTR851974 DDK851974:DDN851974 DNG851974:DNJ851974 DXC851974:DXF851974 EGY851974:EHB851974 EQU851974:EQX851974 FAQ851974:FAT851974 FKM851974:FKP851974 FUI851974:FUL851974 GEE851974:GEH851974 GOA851974:GOD851974 GXW851974:GXZ851974 HHS851974:HHV851974 HRO851974:HRR851974 IBK851974:IBN851974 ILG851974:ILJ851974 IVC851974:IVF851974 JEY851974:JFB851974 JOU851974:JOX851974 JYQ851974:JYT851974 KIM851974:KIP851974 KSI851974:KSL851974 LCE851974:LCH851974 LMA851974:LMD851974 LVW851974:LVZ851974 MFS851974:MFV851974 MPO851974:MPR851974 MZK851974:MZN851974 NJG851974:NJJ851974 NTC851974:NTF851974 OCY851974:ODB851974 OMU851974:OMX851974 OWQ851974:OWT851974 PGM851974:PGP851974 PQI851974:PQL851974 QAE851974:QAH851974 QKA851974:QKD851974 QTW851974:QTZ851974 RDS851974:RDV851974 RNO851974:RNR851974 RXK851974:RXN851974 SHG851974:SHJ851974 SRC851974:SRF851974 TAY851974:TBB851974 TKU851974:TKX851974 TUQ851974:TUT851974 UEM851974:UEP851974 UOI851974:UOL851974 UYE851974:UYH851974 VIA851974:VID851974 VRW851974:VRZ851974 WBS851974:WBV851974 WLO851974:WLR851974 WVK851974:WVN851974 C917510:F917510 IY917510:JB917510 SU917510:SX917510 ACQ917510:ACT917510 AMM917510:AMP917510 AWI917510:AWL917510 BGE917510:BGH917510 BQA917510:BQD917510 BZW917510:BZZ917510 CJS917510:CJV917510 CTO917510:CTR917510 DDK917510:DDN917510 DNG917510:DNJ917510 DXC917510:DXF917510 EGY917510:EHB917510 EQU917510:EQX917510 FAQ917510:FAT917510 FKM917510:FKP917510 FUI917510:FUL917510 GEE917510:GEH917510 GOA917510:GOD917510 GXW917510:GXZ917510 HHS917510:HHV917510 HRO917510:HRR917510 IBK917510:IBN917510 ILG917510:ILJ917510 IVC917510:IVF917510 JEY917510:JFB917510 JOU917510:JOX917510 JYQ917510:JYT917510 KIM917510:KIP917510 KSI917510:KSL917510 LCE917510:LCH917510 LMA917510:LMD917510 LVW917510:LVZ917510 MFS917510:MFV917510 MPO917510:MPR917510 MZK917510:MZN917510 NJG917510:NJJ917510 NTC917510:NTF917510 OCY917510:ODB917510 OMU917510:OMX917510 OWQ917510:OWT917510 PGM917510:PGP917510 PQI917510:PQL917510 QAE917510:QAH917510 QKA917510:QKD917510 QTW917510:QTZ917510 RDS917510:RDV917510 RNO917510:RNR917510 RXK917510:RXN917510 SHG917510:SHJ917510 SRC917510:SRF917510 TAY917510:TBB917510 TKU917510:TKX917510 TUQ917510:TUT917510 UEM917510:UEP917510 UOI917510:UOL917510 UYE917510:UYH917510 VIA917510:VID917510 VRW917510:VRZ917510 WBS917510:WBV917510 WLO917510:WLR917510 WVK917510:WVN917510 C983046:F983046 IY983046:JB983046 SU983046:SX983046 ACQ983046:ACT983046 AMM983046:AMP983046 AWI983046:AWL983046 BGE983046:BGH983046 BQA983046:BQD983046 BZW983046:BZZ983046 CJS983046:CJV983046 CTO983046:CTR983046 DDK983046:DDN983046 DNG983046:DNJ983046 DXC983046:DXF983046 EGY983046:EHB983046 EQU983046:EQX983046 FAQ983046:FAT983046 FKM983046:FKP983046 FUI983046:FUL983046 GEE983046:GEH983046 GOA983046:GOD983046 GXW983046:GXZ983046 HHS983046:HHV983046 HRO983046:HRR983046 IBK983046:IBN983046 ILG983046:ILJ983046 IVC983046:IVF983046 JEY983046:JFB983046 JOU983046:JOX983046 JYQ983046:JYT983046 KIM983046:KIP983046 KSI983046:KSL983046 LCE983046:LCH983046 LMA983046:LMD983046 LVW983046:LVZ983046 MFS983046:MFV983046 MPO983046:MPR983046 MZK983046:MZN983046 NJG983046:NJJ983046 NTC983046:NTF983046 OCY983046:ODB983046 OMU983046:OMX983046 OWQ983046:OWT983046 PGM983046:PGP983046 PQI983046:PQL983046 QAE983046:QAH983046 QKA983046:QKD983046 QTW983046:QTZ983046 RDS983046:RDV983046 RNO983046:RNR983046 RXK983046:RXN983046 SHG983046:SHJ983046 SRC983046:SRF983046 TAY983046:TBB983046 TKU983046:TKX983046 TUQ983046:TUT983046 UEM983046:UEP983046 UOI983046:UOL983046 UYE983046:UYH983046 VIA983046:VID983046 VRW983046:VRZ983046 WBS983046:WBV983046 WLO983046:WLR983046 WVK983046:WVN983046">
      <formula1>$BU$257:$BU$262</formula1>
    </dataValidation>
    <dataValidation type="list" allowBlank="1" showInputMessage="1" showErrorMessage="1" sqref="E17:F17 JA17:JB17 SW17:SX17 ACS17:ACT17 AMO17:AMP17 AWK17:AWL17 BGG17:BGH17 BQC17:BQD17 BZY17:BZZ17 CJU17:CJV17 CTQ17:CTR17 DDM17:DDN17 DNI17:DNJ17 DXE17:DXF17 EHA17:EHB17 EQW17:EQX17 FAS17:FAT17 FKO17:FKP17 FUK17:FUL17 GEG17:GEH17 GOC17:GOD17 GXY17:GXZ17 HHU17:HHV17 HRQ17:HRR17 IBM17:IBN17 ILI17:ILJ17 IVE17:IVF17 JFA17:JFB17 JOW17:JOX17 JYS17:JYT17 KIO17:KIP17 KSK17:KSL17 LCG17:LCH17 LMC17:LMD17 LVY17:LVZ17 MFU17:MFV17 MPQ17:MPR17 MZM17:MZN17 NJI17:NJJ17 NTE17:NTF17 ODA17:ODB17 OMW17:OMX17 OWS17:OWT17 PGO17:PGP17 PQK17:PQL17 QAG17:QAH17 QKC17:QKD17 QTY17:QTZ17 RDU17:RDV17 RNQ17:RNR17 RXM17:RXN17 SHI17:SHJ17 SRE17:SRF17 TBA17:TBB17 TKW17:TKX17 TUS17:TUT17 UEO17:UEP17 UOK17:UOL17 UYG17:UYH17 VIC17:VID17 VRY17:VRZ17 WBU17:WBV17 WLQ17:WLR17 WVM17:WVN17 E65553:F65553 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E131089:F131089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E196625:F196625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E262161:F262161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E327697:F327697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E393233:F393233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E458769:F458769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E524305:F524305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E589841:F589841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E655377:F655377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E720913:F720913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E786449:F786449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E851985:F851985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E917521:F917521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E983057:F983057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formula1>$CE$266:$CE$267</formula1>
    </dataValidation>
  </dataValidations>
  <printOptions horizontalCentered="1"/>
  <pageMargins left="0.78740157480314965" right="0.78740157480314965" top="0.39370078740157483" bottom="0.39370078740157483" header="0.51181102362204722" footer="0.51181102362204722"/>
  <pageSetup paperSize="9" scale="87" orientation="portrait" horizontalDpi="300" verticalDpi="300" r:id="rId1"/>
  <headerFooter alignWithMargins="0"/>
  <rowBreaks count="1" manualBreakCount="1">
    <brk id="27" max="6" man="1"/>
  </rowBreaks>
  <drawing r:id="rId2"/>
  <legacyDrawing r:id="rId3"/>
  <oleObjects>
    <mc:AlternateContent xmlns:mc="http://schemas.openxmlformats.org/markup-compatibility/2006">
      <mc:Choice Requires="x14">
        <oleObject progId="Equation.3" shapeId="16385" r:id="rId4">
          <objectPr defaultSize="0" autoPict="0" r:id="rId5">
            <anchor moveWithCells="1" sizeWithCells="1">
              <from>
                <xdr:col>79</xdr:col>
                <xdr:colOff>0</xdr:colOff>
                <xdr:row>239</xdr:row>
                <xdr:rowOff>0</xdr:rowOff>
              </from>
              <to>
                <xdr:col>79</xdr:col>
                <xdr:colOff>0</xdr:colOff>
                <xdr:row>240</xdr:row>
                <xdr:rowOff>76200</xdr:rowOff>
              </to>
            </anchor>
          </objectPr>
        </oleObject>
      </mc:Choice>
      <mc:Fallback>
        <oleObject progId="Equation.3" shapeId="16385" r:id="rId4"/>
      </mc:Fallback>
    </mc:AlternateContent>
    <mc:AlternateContent xmlns:mc="http://schemas.openxmlformats.org/markup-compatibility/2006">
      <mc:Choice Requires="x14">
        <oleObject progId="Equation.3" shapeId="16386" r:id="rId6">
          <objectPr defaultSize="0" autoPict="0" r:id="rId5">
            <anchor moveWithCells="1" sizeWithCells="1">
              <from>
                <xdr:col>0</xdr:col>
                <xdr:colOff>57150</xdr:colOff>
                <xdr:row>40</xdr:row>
                <xdr:rowOff>0</xdr:rowOff>
              </from>
              <to>
                <xdr:col>5</xdr:col>
                <xdr:colOff>695325</xdr:colOff>
                <xdr:row>43</xdr:row>
                <xdr:rowOff>0</xdr:rowOff>
              </to>
            </anchor>
          </objectPr>
        </oleObject>
      </mc:Choice>
      <mc:Fallback>
        <oleObject progId="Equation.3" shapeId="16386" r:id="rId6"/>
      </mc:Fallback>
    </mc:AlternateContent>
  </oleObjects>
  <controls>
    <mc:AlternateContent xmlns:mc="http://schemas.openxmlformats.org/markup-compatibility/2006">
      <mc:Choice Requires="x14">
        <control shapeId="16387" r:id="rId7" name="CommandButton1">
          <controlPr defaultSize="0" autoLine="0" r:id="rId8">
            <anchor moveWithCells="1">
              <from>
                <xdr:col>12</xdr:col>
                <xdr:colOff>47625</xdr:colOff>
                <xdr:row>11</xdr:row>
                <xdr:rowOff>828675</xdr:rowOff>
              </from>
              <to>
                <xdr:col>46</xdr:col>
                <xdr:colOff>276225</xdr:colOff>
                <xdr:row>11</xdr:row>
                <xdr:rowOff>1323975</xdr:rowOff>
              </to>
            </anchor>
          </controlPr>
        </control>
      </mc:Choice>
      <mc:Fallback>
        <control shapeId="16387" r:id="rId7"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7</vt:i4>
      </vt:variant>
    </vt:vector>
  </HeadingPairs>
  <TitlesOfParts>
    <vt:vector size="12" baseType="lpstr">
      <vt:lpstr>Planilha Orçamentária</vt:lpstr>
      <vt:lpstr>MEM CÁLCULO CORPO</vt:lpstr>
      <vt:lpstr>COMP (2)</vt:lpstr>
      <vt:lpstr>CRONO</vt:lpstr>
      <vt:lpstr>BDI-2</vt:lpstr>
      <vt:lpstr>'BDI-2'!Area_de_impressao</vt:lpstr>
      <vt:lpstr>'COMP (2)'!Area_de_impressao</vt:lpstr>
      <vt:lpstr>CRONO!Area_de_impressao</vt:lpstr>
      <vt:lpstr>'MEM CÁLCULO CORPO'!Area_de_impressao</vt:lpstr>
      <vt:lpstr>'Planilha Orçamentária'!Area_de_impressao</vt:lpstr>
      <vt:lpstr>'BDI-2'!Titulos_de_impressao</vt:lpstr>
      <vt:lpstr>'MEM CÁLCULO CORPO'!Titulos_de_impressao</vt:lpstr>
    </vt:vector>
  </TitlesOfParts>
  <Company>Particular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Jair</dc:creator>
  <cp:lastModifiedBy>User</cp:lastModifiedBy>
  <cp:lastPrinted>2019-06-11T18:15:11Z</cp:lastPrinted>
  <dcterms:created xsi:type="dcterms:W3CDTF">2001-10-09T19:42:44Z</dcterms:created>
  <dcterms:modified xsi:type="dcterms:W3CDTF">2019-06-11T18:15:20Z</dcterms:modified>
</cp:coreProperties>
</file>