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bookViews>
    <workbookView xWindow="360" yWindow="300" windowWidth="9720" windowHeight="5790" tabRatio="663"/>
  </bookViews>
  <sheets>
    <sheet name="Planilha Orçamentária" sheetId="5" r:id="rId1"/>
    <sheet name="Cronograma Fisico-Financeiro" sheetId="7" r:id="rId2"/>
    <sheet name="BDI - AC TCU 2.622-2013" sheetId="13" r:id="rId3"/>
    <sheet name="mem.estradas ATERROS" sheetId="14" r:id="rId4"/>
    <sheet name="COMP" sheetId="16" r:id="rId5"/>
  </sheets>
  <definedNames>
    <definedName name="_xlnm.Print_Area" localSheetId="2">'BDI - AC TCU 2.622-2013'!$A$1:$G$57</definedName>
    <definedName name="_xlnm.Print_Area" localSheetId="4">COMP!$A$1:$G$13</definedName>
    <definedName name="_xlnm.Print_Area" localSheetId="1">'Cronograma Fisico-Financeiro'!$A$1:$G$27</definedName>
    <definedName name="_xlnm.Print_Area" localSheetId="3">'mem.estradas ATERROS'!$B$1:$F$39</definedName>
    <definedName name="_xlnm.Print_Area" localSheetId="0">'Planilha Orçamentária'!$B$2:$I$22</definedName>
    <definedName name="AreaTeste" localSheetId="4">#REF!</definedName>
    <definedName name="AreaTeste" localSheetId="3">#REF!</definedName>
    <definedName name="AreaTeste">#REF!</definedName>
    <definedName name="AreaTeste2" localSheetId="4">#REF!</definedName>
    <definedName name="AreaTeste2" localSheetId="3">#REF!</definedName>
    <definedName name="AreaTeste2">#REF!</definedName>
    <definedName name="CélulaInicioPlanilha" localSheetId="4">#REF!</definedName>
    <definedName name="CélulaInicioPlanilha" localSheetId="3">#REF!</definedName>
    <definedName name="CélulaInicioPlanilha">#REF!</definedName>
    <definedName name="CélulaResumo" localSheetId="3">#REF!</definedName>
    <definedName name="CélulaResumo">#REF!</definedName>
    <definedName name="_xlnm.Print_Titles" localSheetId="2">'BDI - AC TCU 2.622-2013'!$1:$2</definedName>
  </definedNames>
  <calcPr calcId="144525"/>
</workbook>
</file>

<file path=xl/calcChain.xml><?xml version="1.0" encoding="utf-8"?>
<calcChain xmlns="http://schemas.openxmlformats.org/spreadsheetml/2006/main">
  <c r="I12" i="16" l="1"/>
  <c r="J12" i="16" s="1"/>
  <c r="J11" i="16"/>
  <c r="I11" i="16"/>
  <c r="G11" i="16"/>
  <c r="J10" i="16"/>
  <c r="I10" i="16"/>
  <c r="G10" i="16"/>
  <c r="J9" i="16"/>
  <c r="I9" i="16"/>
  <c r="G9" i="16"/>
  <c r="I8" i="16"/>
  <c r="J8" i="16" s="1"/>
  <c r="G8" i="16"/>
  <c r="H12" i="5"/>
  <c r="I12" i="5" s="1"/>
  <c r="D12" i="16" l="1"/>
  <c r="D13" i="16" s="1"/>
  <c r="L13" i="5" s="1"/>
  <c r="H13" i="5" s="1"/>
  <c r="I13" i="5" s="1"/>
  <c r="I14" i="5" s="1"/>
  <c r="D8" i="7" s="1"/>
  <c r="F28" i="14" l="1"/>
  <c r="H18" i="5" l="1"/>
  <c r="I18" i="5" s="1"/>
  <c r="F29" i="14" l="1"/>
  <c r="F30" i="14" l="1"/>
  <c r="E31" i="14" s="1"/>
  <c r="G18" i="5" s="1"/>
  <c r="F22" i="14"/>
  <c r="E18" i="14"/>
  <c r="G17" i="5" s="1"/>
  <c r="E11" i="14"/>
  <c r="G16" i="5" s="1"/>
  <c r="BU311" i="13" l="1"/>
  <c r="BU310" i="13"/>
  <c r="BU309" i="13"/>
  <c r="BT308" i="13"/>
  <c r="BU308" i="13" s="1"/>
  <c r="CE307" i="13"/>
  <c r="CD307" i="13"/>
  <c r="CD308" i="13" s="1"/>
  <c r="CD309" i="13" s="1"/>
  <c r="CD310" i="13" s="1"/>
  <c r="CD311" i="13" s="1"/>
  <c r="CD312" i="13" s="1"/>
  <c r="BU307" i="13"/>
  <c r="BT306" i="13"/>
  <c r="BU306" i="13" s="1"/>
  <c r="CD301" i="13"/>
  <c r="CD302" i="13" s="1"/>
  <c r="CD303" i="13" s="1"/>
  <c r="CD304" i="13" s="1"/>
  <c r="CD305" i="13" s="1"/>
  <c r="CE300" i="13"/>
  <c r="CD300" i="13"/>
  <c r="CE294" i="13"/>
  <c r="CD294" i="13"/>
  <c r="CD295" i="13" s="1"/>
  <c r="CD296" i="13" s="1"/>
  <c r="CD297" i="13" s="1"/>
  <c r="CD298" i="13" s="1"/>
  <c r="CD299" i="13" s="1"/>
  <c r="CE287" i="13"/>
  <c r="CD287" i="13"/>
  <c r="CD288" i="13" s="1"/>
  <c r="CD289" i="13" s="1"/>
  <c r="CD290" i="13" s="1"/>
  <c r="CD291" i="13" s="1"/>
  <c r="CD292" i="13" s="1"/>
  <c r="CE279" i="13"/>
  <c r="CD279" i="13"/>
  <c r="CD280" i="13" s="1"/>
  <c r="CD281" i="13" s="1"/>
  <c r="CD282" i="13" s="1"/>
  <c r="CD283" i="13" s="1"/>
  <c r="CD284" i="13" s="1"/>
  <c r="CE271" i="13"/>
  <c r="CD271" i="13"/>
  <c r="CD272" i="13" s="1"/>
  <c r="CD273" i="13" s="1"/>
  <c r="CD274" i="13" s="1"/>
  <c r="CD275" i="13" s="1"/>
  <c r="CD276" i="13" s="1"/>
  <c r="CI266" i="13"/>
  <c r="BV262" i="13"/>
  <c r="BV261" i="13"/>
  <c r="BV260" i="13"/>
  <c r="BV259" i="13"/>
  <c r="BV258" i="13"/>
  <c r="BV257" i="13"/>
  <c r="BU295" i="13" s="1"/>
  <c r="K54" i="13"/>
  <c r="K45" i="13"/>
  <c r="I36" i="13"/>
  <c r="I35" i="13"/>
  <c r="I34" i="13"/>
  <c r="I33" i="13"/>
  <c r="I32" i="13"/>
  <c r="C21" i="13"/>
  <c r="CI267" i="13" s="1"/>
  <c r="K8" i="13"/>
  <c r="BU296" i="13" l="1"/>
  <c r="BV295" i="13"/>
  <c r="C50" i="13" s="1"/>
  <c r="BX295" i="13"/>
  <c r="E50" i="13" s="1"/>
  <c r="BW295" i="13"/>
  <c r="D50" i="13" s="1"/>
  <c r="B12" i="13"/>
  <c r="F23" i="13"/>
  <c r="BX296" i="13" l="1"/>
  <c r="E32" i="13" s="1"/>
  <c r="BW296" i="13"/>
  <c r="D32" i="13" s="1"/>
  <c r="BV296" i="13"/>
  <c r="C32" i="13" s="1"/>
  <c r="BU297" i="13"/>
  <c r="F38" i="13"/>
  <c r="I38" i="13" s="1"/>
  <c r="E45" i="13" s="1"/>
  <c r="B47" i="13" s="1"/>
  <c r="F56" i="13"/>
  <c r="I56" i="13" s="1"/>
  <c r="E54" i="13" s="1"/>
  <c r="A3" i="7"/>
  <c r="A5" i="7"/>
  <c r="H16" i="5"/>
  <c r="H17" i="5"/>
  <c r="BU298" i="13" l="1"/>
  <c r="BX297" i="13"/>
  <c r="E33" i="13" s="1"/>
  <c r="K33" i="13" s="1"/>
  <c r="BW297" i="13"/>
  <c r="D33" i="13" s="1"/>
  <c r="BV297" i="13"/>
  <c r="C33" i="13" s="1"/>
  <c r="K32" i="13"/>
  <c r="I16" i="5"/>
  <c r="BV298" i="13" l="1"/>
  <c r="C34" i="13" s="1"/>
  <c r="BU299" i="13"/>
  <c r="BX298" i="13"/>
  <c r="E34" i="13" s="1"/>
  <c r="K34" i="13" s="1"/>
  <c r="BW298" i="13"/>
  <c r="D34" i="13" s="1"/>
  <c r="F8" i="7"/>
  <c r="BV299" i="13" l="1"/>
  <c r="C35" i="13" s="1"/>
  <c r="BX299" i="13"/>
  <c r="E35" i="13" s="1"/>
  <c r="K35" i="13" s="1"/>
  <c r="BW299" i="13"/>
  <c r="D35" i="13" s="1"/>
  <c r="BU300" i="13"/>
  <c r="I17" i="5"/>
  <c r="I19" i="5" s="1"/>
  <c r="I21" i="5" l="1"/>
  <c r="D9" i="7"/>
  <c r="BX300" i="13"/>
  <c r="E36" i="13" s="1"/>
  <c r="BW300" i="13"/>
  <c r="D36" i="13" s="1"/>
  <c r="BV300" i="13"/>
  <c r="C36" i="13" s="1"/>
  <c r="F9" i="7" l="1"/>
  <c r="K36" i="13"/>
  <c r="F12" i="7" l="1"/>
  <c r="M21" i="5" l="1"/>
  <c r="D12" i="7"/>
  <c r="F13" i="7"/>
  <c r="C8" i="7" l="1"/>
  <c r="C9" i="7"/>
  <c r="D13" i="7"/>
  <c r="E11" i="7" s="1"/>
  <c r="E10" i="7"/>
  <c r="C10" i="7" l="1"/>
</calcChain>
</file>

<file path=xl/sharedStrings.xml><?xml version="1.0" encoding="utf-8"?>
<sst xmlns="http://schemas.openxmlformats.org/spreadsheetml/2006/main" count="253" uniqueCount="161">
  <si>
    <t>%</t>
  </si>
  <si>
    <t>ITEM</t>
  </si>
  <si>
    <t>TOTAL</t>
  </si>
  <si>
    <t>PESO</t>
  </si>
  <si>
    <t>m²</t>
  </si>
  <si>
    <t>DMT</t>
  </si>
  <si>
    <t>QUANT</t>
  </si>
  <si>
    <t>1.0</t>
  </si>
  <si>
    <t>2.0</t>
  </si>
  <si>
    <t>CRONOGRAMA GERAL</t>
  </si>
  <si>
    <t>SERVIÇOS</t>
  </si>
  <si>
    <t>VALOR</t>
  </si>
  <si>
    <t>1° MÊS</t>
  </si>
  <si>
    <t>% Simples</t>
  </si>
  <si>
    <t>% Acumulada</t>
  </si>
  <si>
    <t>Total Simples (R$)</t>
  </si>
  <si>
    <t>Total Acumulado (R$)</t>
  </si>
  <si>
    <t xml:space="preserve">PREFEITURA MUNICIPAL DE JAPORÃ </t>
  </si>
  <si>
    <t>ESTADO: DE MATO GROSSO DO SUL</t>
  </si>
  <si>
    <t>m³</t>
  </si>
  <si>
    <t>ESPECIFICAÇÃO</t>
  </si>
  <si>
    <t>UNID</t>
  </si>
  <si>
    <t>UNIT.</t>
  </si>
  <si>
    <t>1.00</t>
  </si>
  <si>
    <t>TOTAL GERAL DA OBRA:</t>
  </si>
  <si>
    <t>Total Geral do Item</t>
  </si>
  <si>
    <t>DADOS INICIAIS</t>
  </si>
  <si>
    <t>TIPO DE OBRA:</t>
  </si>
  <si>
    <t>Construção de rodovias e ferrovias</t>
  </si>
  <si>
    <t>ENQUADRAMENTO NA DESONERAÇÃO CONFORME LEI N° 12.844/2013:*</t>
  </si>
  <si>
    <t>SIM</t>
  </si>
  <si>
    <t>*Uso de encargos sociais desonerados na elaboração do orçamento</t>
  </si>
  <si>
    <t>ENQUADRAM-SE NO TIPO SELECIONADO:</t>
  </si>
  <si>
    <t>CÁLCULO DOS IMPOSTOS</t>
  </si>
  <si>
    <t>LUCRO PRESUMIDO</t>
  </si>
  <si>
    <t>PIS</t>
  </si>
  <si>
    <t>Adotado</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</si>
  <si>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</si>
  <si>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</si>
  <si>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</si>
  <si>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</si>
  <si>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</si>
  <si>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</si>
  <si>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</si>
  <si>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</si>
  <si>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</si>
  <si>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</si>
  <si>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</si>
  <si>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</si>
  <si>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</si>
  <si>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</si>
  <si>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</si>
  <si>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</si>
  <si>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</si>
  <si>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</si>
  <si>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</si>
  <si>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</si>
  <si>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</si>
  <si>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BANCO DE DADOS</t>
  </si>
  <si>
    <t>TIPO DE OBRA</t>
  </si>
  <si>
    <t>CÓDIGO</t>
  </si>
  <si>
    <t>ENQUARAMENTO</t>
  </si>
  <si>
    <t>Construção de edificios</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</si>
  <si>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</si>
  <si>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</si>
  <si>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</si>
  <si>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</si>
  <si>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</si>
  <si>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</si>
  <si>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</si>
  <si>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</si>
  <si>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</si>
  <si>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 xml:space="preserve">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
</t>
  </si>
  <si>
    <t>CONFINS</t>
  </si>
  <si>
    <t>BASE DE CÁLCULO</t>
  </si>
  <si>
    <t>RECEITA BRUTA (VALOR DA NOTA)</t>
  </si>
  <si>
    <t>VALOR DA NOTA - RECUPERAÇÃO DE CRÉDITO (AQUISIÇÃO DE INSUMOS)</t>
  </si>
  <si>
    <t>Código da pesquisa</t>
  </si>
  <si>
    <t>1º Quartil</t>
  </si>
  <si>
    <t>Médio</t>
  </si>
  <si>
    <t>3º Quartil</t>
  </si>
  <si>
    <t>BDI</t>
  </si>
  <si>
    <t>1 Quartil</t>
  </si>
  <si>
    <t>3 Quartil</t>
  </si>
  <si>
    <t>INFRAESTRUTURA</t>
  </si>
  <si>
    <t>CÓD</t>
  </si>
  <si>
    <r>
      <t xml:space="preserve">VERIFICAÇÃO DO BDI - ACÓRDÃO 2.622/2013      </t>
    </r>
    <r>
      <rPr>
        <b/>
        <sz val="10"/>
        <rFont val="Arial"/>
        <family val="2"/>
      </rPr>
      <t xml:space="preserve"> Rev 02</t>
    </r>
  </si>
  <si>
    <t xml:space="preserve">TRIBUTOS (impostos COFINS 3%, e PIS 0,65%) </t>
  </si>
  <si>
    <t>BDI CALCULADO C/ DESONERAÇÃO:</t>
  </si>
  <si>
    <t>Contribuição Previdenciária sobre a Receita Bruta (CPRB)</t>
  </si>
  <si>
    <t>ESCAVAÇÃO VERTICAL A CÉU ABERTO, INCLUINDO CARGA, DESCARGA E TRANSPORTE, EM SOLO DE 1ª CATEGORIA COM ESCAVADEIRA HIDRÁULICA (CAÇAMBA: 0,8 M³ / 111 HP), FROTA DE 4 CAMINHÕES BASCULANTES DE 14 M³, DMT DE 1,5 KM E VELOCIDADE MÉDIA 18 KM/H.</t>
  </si>
  <si>
    <t xml:space="preserve">MEMORIAL  DE CALCULO </t>
  </si>
  <si>
    <t>RECONSTRUÇÃO PARCIAL DE ATERRO</t>
  </si>
  <si>
    <t>Trechos</t>
  </si>
  <si>
    <t>Setores</t>
  </si>
  <si>
    <t>Obs: Escavação e transporte de solo de 1ª categoria</t>
  </si>
  <si>
    <t>Comprimento</t>
  </si>
  <si>
    <t>Altura média</t>
  </si>
  <si>
    <t>Largura média</t>
  </si>
  <si>
    <t>Àrea de regularização= comprimento x altura média x largura total</t>
  </si>
  <si>
    <t>Total m³</t>
  </si>
  <si>
    <t>COMPACTAÇÃO DA ÁREA SOBRE O  ATERRO COM ROLO COMPRESSOR</t>
  </si>
  <si>
    <t>Obs: Compactação sobre o aterro com  controle do proctor com rolo</t>
  </si>
  <si>
    <t>Àrea de regularização= comprimento x (altura média)</t>
  </si>
  <si>
    <t>REGULARIZAÇÃO DA ÁREA SOBRE O  ATERRO COM MOTO NIVELADORA</t>
  </si>
  <si>
    <t>Obs: regularização espalhamento sobre o leito com motoniveladora em solo de 1ª categoria</t>
  </si>
  <si>
    <t>Total m²</t>
  </si>
  <si>
    <t>Àrea de regularização= comprimento x largura média</t>
  </si>
  <si>
    <t>TABELAS NÃO DESONERADAS                      BDI: 28,01%</t>
  </si>
  <si>
    <t>COMPACTACAO MECANICA A 100% DO PROCTOR NORMAL</t>
  </si>
  <si>
    <t xml:space="preserve">41722 </t>
  </si>
  <si>
    <t>FORNECIMENTO E LANCAMENTO DE BRITA N. 4</t>
  </si>
  <si>
    <t>6514</t>
  </si>
  <si>
    <t>OBRA: RECONSTRUÇÃO COMPLETA DE ATERRO - CRISTO REI</t>
  </si>
  <si>
    <t>LOCAL:  JAPORÃ - MS            COORDENADAS: 23º 51' 25" S e 54º 27' 15" O</t>
  </si>
  <si>
    <t>1.02</t>
  </si>
  <si>
    <t>und.</t>
  </si>
  <si>
    <t>PLANILHA ORÇAMENTÁRIA  RECONSTRUÇÃO COMPLETA DE ATERRO - CRISTO REI</t>
  </si>
  <si>
    <t>P.A SAVANA/CRISTO REI</t>
  </si>
  <si>
    <t>CRISTO REI/P.A SAVANA</t>
  </si>
  <si>
    <t>BRITA NO ACESSO AO ATERRO</t>
  </si>
  <si>
    <t>TOTAL GERAL m³</t>
  </si>
  <si>
    <t>ESCAVAÇÃO DE SOLO</t>
  </si>
  <si>
    <t>ACESSO 01</t>
  </si>
  <si>
    <t>ACESSO  02</t>
  </si>
  <si>
    <t>1.04</t>
  </si>
  <si>
    <t>Compo. 01</t>
  </si>
  <si>
    <t>ADMINISTRAÇÃO LOCAL</t>
  </si>
  <si>
    <t>1.01</t>
  </si>
  <si>
    <t>COMPOSIÇÃO 01 - ADMINISTRAÇÃO LOCAL</t>
  </si>
  <si>
    <t>CÓDIGO SINAPI</t>
  </si>
  <si>
    <t>DESCRIÇÃO</t>
  </si>
  <si>
    <t>UN</t>
  </si>
  <si>
    <t>ADMINISTRAÇÃO LOCAL - UN</t>
  </si>
  <si>
    <t>1.04.01</t>
  </si>
  <si>
    <t>Topógrafo com encargos complementares</t>
  </si>
  <si>
    <t>h</t>
  </si>
  <si>
    <t>1.04.02</t>
  </si>
  <si>
    <t>Auxiliar de topógrafo com encargos complementares</t>
  </si>
  <si>
    <t>1.04.03</t>
  </si>
  <si>
    <t>90778</t>
  </si>
  <si>
    <t>Engenheiro civil de obra pleno com encargos complementares</t>
  </si>
  <si>
    <t>1.04.05</t>
  </si>
  <si>
    <t>90776</t>
  </si>
  <si>
    <t>Encarregado geral com encargos complementares</t>
  </si>
  <si>
    <t>SERVIÇOS PRELIMINARES</t>
  </si>
  <si>
    <t>DEPOSITO EM MADEIRA</t>
  </si>
  <si>
    <t>2 X 4 = 8</t>
  </si>
  <si>
    <t>BDI SERVIÇOS:</t>
  </si>
  <si>
    <t>BDI INSUMOS:</t>
  </si>
  <si>
    <t>VALOR (R$)</t>
  </si>
  <si>
    <t>UNITÁRIO</t>
  </si>
  <si>
    <t>SUBTOTAL</t>
  </si>
  <si>
    <t>TOTAL GERAL</t>
  </si>
  <si>
    <t>SINAPI REGIONAL: 04/2019  - SICRO-DNIT - 10/2018 - CO/MS</t>
  </si>
  <si>
    <t>2.03</t>
  </si>
  <si>
    <t>2.02</t>
  </si>
  <si>
    <t>2.01</t>
  </si>
  <si>
    <t>2.00</t>
  </si>
  <si>
    <t>74209/001</t>
  </si>
  <si>
    <t>PLACA DE OBRA EM CHAPA DE ACO GALVANIZADO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</si>
</sst>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R$&quot;\ #,##0.00;[Red]\-&quot;R$&quot;\ #,##0.00"/>
    <numFmt numFmtId="43" formatCode="_-* #,##0.00_-;\-* #,##0.00_-;_-* &quot;-&quot;??_-;_-@_-"/>
    <numFmt numFmtId="164" formatCode="&quot;R$ &quot;#,##0.00_);[Red]\(&quot;R$ &quot;#,##0.00\)"/>
    <numFmt numFmtId="165" formatCode="_(* #,##0.00_);_(* \(#,##0.00\);_(* &quot;-&quot;??_);_(@_)"/>
    <numFmt numFmtId="166" formatCode="0.0%"/>
    <numFmt numFmtId="167" formatCode="0.000%"/>
    <numFmt numFmtId="168" formatCode="#,##0.00_ ;\-#,##0.00\ "/>
    <numFmt numFmtId="169" formatCode="_(* #,##0.000_);_(* \(#,##0.000\);_(* &quot;-&quot;??_);_(@_)"/>
  </numFmts>
  <fonts count="67" x14ac:knownFonts="1">
    <font>
      <sz val="10"/>
      <name val="Arial"/>
    </font>
    <font>
      <sz val="10"/>
      <name val="Arial"/>
      <family val="2"/>
    </font>
    <font>
      <sz val="10"/>
      <name val="Arial"/>
      <family val="2"/>
    </font>
    <font>
      <b/>
      <sz val="12"/>
      <name val="Arial"/>
      <family val="2"/>
    </font>
    <font>
      <b/>
      <sz val="10"/>
      <name val="Arial"/>
      <family val="2"/>
    </font>
    <font>
      <b/>
      <sz val="9"/>
      <name val="Arial"/>
      <family val="2"/>
    </font>
    <font>
      <sz val="8"/>
      <name val="Arial"/>
      <family val="2"/>
    </font>
    <font>
      <sz val="9"/>
      <name val="Arial"/>
      <family val="2"/>
    </font>
    <font>
      <b/>
      <sz val="16"/>
      <name val="Arial"/>
      <family val="2"/>
    </font>
    <font>
      <sz val="8"/>
      <name val="Arial"/>
      <family val="2"/>
    </font>
    <font>
      <sz val="10"/>
      <name val="MS Sans Serif"/>
      <family val="2"/>
    </font>
    <font>
      <sz val="10"/>
      <name val="Arial"/>
      <family val="2"/>
    </font>
    <font>
      <sz val="10"/>
      <color indexed="12"/>
      <name val="Arial"/>
      <family val="2"/>
    </font>
    <font>
      <sz val="10"/>
      <color indexed="10"/>
      <name val="Arial"/>
      <family val="2"/>
    </font>
    <font>
      <b/>
      <sz val="10"/>
      <color indexed="10"/>
      <name val="Arial"/>
      <family val="2"/>
    </font>
    <font>
      <b/>
      <sz val="12"/>
      <name val="Times New Roman"/>
      <family val="1"/>
    </font>
    <font>
      <b/>
      <sz val="10"/>
      <color indexed="14"/>
      <name val="Tahoma"/>
      <family val="2"/>
    </font>
    <font>
      <b/>
      <sz val="10"/>
      <color indexed="12"/>
      <name val="Arial"/>
      <family val="2"/>
    </font>
    <font>
      <b/>
      <sz val="9"/>
      <color indexed="12"/>
      <name val="Arial"/>
      <family val="2"/>
    </font>
    <font>
      <sz val="9"/>
      <color indexed="12"/>
      <name val="Arial"/>
      <family val="2"/>
    </font>
    <font>
      <sz val="9"/>
      <color indexed="10"/>
      <name val="Arial"/>
      <family val="2"/>
    </font>
    <font>
      <b/>
      <sz val="9"/>
      <color indexed="10"/>
      <name val="Arial"/>
      <family val="2"/>
    </font>
    <font>
      <b/>
      <sz val="8"/>
      <name val="Arial"/>
      <family val="2"/>
    </font>
    <font>
      <b/>
      <sz val="14"/>
      <name val="Arial"/>
      <family val="2"/>
    </font>
    <font>
      <b/>
      <sz val="11"/>
      <name val="Arial"/>
      <family val="2"/>
    </font>
    <font>
      <sz val="11"/>
      <name val="Arial"/>
      <family val="2"/>
    </font>
    <font>
      <b/>
      <sz val="14"/>
      <name val="Times New Roman"/>
      <family val="1"/>
    </font>
    <font>
      <sz val="10"/>
      <name val="Arial"/>
      <family val="2"/>
    </font>
    <font>
      <b/>
      <sz val="12"/>
      <color indexed="10"/>
      <name val="Arial"/>
      <family val="2"/>
    </font>
    <font>
      <b/>
      <sz val="10"/>
      <color indexed="62"/>
      <name val="Arial"/>
      <family val="2"/>
    </font>
    <font>
      <sz val="10"/>
      <color indexed="62"/>
      <name val="Arial"/>
      <family val="2"/>
    </font>
    <font>
      <b/>
      <sz val="16"/>
      <color indexed="10"/>
      <name val="Arial"/>
      <family val="2"/>
    </font>
    <font>
      <b/>
      <sz val="14"/>
      <color indexed="10"/>
      <name val="Arial"/>
      <family val="2"/>
    </font>
    <font>
      <sz val="11"/>
      <color theme="1"/>
      <name val="Calibri"/>
      <family val="2"/>
      <scheme val="minor"/>
    </font>
    <font>
      <sz val="10"/>
      <color theme="0"/>
      <name val="Arial"/>
      <family val="2"/>
    </font>
    <font>
      <sz val="10"/>
      <color theme="3" tint="0.79998168889431442"/>
      <name val="Arial"/>
      <family val="2"/>
    </font>
    <font>
      <sz val="10"/>
      <color theme="1"/>
      <name val="Arial"/>
      <family val="2"/>
    </font>
    <font>
      <sz val="8"/>
      <color theme="1"/>
      <name val="Arial"/>
      <family val="2"/>
    </font>
    <font>
      <sz val="10"/>
      <color rgb="FF000000"/>
      <name val="Arial"/>
      <family val="2"/>
    </font>
    <font>
      <sz val="10"/>
      <name val="Arial Narrow"/>
      <family val="2"/>
    </font>
    <font>
      <b/>
      <sz val="12"/>
      <name val="Arial Narrow"/>
      <family val="2"/>
    </font>
    <font>
      <b/>
      <sz val="10"/>
      <name val="Arial Narrow"/>
      <family val="2"/>
    </font>
    <font>
      <sz val="10"/>
      <color indexed="8"/>
      <name val="Arial Narrow"/>
      <family val="2"/>
    </font>
    <font>
      <b/>
      <sz val="10"/>
      <color indexed="8"/>
      <name val="Arial Narrow"/>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s>
  <fills count="40">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FF00"/>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double">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55"/>
      </bottom>
      <diagonal/>
    </border>
  </borders>
  <cellStyleXfs count="99">
    <xf numFmtId="0" fontId="0" fillId="0" borderId="0"/>
    <xf numFmtId="0" fontId="10" fillId="0" borderId="0"/>
    <xf numFmtId="0" fontId="33"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9" fillId="0" borderId="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17" borderId="0" applyNumberFormat="0" applyBorder="0" applyAlignment="0" applyProtection="0"/>
    <xf numFmtId="0" fontId="45" fillId="29" borderId="0" applyNumberFormat="0" applyBorder="0" applyAlignment="0" applyProtection="0"/>
    <xf numFmtId="0" fontId="45" fillId="23"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9" borderId="0" applyNumberFormat="0" applyBorder="0" applyAlignment="0" applyProtection="0"/>
    <xf numFmtId="0" fontId="46" fillId="14" borderId="0" applyNumberFormat="0" applyBorder="0" applyAlignment="0" applyProtection="0"/>
    <xf numFmtId="0" fontId="47" fillId="17" borderId="0" applyNumberFormat="0" applyBorder="0" applyAlignment="0" applyProtection="0"/>
    <xf numFmtId="0" fontId="48" fillId="33" borderId="44" applyNumberFormat="0" applyAlignment="0" applyProtection="0"/>
    <xf numFmtId="0" fontId="49" fillId="34" borderId="44" applyNumberFormat="0" applyAlignment="0" applyProtection="0"/>
    <xf numFmtId="0" fontId="50" fillId="35" borderId="45" applyNumberFormat="0" applyAlignment="0" applyProtection="0"/>
    <xf numFmtId="0" fontId="51" fillId="0" borderId="46" applyNumberFormat="0" applyFill="0" applyAlignment="0" applyProtection="0"/>
    <xf numFmtId="0" fontId="50" fillId="35" borderId="45" applyNumberFormat="0" applyAlignment="0" applyProtection="0"/>
    <xf numFmtId="0" fontId="45" fillId="36" borderId="0" applyNumberFormat="0" applyBorder="0" applyAlignment="0" applyProtection="0"/>
    <xf numFmtId="0" fontId="45" fillId="29" borderId="0" applyNumberFormat="0" applyBorder="0" applyAlignment="0" applyProtection="0"/>
    <xf numFmtId="0" fontId="45" fillId="23" borderId="0" applyNumberFormat="0" applyBorder="0" applyAlignment="0" applyProtection="0"/>
    <xf numFmtId="0" fontId="45" fillId="37"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52" fillId="24" borderId="44" applyNumberFormat="0" applyAlignment="0" applyProtection="0"/>
    <xf numFmtId="0" fontId="53" fillId="0" borderId="0" applyNumberFormat="0" applyFill="0" applyBorder="0" applyAlignment="0" applyProtection="0"/>
    <xf numFmtId="0" fontId="47" fillId="15" borderId="0" applyNumberFormat="0" applyBorder="0" applyAlignment="0" applyProtection="0"/>
    <xf numFmtId="0" fontId="54" fillId="0" borderId="47" applyNumberFormat="0" applyFill="0" applyAlignment="0" applyProtection="0"/>
    <xf numFmtId="0" fontId="55" fillId="0" borderId="48" applyNumberFormat="0" applyFill="0" applyAlignment="0" applyProtection="0"/>
    <xf numFmtId="0" fontId="56" fillId="0" borderId="49" applyNumberFormat="0" applyFill="0" applyAlignment="0" applyProtection="0"/>
    <xf numFmtId="0" fontId="56" fillId="0" borderId="0" applyNumberFormat="0" applyFill="0" applyBorder="0" applyAlignment="0" applyProtection="0"/>
    <xf numFmtId="0" fontId="46" fillId="16" borderId="0" applyNumberFormat="0" applyBorder="0" applyAlignment="0" applyProtection="0"/>
    <xf numFmtId="0" fontId="52" fillId="18" borderId="44" applyNumberFormat="0" applyAlignment="0" applyProtection="0"/>
    <xf numFmtId="0" fontId="57" fillId="0" borderId="50" applyNumberFormat="0" applyFill="0" applyAlignment="0" applyProtection="0"/>
    <xf numFmtId="0" fontId="58" fillId="24" borderId="0" applyNumberFormat="0" applyBorder="0" applyAlignment="0" applyProtection="0"/>
    <xf numFmtId="0" fontId="59" fillId="24" borderId="0" applyNumberFormat="0" applyBorder="0" applyAlignment="0" applyProtection="0"/>
    <xf numFmtId="0" fontId="1" fillId="21" borderId="51" applyNumberFormat="0" applyFont="0" applyAlignment="0" applyProtection="0"/>
    <xf numFmtId="0" fontId="44" fillId="21" borderId="51" applyNumberFormat="0" applyFont="0" applyAlignment="0" applyProtection="0"/>
    <xf numFmtId="0" fontId="60" fillId="33" borderId="52" applyNumberFormat="0" applyAlignment="0" applyProtection="0"/>
    <xf numFmtId="0" fontId="60" fillId="34" borderId="52" applyNumberFormat="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61" fillId="0" borderId="0" applyNumberFormat="0" applyFill="0" applyBorder="0" applyAlignment="0" applyProtection="0"/>
    <xf numFmtId="0" fontId="62" fillId="0" borderId="53" applyNumberFormat="0" applyFill="0" applyAlignment="0" applyProtection="0"/>
    <xf numFmtId="0" fontId="63" fillId="0" borderId="54" applyNumberFormat="0" applyFill="0" applyAlignment="0" applyProtection="0"/>
    <xf numFmtId="0" fontId="64" fillId="0" borderId="55"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56" applyNumberFormat="0" applyFill="0" applyAlignment="0" applyProtection="0"/>
    <xf numFmtId="0" fontId="51" fillId="0" borderId="0" applyNumberFormat="0" applyFill="0" applyBorder="0" applyAlignment="0" applyProtection="0"/>
  </cellStyleXfs>
  <cellXfs count="324">
    <xf numFmtId="0" fontId="0" fillId="0" borderId="0" xfId="0"/>
    <xf numFmtId="165" fontId="0" fillId="0" borderId="0" xfId="0" applyNumberFormat="1"/>
    <xf numFmtId="0" fontId="0" fillId="0" borderId="0" xfId="0" applyBorder="1"/>
    <xf numFmtId="0" fontId="4" fillId="0" borderId="0" xfId="0" applyFont="1" applyBorder="1" applyAlignment="1">
      <alignment horizontal="left"/>
    </xf>
    <xf numFmtId="0" fontId="0" fillId="0" borderId="0" xfId="0" applyBorder="1" applyAlignment="1"/>
    <xf numFmtId="0" fontId="0" fillId="0" borderId="0" xfId="0" applyBorder="1" applyAlignment="1">
      <alignment horizontal="center"/>
    </xf>
    <xf numFmtId="165" fontId="12" fillId="0" borderId="0" xfId="8" applyFont="1" applyBorder="1" applyAlignment="1">
      <alignment horizontal="center"/>
    </xf>
    <xf numFmtId="165" fontId="1" fillId="0" borderId="0" xfId="8" applyFont="1" applyBorder="1"/>
    <xf numFmtId="165" fontId="13" fillId="0" borderId="0" xfId="8" applyFont="1" applyBorder="1"/>
    <xf numFmtId="0" fontId="4" fillId="0" borderId="0" xfId="0" applyFont="1" applyFill="1" applyBorder="1" applyAlignment="1">
      <alignment horizontal="left"/>
    </xf>
    <xf numFmtId="0" fontId="16" fillId="0" borderId="1" xfId="0" applyFont="1" applyBorder="1" applyAlignment="1">
      <alignment horizontal="center" vertical="top"/>
    </xf>
    <xf numFmtId="0" fontId="16" fillId="0" borderId="1" xfId="0" applyFont="1" applyBorder="1" applyAlignment="1">
      <alignment vertical="center" wrapText="1"/>
    </xf>
    <xf numFmtId="0" fontId="12" fillId="2" borderId="1" xfId="3" applyFont="1" applyFill="1" applyBorder="1" applyAlignment="1">
      <alignment horizontal="left" vertical="top"/>
    </xf>
    <xf numFmtId="0" fontId="17" fillId="0" borderId="1" xfId="3" applyFont="1" applyBorder="1" applyAlignment="1">
      <alignment horizontal="right" vertical="center" wrapText="1"/>
    </xf>
    <xf numFmtId="0" fontId="14" fillId="2" borderId="1" xfId="3" applyFont="1" applyFill="1" applyBorder="1"/>
    <xf numFmtId="0" fontId="14" fillId="0" borderId="1" xfId="3" applyFont="1" applyBorder="1" applyAlignment="1">
      <alignment horizontal="right" vertical="center"/>
    </xf>
    <xf numFmtId="165" fontId="5" fillId="0" borderId="1" xfId="0" applyNumberFormat="1" applyFont="1" applyBorder="1" applyAlignment="1">
      <alignment horizontal="right"/>
    </xf>
    <xf numFmtId="10" fontId="18" fillId="2" borderId="1" xfId="4" applyNumberFormat="1" applyFont="1" applyFill="1" applyBorder="1" applyAlignment="1">
      <alignment horizontal="center"/>
    </xf>
    <xf numFmtId="165" fontId="18" fillId="2" borderId="1" xfId="8" applyFont="1" applyFill="1" applyBorder="1" applyAlignment="1">
      <alignment horizontal="right"/>
    </xf>
    <xf numFmtId="10" fontId="19" fillId="0" borderId="1" xfId="4" applyNumberFormat="1" applyFont="1" applyBorder="1"/>
    <xf numFmtId="165" fontId="19" fillId="2" borderId="1" xfId="8" applyFont="1" applyFill="1" applyBorder="1"/>
    <xf numFmtId="10" fontId="18" fillId="0" borderId="1" xfId="4" applyNumberFormat="1" applyFont="1" applyBorder="1"/>
    <xf numFmtId="4" fontId="20" fillId="2" borderId="1" xfId="3" applyNumberFormat="1" applyFont="1" applyFill="1" applyBorder="1"/>
    <xf numFmtId="4" fontId="20" fillId="0" borderId="1" xfId="3" applyNumberFormat="1" applyFont="1" applyBorder="1"/>
    <xf numFmtId="4" fontId="21" fillId="0" borderId="1" xfId="3" applyNumberFormat="1" applyFont="1" applyBorder="1"/>
    <xf numFmtId="0" fontId="20" fillId="2" borderId="1" xfId="3" applyFont="1" applyFill="1" applyBorder="1"/>
    <xf numFmtId="4" fontId="0" fillId="0" borderId="0" xfId="0" applyNumberFormat="1"/>
    <xf numFmtId="0" fontId="2" fillId="0" borderId="1" xfId="0" applyFont="1" applyFill="1" applyBorder="1" applyAlignment="1">
      <alignment horizontal="justify" vertical="center"/>
    </xf>
    <xf numFmtId="165" fontId="2" fillId="0" borderId="1" xfId="9" applyFont="1" applyFill="1" applyBorder="1" applyAlignment="1">
      <alignment vertical="center"/>
    </xf>
    <xf numFmtId="0" fontId="4" fillId="0" borderId="2" xfId="0" applyFont="1" applyFill="1" applyBorder="1" applyAlignment="1">
      <alignment horizontal="center" vertical="center"/>
    </xf>
    <xf numFmtId="165" fontId="4" fillId="0" borderId="2" xfId="9" applyFont="1" applyFill="1" applyBorder="1" applyAlignment="1">
      <alignment horizontal="center" vertical="center"/>
    </xf>
    <xf numFmtId="0" fontId="5" fillId="0" borderId="0" xfId="0" applyFont="1" applyFill="1" applyBorder="1" applyAlignment="1">
      <alignment horizontal="right" vertical="justify"/>
    </xf>
    <xf numFmtId="0" fontId="4" fillId="0" borderId="0" xfId="0" applyFont="1" applyFill="1" applyBorder="1" applyAlignment="1">
      <alignment horizontal="right" vertical="justify"/>
    </xf>
    <xf numFmtId="0" fontId="0" fillId="8" borderId="0" xfId="0" applyFill="1"/>
    <xf numFmtId="0" fontId="15" fillId="8" borderId="3" xfId="0" applyFont="1" applyFill="1" applyBorder="1" applyAlignment="1">
      <alignment horizontal="center"/>
    </xf>
    <xf numFmtId="0" fontId="15" fillId="8" borderId="4" xfId="0" applyFont="1" applyFill="1" applyBorder="1" applyAlignment="1">
      <alignment horizontal="center"/>
    </xf>
    <xf numFmtId="0" fontId="15" fillId="8" borderId="5" xfId="0" applyFont="1" applyFill="1" applyBorder="1" applyAlignment="1">
      <alignment horizontal="center"/>
    </xf>
    <xf numFmtId="0" fontId="6" fillId="0" borderId="0" xfId="0" applyFont="1"/>
    <xf numFmtId="0" fontId="22" fillId="0" borderId="0" xfId="0" applyFont="1"/>
    <xf numFmtId="0" fontId="4" fillId="9" borderId="0" xfId="0" applyFont="1" applyFill="1" applyBorder="1" applyAlignment="1">
      <alignment horizontal="left"/>
    </xf>
    <xf numFmtId="0" fontId="0" fillId="9" borderId="0" xfId="0" applyFill="1" applyBorder="1"/>
    <xf numFmtId="0" fontId="0" fillId="9" borderId="0" xfId="0" applyFill="1" applyBorder="1" applyAlignment="1"/>
    <xf numFmtId="0" fontId="0" fillId="9" borderId="0" xfId="0" applyFill="1" applyBorder="1" applyAlignment="1">
      <alignment horizontal="center"/>
    </xf>
    <xf numFmtId="165" fontId="12" fillId="9" borderId="0" xfId="8" applyFont="1" applyFill="1" applyBorder="1" applyAlignment="1">
      <alignment horizontal="center"/>
    </xf>
    <xf numFmtId="165" fontId="1" fillId="9" borderId="0" xfId="8" applyFont="1" applyFill="1" applyBorder="1"/>
    <xf numFmtId="165" fontId="13" fillId="9" borderId="0" xfId="8" applyFont="1" applyFill="1" applyBorder="1"/>
    <xf numFmtId="0" fontId="23" fillId="9" borderId="0" xfId="0" applyFont="1" applyFill="1" applyBorder="1" applyAlignment="1">
      <alignment horizontal="left"/>
    </xf>
    <xf numFmtId="165" fontId="4" fillId="8" borderId="0" xfId="8" applyFont="1" applyFill="1" applyBorder="1" applyAlignment="1">
      <alignment horizontal="center"/>
    </xf>
    <xf numFmtId="0" fontId="2" fillId="0" borderId="0" xfId="0" applyFont="1"/>
    <xf numFmtId="4" fontId="21" fillId="2" borderId="1" xfId="3" applyNumberFormat="1" applyFont="1" applyFill="1" applyBorder="1"/>
    <xf numFmtId="10" fontId="5" fillId="0" borderId="1" xfId="4" applyNumberFormat="1" applyFont="1" applyBorder="1"/>
    <xf numFmtId="4" fontId="18" fillId="2" borderId="1" xfId="3" applyNumberFormat="1" applyFont="1" applyFill="1" applyBorder="1"/>
    <xf numFmtId="0" fontId="1" fillId="7" borderId="1" xfId="3" applyFont="1" applyFill="1" applyBorder="1" applyAlignment="1">
      <alignment horizontal="left" vertical="top"/>
    </xf>
    <xf numFmtId="0" fontId="1" fillId="7" borderId="1" xfId="3" applyFont="1" applyFill="1" applyBorder="1" applyAlignment="1">
      <alignment vertical="center" wrapText="1"/>
    </xf>
    <xf numFmtId="4" fontId="7" fillId="7" borderId="1" xfId="3" applyNumberFormat="1" applyFont="1" applyFill="1" applyBorder="1" applyAlignment="1">
      <alignment horizontal="center"/>
    </xf>
    <xf numFmtId="4" fontId="7" fillId="7" borderId="1" xfId="3" applyNumberFormat="1" applyFont="1" applyFill="1" applyBorder="1"/>
    <xf numFmtId="0" fontId="7" fillId="7" borderId="1" xfId="3" applyFont="1" applyFill="1" applyBorder="1"/>
    <xf numFmtId="43" fontId="0" fillId="0" borderId="0" xfId="0" applyNumberFormat="1"/>
    <xf numFmtId="0" fontId="5" fillId="8" borderId="0" xfId="0" applyFont="1" applyFill="1" applyBorder="1" applyAlignment="1">
      <alignment horizontal="right" vertical="justify"/>
    </xf>
    <xf numFmtId="9" fontId="0" fillId="0" borderId="0" xfId="4" applyFont="1"/>
    <xf numFmtId="10" fontId="7" fillId="3" borderId="1" xfId="3" applyNumberFormat="1" applyFont="1" applyFill="1" applyBorder="1" applyAlignment="1">
      <alignment horizontal="right"/>
    </xf>
    <xf numFmtId="165" fontId="7" fillId="3" borderId="1" xfId="8" applyNumberFormat="1" applyFont="1" applyFill="1" applyBorder="1"/>
    <xf numFmtId="4" fontId="7" fillId="3" borderId="1" xfId="3" applyNumberFormat="1" applyFont="1" applyFill="1" applyBorder="1"/>
    <xf numFmtId="10" fontId="7" fillId="3" borderId="1" xfId="4" applyNumberFormat="1" applyFont="1" applyFill="1" applyBorder="1"/>
    <xf numFmtId="0" fontId="4" fillId="4" borderId="2" xfId="3" applyFont="1" applyFill="1" applyBorder="1" applyAlignment="1">
      <alignment horizontal="center" vertical="center" wrapText="1"/>
    </xf>
    <xf numFmtId="4" fontId="4" fillId="4" borderId="2" xfId="3" applyNumberFormat="1" applyFont="1" applyFill="1" applyBorder="1" applyAlignment="1">
      <alignment horizontal="center" vertical="center" wrapText="1"/>
    </xf>
    <xf numFmtId="165" fontId="4" fillId="8" borderId="10" xfId="8" applyFont="1" applyFill="1" applyBorder="1" applyAlignment="1">
      <alignment horizontal="center"/>
    </xf>
    <xf numFmtId="165" fontId="4" fillId="0" borderId="11" xfId="9" applyFont="1" applyFill="1" applyBorder="1" applyAlignment="1">
      <alignment vertical="center"/>
    </xf>
    <xf numFmtId="0" fontId="34" fillId="0" borderId="0" xfId="0" applyFont="1"/>
    <xf numFmtId="10" fontId="34" fillId="0" borderId="0" xfId="4" applyNumberFormat="1" applyFont="1"/>
    <xf numFmtId="0" fontId="35" fillId="0" borderId="0" xfId="0" applyFont="1"/>
    <xf numFmtId="0" fontId="35" fillId="8" borderId="0" xfId="0" applyFont="1" applyFill="1"/>
    <xf numFmtId="43" fontId="35" fillId="0" borderId="0" xfId="0" applyNumberFormat="1" applyFont="1"/>
    <xf numFmtId="4" fontId="35" fillId="0" borderId="0" xfId="0" applyNumberFormat="1" applyFont="1"/>
    <xf numFmtId="8" fontId="35" fillId="0" borderId="0" xfId="0" applyNumberFormat="1" applyFont="1"/>
    <xf numFmtId="4" fontId="1" fillId="0" borderId="35" xfId="0" applyNumberFormat="1" applyFont="1" applyBorder="1" applyAlignment="1">
      <alignment horizontal="center" vertical="center" wrapText="1"/>
    </xf>
    <xf numFmtId="4" fontId="1" fillId="0" borderId="36" xfId="0" applyNumberFormat="1" applyFont="1" applyBorder="1" applyAlignment="1">
      <alignment horizontal="center" vertical="center" wrapText="1"/>
    </xf>
    <xf numFmtId="0" fontId="1" fillId="0" borderId="12" xfId="16" applyBorder="1" applyProtection="1"/>
    <xf numFmtId="0" fontId="1" fillId="0" borderId="13" xfId="16" applyBorder="1" applyProtection="1"/>
    <xf numFmtId="0" fontId="1" fillId="0" borderId="0" xfId="16" applyBorder="1" applyProtection="1"/>
    <xf numFmtId="0" fontId="1" fillId="0" borderId="0" xfId="16" applyProtection="1"/>
    <xf numFmtId="0" fontId="3" fillId="0" borderId="0" xfId="16" applyFont="1" applyBorder="1" applyAlignment="1" applyProtection="1">
      <alignment horizontal="center" vertical="center"/>
    </xf>
    <xf numFmtId="0" fontId="1" fillId="0" borderId="14" xfId="16" applyBorder="1" applyProtection="1"/>
    <xf numFmtId="0" fontId="3" fillId="0" borderId="15" xfId="16" applyFont="1" applyBorder="1" applyAlignment="1" applyProtection="1">
      <alignment horizontal="center" vertical="center"/>
    </xf>
    <xf numFmtId="0" fontId="1" fillId="0" borderId="16" xfId="16" applyBorder="1" applyProtection="1"/>
    <xf numFmtId="0" fontId="1" fillId="0" borderId="17" xfId="16" applyFont="1" applyBorder="1" applyProtection="1"/>
    <xf numFmtId="0" fontId="1" fillId="0" borderId="18" xfId="16" applyFont="1" applyBorder="1" applyProtection="1"/>
    <xf numFmtId="0" fontId="4" fillId="0" borderId="0" xfId="16" applyFont="1" applyBorder="1" applyAlignment="1" applyProtection="1">
      <alignment vertical="center"/>
    </xf>
    <xf numFmtId="0" fontId="5" fillId="0" borderId="0" xfId="16" applyFont="1" applyBorder="1" applyAlignment="1" applyProtection="1">
      <alignment vertical="center"/>
    </xf>
    <xf numFmtId="0" fontId="4" fillId="5" borderId="1" xfId="16" applyFont="1" applyFill="1" applyBorder="1" applyAlignment="1" applyProtection="1">
      <alignment horizontal="center"/>
      <protection locked="0"/>
    </xf>
    <xf numFmtId="0" fontId="14" fillId="0" borderId="0" xfId="16" applyFont="1" applyProtection="1"/>
    <xf numFmtId="0" fontId="7" fillId="0" borderId="0" xfId="16" applyFont="1" applyBorder="1" applyAlignment="1" applyProtection="1">
      <alignment vertical="center"/>
    </xf>
    <xf numFmtId="0" fontId="1" fillId="0" borderId="0" xfId="16" applyFont="1" applyBorder="1" applyAlignment="1" applyProtection="1">
      <alignment vertical="center"/>
    </xf>
    <xf numFmtId="0" fontId="1" fillId="0" borderId="0" xfId="16" applyFont="1" applyFill="1" applyBorder="1" applyAlignment="1" applyProtection="1">
      <alignment horizontal="center" vertical="center"/>
    </xf>
    <xf numFmtId="0" fontId="13" fillId="0" borderId="0" xfId="16" applyFont="1" applyProtection="1"/>
    <xf numFmtId="10" fontId="17" fillId="5" borderId="1" xfId="4" applyNumberFormat="1" applyFont="1" applyFill="1" applyBorder="1" applyAlignment="1" applyProtection="1">
      <alignment horizontal="center" vertical="center" wrapText="1"/>
      <protection locked="0"/>
    </xf>
    <xf numFmtId="0" fontId="4" fillId="0" borderId="0" xfId="16" quotePrefix="1" applyFont="1" applyBorder="1" applyAlignment="1" applyProtection="1">
      <alignment vertical="center"/>
    </xf>
    <xf numFmtId="0" fontId="1" fillId="0" borderId="0" xfId="16" applyFont="1" applyBorder="1" applyProtection="1"/>
    <xf numFmtId="10" fontId="4" fillId="0" borderId="0" xfId="16" applyNumberFormat="1" applyFont="1" applyBorder="1" applyAlignment="1" applyProtection="1">
      <alignment horizontal="center" vertical="center"/>
    </xf>
    <xf numFmtId="10" fontId="17" fillId="0" borderId="0" xfId="4" applyNumberFormat="1" applyFont="1" applyFill="1" applyBorder="1" applyAlignment="1" applyProtection="1">
      <alignment vertical="center" wrapText="1"/>
    </xf>
    <xf numFmtId="10" fontId="4" fillId="0" borderId="0" xfId="4" applyNumberFormat="1" applyFont="1" applyFill="1" applyBorder="1" applyAlignment="1" applyProtection="1">
      <alignment vertical="center" wrapText="1"/>
    </xf>
    <xf numFmtId="167" fontId="28" fillId="0" borderId="0" xfId="16" applyNumberFormat="1" applyFont="1" applyBorder="1" applyProtection="1"/>
    <xf numFmtId="10" fontId="0" fillId="0" borderId="0" xfId="4" applyNumberFormat="1" applyFont="1" applyProtection="1"/>
    <xf numFmtId="0" fontId="1" fillId="0" borderId="3" xfId="16" applyFont="1" applyBorder="1" applyProtection="1"/>
    <xf numFmtId="0" fontId="1" fillId="0" borderId="5" xfId="16" applyFont="1" applyBorder="1" applyProtection="1"/>
    <xf numFmtId="0" fontId="1" fillId="0" borderId="0" xfId="16" applyFont="1" applyProtection="1"/>
    <xf numFmtId="0" fontId="1" fillId="0" borderId="14" xfId="16" applyFont="1" applyBorder="1" applyProtection="1"/>
    <xf numFmtId="0" fontId="1" fillId="0" borderId="15" xfId="16" applyFont="1" applyBorder="1" applyProtection="1"/>
    <xf numFmtId="0" fontId="1" fillId="0" borderId="16" xfId="16" applyFont="1" applyBorder="1" applyProtection="1"/>
    <xf numFmtId="0" fontId="29" fillId="0" borderId="0" xfId="16" applyFont="1" applyBorder="1" applyAlignment="1" applyProtection="1">
      <alignment horizontal="center" vertical="center" wrapText="1"/>
    </xf>
    <xf numFmtId="0" fontId="4" fillId="0" borderId="0" xfId="16" applyFont="1" applyFill="1" applyBorder="1" applyAlignment="1" applyProtection="1">
      <alignment horizontal="center" vertical="center" wrapText="1"/>
    </xf>
    <xf numFmtId="0" fontId="1" fillId="0" borderId="0" xfId="16" applyAlignment="1" applyProtection="1">
      <alignment horizontal="center"/>
    </xf>
    <xf numFmtId="0" fontId="30" fillId="0" borderId="0" xfId="16" applyFont="1" applyFill="1" applyBorder="1" applyAlignment="1" applyProtection="1">
      <alignment horizontal="left" vertical="center" wrapText="1"/>
    </xf>
    <xf numFmtId="10" fontId="30" fillId="0" borderId="0" xfId="4" applyNumberFormat="1" applyFont="1" applyBorder="1" applyAlignment="1" applyProtection="1">
      <alignment horizontal="center" vertical="center" wrapText="1"/>
    </xf>
    <xf numFmtId="10" fontId="14" fillId="5" borderId="19" xfId="4" applyNumberFormat="1" applyFont="1" applyFill="1" applyBorder="1" applyAlignment="1" applyProtection="1">
      <alignment horizontal="center" vertical="center" wrapText="1"/>
      <protection locked="0"/>
    </xf>
    <xf numFmtId="10" fontId="1" fillId="0" borderId="18" xfId="16" applyNumberFormat="1" applyFont="1" applyBorder="1" applyProtection="1"/>
    <xf numFmtId="10" fontId="1" fillId="0" borderId="0" xfId="16" applyNumberFormat="1" applyBorder="1" applyProtection="1"/>
    <xf numFmtId="10" fontId="1" fillId="0" borderId="0" xfId="16" applyNumberFormat="1" applyProtection="1"/>
    <xf numFmtId="10" fontId="14" fillId="5" borderId="20" xfId="4" applyNumberFormat="1" applyFont="1" applyFill="1" applyBorder="1" applyAlignment="1" applyProtection="1">
      <alignment horizontal="center" vertical="center" wrapText="1"/>
      <protection locked="0"/>
    </xf>
    <xf numFmtId="10" fontId="14" fillId="5" borderId="2" xfId="4" applyNumberFormat="1" applyFont="1" applyFill="1" applyBorder="1" applyAlignment="1" applyProtection="1">
      <alignment horizontal="center" vertical="center" wrapText="1"/>
      <protection locked="0"/>
    </xf>
    <xf numFmtId="0" fontId="29" fillId="0" borderId="0" xfId="16" applyFont="1" applyFill="1" applyBorder="1" applyAlignment="1" applyProtection="1">
      <alignment horizontal="left" vertical="center" wrapText="1"/>
    </xf>
    <xf numFmtId="167" fontId="4" fillId="0" borderId="0" xfId="4" applyNumberFormat="1" applyFont="1" applyFill="1" applyBorder="1" applyAlignment="1" applyProtection="1">
      <alignment horizontal="center" vertical="center" wrapText="1"/>
    </xf>
    <xf numFmtId="167" fontId="1" fillId="0" borderId="0" xfId="16" applyNumberFormat="1" applyProtection="1"/>
    <xf numFmtId="0" fontId="24" fillId="0" borderId="0" xfId="16" applyFont="1" applyBorder="1" applyProtection="1"/>
    <xf numFmtId="0" fontId="4" fillId="0" borderId="0" xfId="16" applyFont="1" applyProtection="1"/>
    <xf numFmtId="10" fontId="28" fillId="0" borderId="0" xfId="4" applyNumberFormat="1" applyFont="1" applyBorder="1" applyAlignment="1" applyProtection="1">
      <alignment horizontal="center"/>
    </xf>
    <xf numFmtId="0" fontId="32" fillId="0" borderId="0" xfId="16" applyFont="1" applyBorder="1" applyAlignment="1" applyProtection="1">
      <alignment horizontal="center"/>
    </xf>
    <xf numFmtId="0" fontId="29" fillId="0" borderId="0" xfId="16" applyFont="1" applyBorder="1" applyAlignment="1" applyProtection="1">
      <alignment horizontal="left" vertical="center" wrapText="1"/>
    </xf>
    <xf numFmtId="0" fontId="4" fillId="0" borderId="0" xfId="16" applyFont="1" applyBorder="1" applyAlignment="1" applyProtection="1">
      <alignment horizontal="center" vertical="center"/>
    </xf>
    <xf numFmtId="0" fontId="4" fillId="0" borderId="0" xfId="16" applyFont="1" applyAlignment="1" applyProtection="1">
      <alignment vertical="center"/>
    </xf>
    <xf numFmtId="0" fontId="4" fillId="0" borderId="0" xfId="16" applyFont="1" applyAlignment="1" applyProtection="1">
      <alignment vertical="center" wrapText="1"/>
    </xf>
    <xf numFmtId="0" fontId="4" fillId="0" borderId="0" xfId="16" applyFont="1" applyBorder="1" applyAlignment="1" applyProtection="1">
      <alignment wrapText="1"/>
    </xf>
    <xf numFmtId="0" fontId="29" fillId="0" borderId="4" xfId="16" applyFont="1" applyBorder="1" applyAlignment="1" applyProtection="1">
      <alignment horizontal="left" vertical="center" wrapText="1"/>
    </xf>
    <xf numFmtId="10" fontId="30" fillId="0" borderId="4" xfId="4" applyNumberFormat="1" applyFont="1" applyBorder="1" applyAlignment="1" applyProtection="1">
      <alignment horizontal="center" vertical="center" wrapText="1"/>
    </xf>
    <xf numFmtId="0" fontId="1" fillId="0" borderId="4" xfId="16" applyFont="1" applyBorder="1" applyProtection="1"/>
    <xf numFmtId="0" fontId="4" fillId="0" borderId="0" xfId="16" applyFont="1" applyAlignment="1" applyProtection="1">
      <alignment horizontal="center"/>
    </xf>
    <xf numFmtId="10" fontId="1" fillId="0" borderId="0" xfId="16" applyNumberFormat="1" applyAlignment="1" applyProtection="1">
      <alignment horizontal="center"/>
    </xf>
    <xf numFmtId="10" fontId="0" fillId="0" borderId="0" xfId="4" applyNumberFormat="1" applyFont="1" applyAlignment="1" applyProtection="1">
      <alignment horizontal="center"/>
    </xf>
    <xf numFmtId="166" fontId="1" fillId="0" borderId="0" xfId="16" applyNumberFormat="1" applyAlignment="1" applyProtection="1">
      <alignment horizontal="center"/>
    </xf>
    <xf numFmtId="9" fontId="0" fillId="0" borderId="0" xfId="4" applyFont="1" applyProtection="1"/>
    <xf numFmtId="0" fontId="1" fillId="0" borderId="17" xfId="16" applyBorder="1" applyProtection="1"/>
    <xf numFmtId="0" fontId="1" fillId="0" borderId="18" xfId="16" applyBorder="1" applyProtection="1"/>
    <xf numFmtId="0" fontId="4" fillId="0" borderId="17" xfId="16" applyFont="1" applyBorder="1" applyAlignment="1" applyProtection="1">
      <alignment vertical="center"/>
    </xf>
    <xf numFmtId="0" fontId="1" fillId="0" borderId="0" xfId="16" applyFont="1" applyBorder="1" applyAlignment="1" applyProtection="1">
      <alignment vertical="center" wrapText="1"/>
    </xf>
    <xf numFmtId="0" fontId="1" fillId="0" borderId="0" xfId="16" applyBorder="1" applyAlignment="1" applyProtection="1">
      <alignment vertical="center"/>
    </xf>
    <xf numFmtId="0" fontId="25" fillId="0" borderId="0" xfId="16" applyFont="1" applyAlignment="1" applyProtection="1">
      <alignment vertical="center" wrapText="1"/>
    </xf>
    <xf numFmtId="0" fontId="1" fillId="0" borderId="17" xfId="16" applyBorder="1" applyAlignment="1" applyProtection="1">
      <alignment vertical="center"/>
    </xf>
    <xf numFmtId="9" fontId="1" fillId="0" borderId="0" xfId="16" applyNumberFormat="1" applyProtection="1"/>
    <xf numFmtId="0" fontId="4" fillId="0" borderId="17" xfId="16" applyFont="1" applyBorder="1" applyProtection="1"/>
    <xf numFmtId="0" fontId="4" fillId="0" borderId="0" xfId="16" applyFont="1" applyBorder="1" applyProtection="1"/>
    <xf numFmtId="0" fontId="25" fillId="0" borderId="21" xfId="16" applyFont="1" applyBorder="1" applyAlignment="1" applyProtection="1">
      <alignment vertical="top" wrapText="1"/>
    </xf>
    <xf numFmtId="10" fontId="25" fillId="0" borderId="5" xfId="16" applyNumberFormat="1" applyFont="1" applyBorder="1" applyAlignment="1" applyProtection="1">
      <alignment horizontal="center" vertical="top" wrapText="1"/>
    </xf>
    <xf numFmtId="0" fontId="1" fillId="0" borderId="3" xfId="16" applyBorder="1" applyProtection="1"/>
    <xf numFmtId="0" fontId="1" fillId="0" borderId="4" xfId="16" applyBorder="1" applyProtection="1"/>
    <xf numFmtId="0" fontId="1" fillId="0" borderId="5" xfId="16" applyBorder="1" applyProtection="1"/>
    <xf numFmtId="0" fontId="25" fillId="0" borderId="22" xfId="16" applyFont="1" applyBorder="1" applyAlignment="1" applyProtection="1">
      <alignment vertical="top" wrapText="1"/>
    </xf>
    <xf numFmtId="10" fontId="25" fillId="0" borderId="10" xfId="16" applyNumberFormat="1" applyFont="1" applyBorder="1" applyAlignment="1" applyProtection="1">
      <alignment horizontal="center" vertical="top" wrapText="1"/>
    </xf>
    <xf numFmtId="0" fontId="1" fillId="0" borderId="17" xfId="16" applyBorder="1" applyAlignment="1" applyProtection="1">
      <alignment wrapText="1"/>
    </xf>
    <xf numFmtId="0" fontId="1" fillId="4" borderId="0" xfId="16" applyFill="1" applyBorder="1" applyAlignment="1" applyProtection="1">
      <alignment wrapText="1"/>
    </xf>
    <xf numFmtId="0" fontId="1" fillId="0" borderId="0" xfId="16" applyBorder="1" applyAlignment="1" applyProtection="1">
      <alignment wrapText="1"/>
    </xf>
    <xf numFmtId="0" fontId="1" fillId="0" borderId="18" xfId="16" applyBorder="1" applyAlignment="1" applyProtection="1">
      <alignment wrapText="1"/>
    </xf>
    <xf numFmtId="0" fontId="1" fillId="0" borderId="1" xfId="16" applyBorder="1" applyProtection="1"/>
    <xf numFmtId="0" fontId="1" fillId="0" borderId="1" xfId="16" applyBorder="1" applyAlignment="1" applyProtection="1">
      <alignment horizontal="center"/>
    </xf>
    <xf numFmtId="10" fontId="25" fillId="0" borderId="1" xfId="16" applyNumberFormat="1" applyFont="1" applyBorder="1" applyAlignment="1" applyProtection="1">
      <alignment horizontal="center" vertical="top" wrapText="1"/>
    </xf>
    <xf numFmtId="0" fontId="25" fillId="0" borderId="1" xfId="16" applyFont="1" applyBorder="1" applyAlignment="1" applyProtection="1">
      <alignment vertical="top" wrapText="1"/>
    </xf>
    <xf numFmtId="0" fontId="25" fillId="0" borderId="22" xfId="16" applyFont="1" applyBorder="1" applyAlignment="1" applyProtection="1">
      <alignment horizontal="center" vertical="top" wrapText="1"/>
    </xf>
    <xf numFmtId="0" fontId="25" fillId="0" borderId="10" xfId="16" applyFont="1" applyBorder="1" applyAlignment="1" applyProtection="1">
      <alignment horizontal="center" vertical="top" wrapText="1"/>
    </xf>
    <xf numFmtId="0" fontId="1" fillId="0" borderId="1" xfId="0" applyFont="1" applyFill="1" applyBorder="1" applyAlignment="1">
      <alignment horizontal="left" vertical="center" wrapText="1"/>
    </xf>
    <xf numFmtId="0" fontId="23" fillId="0" borderId="0" xfId="16" applyFont="1"/>
    <xf numFmtId="0" fontId="1" fillId="0" borderId="0" xfId="16"/>
    <xf numFmtId="0" fontId="1" fillId="0" borderId="0" xfId="16" applyFont="1"/>
    <xf numFmtId="0" fontId="4" fillId="0" borderId="0" xfId="16" applyFont="1"/>
    <xf numFmtId="0" fontId="4" fillId="10" borderId="37" xfId="16" applyFont="1" applyFill="1" applyBorder="1" applyAlignment="1">
      <alignment vertical="center"/>
    </xf>
    <xf numFmtId="0" fontId="4" fillId="10" borderId="38" xfId="16" applyFont="1" applyFill="1" applyBorder="1" applyAlignment="1">
      <alignment vertical="center"/>
    </xf>
    <xf numFmtId="0" fontId="4" fillId="10" borderId="39" xfId="16" applyFont="1" applyFill="1" applyBorder="1" applyAlignment="1">
      <alignment vertical="center"/>
    </xf>
    <xf numFmtId="0" fontId="1" fillId="4" borderId="40" xfId="16" applyFont="1" applyFill="1" applyBorder="1" applyAlignment="1">
      <alignment horizontal="center" vertical="center"/>
    </xf>
    <xf numFmtId="0" fontId="1" fillId="4" borderId="41" xfId="16" applyFont="1" applyFill="1" applyBorder="1" applyAlignment="1">
      <alignment horizontal="center" vertical="center"/>
    </xf>
    <xf numFmtId="0" fontId="1" fillId="0" borderId="42" xfId="16" applyBorder="1" applyAlignment="1">
      <alignment horizontal="center" vertical="center"/>
    </xf>
    <xf numFmtId="0" fontId="1" fillId="0" borderId="2" xfId="16" applyFont="1" applyBorder="1" applyAlignment="1">
      <alignment horizontal="center" wrapText="1"/>
    </xf>
    <xf numFmtId="0" fontId="1" fillId="0" borderId="0" xfId="16" applyFont="1" applyFill="1" applyBorder="1"/>
    <xf numFmtId="0" fontId="1" fillId="8" borderId="0" xfId="16" applyFont="1" applyFill="1"/>
    <xf numFmtId="0" fontId="1" fillId="8" borderId="0" xfId="16" applyFont="1" applyFill="1" applyBorder="1"/>
    <xf numFmtId="169" fontId="4" fillId="8" borderId="0" xfId="16" applyNumberFormat="1" applyFont="1" applyFill="1" applyBorder="1"/>
    <xf numFmtId="165" fontId="1" fillId="11" borderId="0" xfId="8" applyFont="1" applyFill="1" applyBorder="1"/>
    <xf numFmtId="165" fontId="4" fillId="0" borderId="0" xfId="16" applyNumberFormat="1" applyFont="1" applyBorder="1"/>
    <xf numFmtId="0" fontId="4" fillId="10" borderId="25" xfId="16" applyFont="1" applyFill="1" applyBorder="1" applyAlignment="1">
      <alignment vertical="center"/>
    </xf>
    <xf numFmtId="0" fontId="1" fillId="10" borderId="23" xfId="16" applyFont="1" applyFill="1" applyBorder="1"/>
    <xf numFmtId="165" fontId="1" fillId="10" borderId="23" xfId="8" applyFont="1" applyFill="1" applyBorder="1"/>
    <xf numFmtId="0" fontId="1" fillId="10" borderId="11" xfId="16" applyFont="1" applyFill="1" applyBorder="1"/>
    <xf numFmtId="165" fontId="6" fillId="11" borderId="2" xfId="8" applyFont="1" applyFill="1" applyBorder="1" applyAlignment="1">
      <alignment horizontal="center"/>
    </xf>
    <xf numFmtId="165" fontId="6" fillId="11" borderId="20" xfId="8" applyFont="1" applyFill="1" applyBorder="1" applyAlignment="1">
      <alignment horizontal="center"/>
    </xf>
    <xf numFmtId="0" fontId="1" fillId="0" borderId="1" xfId="16" applyFont="1" applyBorder="1" applyAlignment="1">
      <alignment horizontal="center"/>
    </xf>
    <xf numFmtId="165" fontId="1" fillId="11" borderId="25" xfId="8" applyFont="1" applyFill="1" applyBorder="1"/>
    <xf numFmtId="165" fontId="1" fillId="11" borderId="1" xfId="8" applyFont="1" applyFill="1" applyBorder="1"/>
    <xf numFmtId="165" fontId="1" fillId="0" borderId="1" xfId="16" applyNumberFormat="1" applyFont="1" applyBorder="1"/>
    <xf numFmtId="0" fontId="1" fillId="10" borderId="1" xfId="16" applyFont="1" applyFill="1" applyBorder="1"/>
    <xf numFmtId="165" fontId="1" fillId="0" borderId="0" xfId="16" applyNumberFormat="1" applyFont="1" applyBorder="1"/>
    <xf numFmtId="165" fontId="4" fillId="0" borderId="1" xfId="16" applyNumberFormat="1" applyFont="1" applyBorder="1"/>
    <xf numFmtId="165" fontId="1" fillId="0" borderId="1" xfId="8" applyFont="1" applyBorder="1" applyAlignment="1">
      <alignment horizontal="center"/>
    </xf>
    <xf numFmtId="0" fontId="24" fillId="0" borderId="0" xfId="16" applyFont="1"/>
    <xf numFmtId="49" fontId="1" fillId="0" borderId="1" xfId="0" applyNumberFormat="1" applyFont="1" applyFill="1" applyBorder="1" applyAlignment="1">
      <alignment horizontal="center" vertical="center"/>
    </xf>
    <xf numFmtId="0" fontId="36" fillId="0" borderId="11"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2" fillId="8" borderId="1" xfId="8" applyNumberFormat="1" applyFont="1" applyFill="1" applyBorder="1" applyAlignment="1">
      <alignment horizontal="right" vertical="center"/>
    </xf>
    <xf numFmtId="0" fontId="38" fillId="0" borderId="1" xfId="0" applyFont="1" applyBorder="1" applyAlignment="1">
      <alignment vertical="center" wrapText="1"/>
    </xf>
    <xf numFmtId="165" fontId="1" fillId="0" borderId="1" xfId="9" applyFont="1" applyFill="1" applyBorder="1" applyAlignment="1">
      <alignment vertical="center"/>
    </xf>
    <xf numFmtId="0" fontId="1" fillId="0" borderId="1" xfId="0" applyFont="1" applyFill="1" applyBorder="1" applyAlignment="1">
      <alignment horizontal="justify" vertic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49" fontId="4" fillId="12" borderId="1" xfId="0" applyNumberFormat="1" applyFont="1" applyFill="1" applyBorder="1" applyAlignment="1">
      <alignment horizontal="center" vertical="center"/>
    </xf>
    <xf numFmtId="0" fontId="5" fillId="12" borderId="7" xfId="0" applyFont="1" applyFill="1" applyBorder="1" applyAlignment="1">
      <alignment horizontal="right" vertical="justify"/>
    </xf>
    <xf numFmtId="0" fontId="5" fillId="12" borderId="8" xfId="0" applyFont="1" applyFill="1" applyBorder="1" applyAlignment="1">
      <alignment horizontal="right" vertical="justify"/>
    </xf>
    <xf numFmtId="165" fontId="4" fillId="12" borderId="9" xfId="8" applyFont="1" applyFill="1" applyBorder="1" applyAlignment="1">
      <alignment horizontal="center"/>
    </xf>
    <xf numFmtId="0" fontId="1" fillId="0" borderId="0" xfId="16" applyBorder="1" applyAlignment="1">
      <alignment horizontal="center" vertical="center"/>
    </xf>
    <xf numFmtId="0" fontId="1" fillId="0" borderId="0" xfId="16" applyFont="1" applyBorder="1" applyAlignment="1">
      <alignment horizontal="center" wrapText="1"/>
    </xf>
    <xf numFmtId="165" fontId="0" fillId="0" borderId="0" xfId="8" applyFont="1" applyBorder="1" applyAlignment="1">
      <alignment horizontal="center" vertical="center"/>
    </xf>
    <xf numFmtId="165" fontId="1" fillId="0" borderId="0" xfId="8" applyFont="1" applyBorder="1" applyAlignment="1">
      <alignment horizontal="center"/>
    </xf>
    <xf numFmtId="165" fontId="0" fillId="0" borderId="1" xfId="8" applyFont="1" applyBorder="1" applyAlignment="1">
      <alignment horizontal="center" vertical="center"/>
    </xf>
    <xf numFmtId="165" fontId="4" fillId="0" borderId="1" xfId="8" applyFont="1" applyBorder="1" applyAlignment="1">
      <alignment horizontal="center" vertical="center"/>
    </xf>
    <xf numFmtId="165" fontId="1" fillId="0" borderId="43" xfId="8" applyFont="1" applyBorder="1" applyAlignment="1">
      <alignment horizontal="center" vertical="center"/>
    </xf>
    <xf numFmtId="0" fontId="1" fillId="0" borderId="1" xfId="16" applyBorder="1" applyAlignment="1">
      <alignment horizontal="center" vertical="center"/>
    </xf>
    <xf numFmtId="0" fontId="1" fillId="0" borderId="1" xfId="16" applyFont="1" applyBorder="1" applyAlignment="1">
      <alignment horizontal="center" wrapText="1"/>
    </xf>
    <xf numFmtId="165" fontId="4" fillId="0" borderId="1" xfId="16" applyNumberFormat="1" applyFont="1" applyBorder="1" applyAlignment="1">
      <alignment horizontal="center"/>
    </xf>
    <xf numFmtId="165" fontId="7" fillId="0" borderId="1" xfId="8" applyFont="1" applyBorder="1" applyAlignment="1">
      <alignment horizontal="center" vertical="center"/>
    </xf>
    <xf numFmtId="49" fontId="41" fillId="0" borderId="1" xfId="17" applyNumberFormat="1" applyFont="1" applyFill="1" applyBorder="1" applyAlignment="1">
      <alignment horizontal="center" vertical="center" wrapText="1"/>
    </xf>
    <xf numFmtId="0" fontId="41" fillId="0" borderId="1" xfId="17" applyFont="1" applyFill="1" applyBorder="1" applyAlignment="1">
      <alignment vertical="center" wrapText="1"/>
    </xf>
    <xf numFmtId="49" fontId="1" fillId="0" borderId="1" xfId="8" applyNumberFormat="1" applyFont="1" applyFill="1" applyBorder="1" applyAlignment="1">
      <alignment horizontal="center" vertical="center" wrapText="1"/>
    </xf>
    <xf numFmtId="0" fontId="39" fillId="0" borderId="1" xfId="17" applyNumberFormat="1" applyFont="1" applyFill="1" applyBorder="1" applyAlignment="1">
      <alignment horizontal="center" vertical="center" wrapText="1"/>
    </xf>
    <xf numFmtId="0" fontId="39" fillId="0" borderId="1" xfId="17" applyNumberFormat="1" applyFont="1" applyFill="1" applyBorder="1" applyAlignment="1">
      <alignment horizontal="justify" vertical="center" wrapText="1"/>
    </xf>
    <xf numFmtId="165" fontId="0" fillId="0" borderId="1" xfId="8" applyFont="1" applyFill="1" applyBorder="1" applyAlignment="1">
      <alignment horizontal="center" vertical="center" wrapText="1"/>
    </xf>
    <xf numFmtId="165" fontId="39" fillId="0" borderId="1" xfId="8" applyNumberFormat="1" applyFont="1" applyFill="1" applyBorder="1" applyAlignment="1">
      <alignment horizontal="center" vertical="center" wrapText="1"/>
    </xf>
    <xf numFmtId="165" fontId="39" fillId="0" borderId="0" xfId="8" applyFont="1" applyFill="1" applyBorder="1" applyAlignment="1">
      <alignment horizontal="left" vertical="center" wrapText="1"/>
    </xf>
    <xf numFmtId="49" fontId="39" fillId="0" borderId="1" xfId="17" applyNumberFormat="1" applyFont="1" applyFill="1" applyBorder="1" applyAlignment="1">
      <alignment horizontal="center" vertical="center" wrapText="1"/>
    </xf>
    <xf numFmtId="0" fontId="42" fillId="0" borderId="0" xfId="17" applyFont="1" applyAlignment="1">
      <alignment horizontal="center" vertical="center" wrapText="1"/>
    </xf>
    <xf numFmtId="0" fontId="42" fillId="0" borderId="1" xfId="17" applyFont="1" applyBorder="1" applyAlignment="1">
      <alignment horizontal="center" vertical="center" wrapText="1"/>
    </xf>
    <xf numFmtId="0" fontId="39" fillId="0" borderId="0" xfId="17" applyFont="1" applyFill="1" applyBorder="1" applyAlignment="1">
      <alignment vertical="center" wrapText="1"/>
    </xf>
    <xf numFmtId="10" fontId="39" fillId="0" borderId="0" xfId="8" applyNumberFormat="1" applyFont="1" applyFill="1" applyBorder="1" applyAlignment="1">
      <alignment vertical="center" wrapText="1"/>
    </xf>
    <xf numFmtId="10" fontId="39" fillId="0" borderId="0" xfId="17" applyNumberFormat="1" applyFont="1" applyFill="1" applyBorder="1" applyAlignment="1">
      <alignment vertical="center" wrapText="1"/>
    </xf>
    <xf numFmtId="165" fontId="39" fillId="0" borderId="0" xfId="8" applyFont="1" applyFill="1" applyBorder="1" applyAlignment="1">
      <alignment vertical="center" wrapText="1"/>
    </xf>
    <xf numFmtId="0" fontId="39" fillId="0" borderId="57" xfId="17" applyFont="1" applyFill="1" applyBorder="1" applyAlignment="1">
      <alignment vertical="center" wrapText="1"/>
    </xf>
    <xf numFmtId="0" fontId="41" fillId="0" borderId="1" xfId="17" applyFont="1" applyFill="1" applyBorder="1" applyAlignment="1">
      <alignment horizontal="center" vertical="center" wrapText="1"/>
    </xf>
    <xf numFmtId="165" fontId="39" fillId="0" borderId="0" xfId="17" applyNumberFormat="1" applyFont="1" applyFill="1" applyBorder="1" applyAlignment="1">
      <alignment vertical="center" wrapText="1"/>
    </xf>
    <xf numFmtId="0" fontId="39" fillId="0" borderId="58" xfId="17" applyFont="1" applyFill="1" applyBorder="1" applyAlignment="1">
      <alignment vertical="center" wrapText="1"/>
    </xf>
    <xf numFmtId="165" fontId="39" fillId="0" borderId="1" xfId="8" applyFont="1" applyFill="1" applyBorder="1" applyAlignment="1">
      <alignment horizontal="left" vertical="center" wrapText="1"/>
    </xf>
    <xf numFmtId="0" fontId="39" fillId="0" borderId="57" xfId="17" applyFont="1" applyFill="1" applyBorder="1" applyAlignment="1">
      <alignment horizontal="center" vertical="center" wrapText="1"/>
    </xf>
    <xf numFmtId="165" fontId="39" fillId="0" borderId="57" xfId="8" applyFont="1" applyFill="1" applyBorder="1" applyAlignment="1">
      <alignment horizontal="center" vertical="center" wrapText="1"/>
    </xf>
    <xf numFmtId="165" fontId="39" fillId="0" borderId="57" xfId="8" applyFont="1" applyFill="1" applyBorder="1" applyAlignment="1">
      <alignment vertical="center" wrapText="1"/>
    </xf>
    <xf numFmtId="165" fontId="39" fillId="0" borderId="59" xfId="8" applyFont="1" applyFill="1" applyBorder="1" applyAlignment="1">
      <alignment vertical="center" wrapText="1"/>
    </xf>
    <xf numFmtId="0" fontId="39" fillId="0" borderId="58" xfId="17" applyFont="1" applyFill="1" applyBorder="1" applyAlignment="1">
      <alignment horizontal="center" vertical="center" wrapText="1"/>
    </xf>
    <xf numFmtId="165" fontId="39" fillId="0" borderId="58" xfId="8" applyFont="1" applyFill="1" applyBorder="1" applyAlignment="1">
      <alignment horizontal="center" vertical="center" wrapText="1"/>
    </xf>
    <xf numFmtId="165" fontId="39" fillId="0" borderId="58" xfId="8" applyFont="1" applyFill="1" applyBorder="1" applyAlignment="1">
      <alignment vertical="center" wrapText="1"/>
    </xf>
    <xf numFmtId="165" fontId="39" fillId="0" borderId="60" xfId="8" applyFont="1" applyFill="1" applyBorder="1" applyAlignment="1">
      <alignment vertical="center" wrapText="1"/>
    </xf>
    <xf numFmtId="0" fontId="23" fillId="39" borderId="0" xfId="0" applyFont="1" applyFill="1" applyBorder="1" applyAlignment="1">
      <alignment horizontal="left"/>
    </xf>
    <xf numFmtId="0" fontId="4" fillId="39" borderId="0" xfId="0" applyFont="1" applyFill="1" applyBorder="1" applyAlignment="1">
      <alignment horizontal="left"/>
    </xf>
    <xf numFmtId="0" fontId="0" fillId="39" borderId="0" xfId="0" applyFill="1" applyBorder="1"/>
    <xf numFmtId="0" fontId="0" fillId="39" borderId="0" xfId="0" applyFill="1" applyBorder="1" applyAlignment="1"/>
    <xf numFmtId="0" fontId="0" fillId="39" borderId="0" xfId="0" applyFill="1" applyBorder="1" applyAlignment="1">
      <alignment horizontal="center"/>
    </xf>
    <xf numFmtId="165" fontId="12" fillId="39" borderId="0" xfId="8" applyFont="1" applyFill="1" applyBorder="1" applyAlignment="1">
      <alignment horizontal="center"/>
    </xf>
    <xf numFmtId="0" fontId="0" fillId="39" borderId="0" xfId="0" applyFill="1"/>
    <xf numFmtId="165" fontId="1" fillId="0" borderId="0" xfId="8" applyFont="1" applyBorder="1" applyAlignment="1">
      <alignment horizontal="center"/>
    </xf>
    <xf numFmtId="0" fontId="5" fillId="3" borderId="27" xfId="0" applyFont="1" applyFill="1" applyBorder="1" applyAlignment="1">
      <alignment horizontal="right" vertical="justify"/>
    </xf>
    <xf numFmtId="0" fontId="5" fillId="3" borderId="28" xfId="0" applyFont="1" applyFill="1" applyBorder="1" applyAlignment="1">
      <alignment horizontal="right" vertical="justify"/>
    </xf>
    <xf numFmtId="0" fontId="5" fillId="3" borderId="29" xfId="0" applyFont="1" applyFill="1" applyBorder="1" applyAlignment="1">
      <alignment horizontal="right" vertical="justify"/>
    </xf>
    <xf numFmtId="0" fontId="4" fillId="0" borderId="0" xfId="0" applyFont="1" applyFill="1" applyBorder="1" applyAlignment="1">
      <alignment horizontal="left"/>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1" xfId="0" applyFont="1" applyFill="1" applyBorder="1" applyAlignment="1">
      <alignment horizontal="right" vertical="center"/>
    </xf>
    <xf numFmtId="0" fontId="24" fillId="0" borderId="0" xfId="0" applyFont="1" applyBorder="1" applyAlignment="1">
      <alignment horizontal="left"/>
    </xf>
    <xf numFmtId="0" fontId="25" fillId="0" borderId="0" xfId="0" applyFont="1" applyAlignment="1">
      <alignment horizontal="left"/>
    </xf>
    <xf numFmtId="0" fontId="15" fillId="8" borderId="27" xfId="0" applyFont="1" applyFill="1" applyBorder="1" applyAlignment="1">
      <alignment horizontal="center"/>
    </xf>
    <xf numFmtId="0" fontId="15" fillId="8" borderId="28" xfId="0" applyFont="1" applyFill="1" applyBorder="1" applyAlignment="1">
      <alignment horizontal="center"/>
    </xf>
    <xf numFmtId="0" fontId="15" fillId="8" borderId="10" xfId="0" applyFont="1" applyFill="1" applyBorder="1" applyAlignment="1">
      <alignment horizontal="center"/>
    </xf>
    <xf numFmtId="0" fontId="4" fillId="12" borderId="1" xfId="0" applyFont="1" applyFill="1" applyBorder="1" applyAlignment="1">
      <alignment horizontal="left" vertical="center"/>
    </xf>
    <xf numFmtId="0" fontId="26" fillId="38" borderId="27" xfId="3" applyFont="1" applyFill="1" applyBorder="1" applyAlignment="1">
      <alignment horizontal="center"/>
    </xf>
    <xf numFmtId="0" fontId="26" fillId="38" borderId="28" xfId="3" applyFont="1" applyFill="1" applyBorder="1" applyAlignment="1">
      <alignment horizontal="center"/>
    </xf>
    <xf numFmtId="0" fontId="1" fillId="0" borderId="4" xfId="16" applyBorder="1" applyAlignment="1" applyProtection="1">
      <alignment horizontal="center"/>
    </xf>
    <xf numFmtId="0" fontId="4" fillId="0" borderId="0" xfId="16" applyFont="1" applyBorder="1" applyAlignment="1" applyProtection="1">
      <alignment horizontal="center"/>
    </xf>
    <xf numFmtId="0" fontId="4" fillId="0" borderId="14" xfId="16" applyFont="1" applyBorder="1" applyAlignment="1" applyProtection="1">
      <alignment horizontal="center"/>
    </xf>
    <xf numFmtId="0" fontId="4" fillId="0" borderId="15" xfId="16" applyFont="1" applyBorder="1" applyAlignment="1" applyProtection="1">
      <alignment horizontal="center"/>
    </xf>
    <xf numFmtId="0" fontId="4" fillId="0" borderId="16" xfId="16" applyFont="1" applyBorder="1" applyAlignment="1" applyProtection="1">
      <alignment horizontal="center"/>
    </xf>
    <xf numFmtId="0" fontId="1" fillId="0" borderId="17" xfId="16" applyBorder="1" applyAlignment="1" applyProtection="1">
      <alignment horizontal="left" wrapText="1"/>
    </xf>
    <xf numFmtId="0" fontId="1" fillId="0" borderId="0" xfId="16" applyBorder="1" applyAlignment="1" applyProtection="1">
      <alignment horizontal="left" wrapText="1"/>
    </xf>
    <xf numFmtId="0" fontId="1" fillId="0" borderId="18" xfId="16" applyBorder="1" applyAlignment="1" applyProtection="1">
      <alignment horizontal="left" wrapText="1"/>
    </xf>
    <xf numFmtId="10" fontId="28" fillId="0" borderId="0" xfId="4" applyNumberFormat="1" applyFont="1" applyBorder="1" applyAlignment="1" applyProtection="1">
      <alignment horizontal="center"/>
    </xf>
    <xf numFmtId="0" fontId="31" fillId="0" borderId="12" xfId="16" applyFont="1" applyBorder="1" applyAlignment="1" applyProtection="1">
      <alignment horizontal="center"/>
    </xf>
    <xf numFmtId="0" fontId="31" fillId="0" borderId="30" xfId="16" applyFont="1" applyBorder="1" applyAlignment="1" applyProtection="1">
      <alignment horizontal="center"/>
    </xf>
    <xf numFmtId="0" fontId="31" fillId="0" borderId="13" xfId="16" applyFont="1" applyBorder="1" applyAlignment="1" applyProtection="1">
      <alignment horizontal="center"/>
    </xf>
    <xf numFmtId="0" fontId="24" fillId="0" borderId="0" xfId="16" applyFont="1" applyBorder="1" applyAlignment="1" applyProtection="1">
      <alignment vertical="center" wrapText="1"/>
    </xf>
    <xf numFmtId="10" fontId="3" fillId="6" borderId="33" xfId="4" applyNumberFormat="1" applyFont="1" applyFill="1" applyBorder="1" applyAlignment="1" applyProtection="1">
      <alignment horizontal="center" vertical="center"/>
    </xf>
    <xf numFmtId="10" fontId="3" fillId="6" borderId="34" xfId="4" applyNumberFormat="1" applyFont="1" applyFill="1" applyBorder="1" applyAlignment="1" applyProtection="1">
      <alignment horizontal="center" vertical="center"/>
    </xf>
    <xf numFmtId="0" fontId="4" fillId="0" borderId="0" xfId="16" applyFont="1" applyAlignment="1" applyProtection="1">
      <alignment horizontal="left" vertical="center" wrapText="1"/>
    </xf>
    <xf numFmtId="0" fontId="8" fillId="0" borderId="30" xfId="16" applyFont="1" applyBorder="1" applyAlignment="1" applyProtection="1">
      <alignment horizontal="center" vertical="center"/>
    </xf>
    <xf numFmtId="0" fontId="4" fillId="0" borderId="0" xfId="16" applyFont="1" applyBorder="1" applyAlignment="1" applyProtection="1">
      <alignment horizontal="center" vertical="center"/>
    </xf>
    <xf numFmtId="168" fontId="17" fillId="5" borderId="25" xfId="13" applyNumberFormat="1" applyFont="1" applyFill="1" applyBorder="1" applyAlignment="1" applyProtection="1">
      <alignment horizontal="left" vertical="center" wrapText="1"/>
      <protection locked="0"/>
    </xf>
    <xf numFmtId="168" fontId="17" fillId="5" borderId="23" xfId="13" applyNumberFormat="1" applyFont="1" applyFill="1" applyBorder="1" applyAlignment="1" applyProtection="1">
      <alignment horizontal="left" vertical="center" wrapText="1"/>
      <protection locked="0"/>
    </xf>
    <xf numFmtId="168" fontId="17" fillId="5" borderId="11" xfId="13" applyNumberFormat="1" applyFont="1" applyFill="1" applyBorder="1" applyAlignment="1" applyProtection="1">
      <alignment horizontal="left" vertical="center" wrapText="1"/>
      <protection locked="0"/>
    </xf>
    <xf numFmtId="0" fontId="1" fillId="6" borderId="31" xfId="16" applyFont="1" applyFill="1" applyBorder="1" applyAlignment="1" applyProtection="1">
      <alignment horizontal="left" vertical="top" wrapText="1"/>
    </xf>
    <xf numFmtId="0" fontId="1" fillId="6" borderId="32" xfId="16" applyFont="1" applyFill="1" applyBorder="1" applyAlignment="1" applyProtection="1">
      <alignment horizontal="left" vertical="top" wrapText="1"/>
    </xf>
    <xf numFmtId="0" fontId="1" fillId="6" borderId="6" xfId="16" applyFont="1" applyFill="1" applyBorder="1" applyAlignment="1" applyProtection="1">
      <alignment horizontal="left" vertical="top" wrapText="1"/>
    </xf>
    <xf numFmtId="10" fontId="17" fillId="5" borderId="1" xfId="4" applyNumberFormat="1" applyFont="1" applyFill="1" applyBorder="1" applyAlignment="1" applyProtection="1">
      <alignment horizontal="center" vertical="center" wrapText="1"/>
      <protection locked="0"/>
    </xf>
    <xf numFmtId="0" fontId="4" fillId="0" borderId="0" xfId="16" applyFont="1" applyBorder="1" applyAlignment="1" applyProtection="1">
      <alignment horizontal="center" vertical="center" wrapText="1"/>
    </xf>
    <xf numFmtId="0" fontId="1" fillId="0" borderId="0" xfId="16" applyFont="1" applyFill="1" applyBorder="1" applyAlignment="1" applyProtection="1">
      <alignment horizontal="left" vertical="center" wrapText="1"/>
    </xf>
    <xf numFmtId="0" fontId="4" fillId="0" borderId="4" xfId="16" applyFont="1" applyBorder="1" applyAlignment="1" applyProtection="1">
      <alignment horizontal="center" vertical="center"/>
    </xf>
    <xf numFmtId="0" fontId="41" fillId="0" borderId="0" xfId="17" applyFont="1" applyFill="1" applyBorder="1" applyAlignment="1">
      <alignment horizontal="center" vertical="center" wrapText="1"/>
    </xf>
    <xf numFmtId="0" fontId="41" fillId="0" borderId="25" xfId="17" applyFont="1" applyFill="1" applyBorder="1" applyAlignment="1">
      <alignment horizontal="left" vertical="center" wrapText="1"/>
    </xf>
    <xf numFmtId="0" fontId="41" fillId="0" borderId="23" xfId="17" applyFont="1" applyFill="1" applyBorder="1" applyAlignment="1">
      <alignment horizontal="left" vertical="center" wrapText="1"/>
    </xf>
    <xf numFmtId="0" fontId="41" fillId="0" borderId="0" xfId="17" applyFont="1" applyFill="1" applyBorder="1" applyAlignment="1">
      <alignment horizontal="left" vertical="center" wrapText="1"/>
    </xf>
    <xf numFmtId="0" fontId="43" fillId="0" borderId="0" xfId="17" applyFont="1" applyAlignment="1">
      <alignment horizontal="center" vertical="center" wrapText="1"/>
    </xf>
    <xf numFmtId="0" fontId="5" fillId="0" borderId="0" xfId="16" applyFont="1" applyAlignment="1">
      <alignment horizontal="center"/>
    </xf>
    <xf numFmtId="0" fontId="1" fillId="0" borderId="8" xfId="16" applyFont="1" applyBorder="1" applyAlignment="1">
      <alignment horizontal="left" vertical="top" wrapText="1"/>
    </xf>
    <xf numFmtId="0" fontId="1" fillId="0" borderId="9" xfId="16" applyFont="1" applyBorder="1" applyAlignment="1">
      <alignment horizontal="left" vertical="top" wrapText="1"/>
    </xf>
    <xf numFmtId="0" fontId="1" fillId="0" borderId="0" xfId="16" applyAlignment="1">
      <alignment horizontal="center"/>
    </xf>
    <xf numFmtId="0" fontId="1" fillId="0" borderId="26" xfId="16" applyBorder="1" applyAlignment="1">
      <alignment horizontal="center"/>
    </xf>
    <xf numFmtId="0" fontId="40" fillId="0" borderId="0" xfId="17" applyFont="1" applyFill="1" applyBorder="1" applyAlignment="1">
      <alignment horizontal="center" vertical="center" wrapText="1"/>
    </xf>
    <xf numFmtId="0" fontId="40" fillId="0" borderId="24" xfId="17" applyFont="1" applyFill="1" applyBorder="1" applyAlignment="1">
      <alignment horizontal="center" vertical="center" wrapText="1"/>
    </xf>
    <xf numFmtId="0" fontId="41" fillId="0" borderId="1" xfId="17" applyFont="1" applyFill="1" applyBorder="1" applyAlignment="1">
      <alignment horizontal="center" vertical="center" wrapText="1"/>
    </xf>
    <xf numFmtId="0" fontId="41" fillId="0" borderId="11" xfId="17" applyFont="1" applyFill="1" applyBorder="1" applyAlignment="1">
      <alignment horizontal="left" vertical="center" wrapText="1"/>
    </xf>
    <xf numFmtId="49" fontId="41" fillId="0" borderId="1" xfId="8" applyNumberFormat="1" applyFont="1" applyFill="1" applyBorder="1" applyAlignment="1">
      <alignment horizontal="right" vertical="center" wrapText="1"/>
    </xf>
    <xf numFmtId="165" fontId="41" fillId="0" borderId="1" xfId="8" applyFont="1" applyFill="1" applyBorder="1" applyAlignment="1">
      <alignment horizontal="center" vertical="center" wrapText="1"/>
    </xf>
    <xf numFmtId="0" fontId="41" fillId="0" borderId="25" xfId="17" applyFont="1" applyFill="1" applyBorder="1" applyAlignment="1">
      <alignment horizontal="center" vertical="center" wrapText="1"/>
    </xf>
    <xf numFmtId="0" fontId="41" fillId="0" borderId="23" xfId="17" applyFont="1" applyFill="1" applyBorder="1" applyAlignment="1">
      <alignment horizontal="center" vertical="center" wrapText="1"/>
    </xf>
    <xf numFmtId="10" fontId="39" fillId="0" borderId="0" xfId="17" applyNumberFormat="1" applyFont="1" applyFill="1" applyBorder="1" applyAlignment="1">
      <alignment horizontal="left" vertical="center" wrapText="1"/>
    </xf>
    <xf numFmtId="0" fontId="1" fillId="0" borderId="23" xfId="0" applyFont="1" applyFill="1" applyBorder="1" applyAlignment="1">
      <alignment horizontal="left" vertical="center"/>
    </xf>
    <xf numFmtId="0" fontId="4" fillId="0" borderId="1" xfId="0" applyFont="1" applyFill="1" applyBorder="1" applyAlignment="1">
      <alignment horizontal="left" vertical="center"/>
    </xf>
  </cellXfs>
  <cellStyles count="99">
    <cellStyle name="20% - Accent1" xfId="18"/>
    <cellStyle name="20% - Accent2" xfId="19"/>
    <cellStyle name="20% - Accent3" xfId="20"/>
    <cellStyle name="20% - Accent4" xfId="21"/>
    <cellStyle name="20% - Accent5" xfId="22"/>
    <cellStyle name="20% - Accent6" xfId="23"/>
    <cellStyle name="20% - Ênfase1 2" xfId="24"/>
    <cellStyle name="20% - Ênfase2 2" xfId="25"/>
    <cellStyle name="20% - Ênfase3 2" xfId="26"/>
    <cellStyle name="20% - Ênfase4 2" xfId="27"/>
    <cellStyle name="20% - Ênfase5 2" xfId="28"/>
    <cellStyle name="20% - Ênfase6 2" xfId="29"/>
    <cellStyle name="40% - Accent1" xfId="30"/>
    <cellStyle name="40% - Accent2" xfId="31"/>
    <cellStyle name="40% - Accent3" xfId="32"/>
    <cellStyle name="40% - Accent4" xfId="33"/>
    <cellStyle name="40% - Accent5" xfId="34"/>
    <cellStyle name="40% - Accent6" xfId="35"/>
    <cellStyle name="40% - Ênfase1 2" xfId="36"/>
    <cellStyle name="40% - Ênfase2 2" xfId="37"/>
    <cellStyle name="40% - Ênfase3 2" xfId="38"/>
    <cellStyle name="40% - Ênfase4 2" xfId="39"/>
    <cellStyle name="40% - Ênfase5 2" xfId="40"/>
    <cellStyle name="40% - Ênfase6 2" xfId="41"/>
    <cellStyle name="60% - Accent1" xfId="42"/>
    <cellStyle name="60% - Accent2" xfId="43"/>
    <cellStyle name="60% - Accent3" xfId="44"/>
    <cellStyle name="60% - Accent4" xfId="45"/>
    <cellStyle name="60% - Accent5" xfId="46"/>
    <cellStyle name="60% - Accent6" xfId="47"/>
    <cellStyle name="60% - Ênfase1 2" xfId="48"/>
    <cellStyle name="60% - Ênfase2 2" xfId="49"/>
    <cellStyle name="60% - Ênfase3 2" xfId="50"/>
    <cellStyle name="60% - Ênfase4 2" xfId="51"/>
    <cellStyle name="60% - Ênfase5 2" xfId="52"/>
    <cellStyle name="60% - Ênfase6 2" xfId="53"/>
    <cellStyle name="Accent1" xfId="54"/>
    <cellStyle name="Accent2" xfId="55"/>
    <cellStyle name="Accent3" xfId="56"/>
    <cellStyle name="Accent4" xfId="57"/>
    <cellStyle name="Accent5" xfId="58"/>
    <cellStyle name="Accent6" xfId="59"/>
    <cellStyle name="Bad" xfId="60"/>
    <cellStyle name="Bom 2" xfId="61"/>
    <cellStyle name="Calculation" xfId="62"/>
    <cellStyle name="Cálculo 2" xfId="63"/>
    <cellStyle name="Célula de Verificação 2" xfId="64"/>
    <cellStyle name="Célula Vinculada 2" xfId="65"/>
    <cellStyle name="Check Cell" xfId="66"/>
    <cellStyle name="Ênfase1 2" xfId="67"/>
    <cellStyle name="Ênfase2 2" xfId="68"/>
    <cellStyle name="Ênfase3 2" xfId="69"/>
    <cellStyle name="Ênfase4 2" xfId="70"/>
    <cellStyle name="Ênfase5 2" xfId="71"/>
    <cellStyle name="Ênfase6 2" xfId="72"/>
    <cellStyle name="Entrada 2" xfId="73"/>
    <cellStyle name="Estilo 1" xfId="1"/>
    <cellStyle name="Explanatory Text" xfId="74"/>
    <cellStyle name="Good" xfId="75"/>
    <cellStyle name="Heading 1" xfId="76"/>
    <cellStyle name="Heading 2" xfId="77"/>
    <cellStyle name="Heading 3" xfId="78"/>
    <cellStyle name="Heading 4" xfId="79"/>
    <cellStyle name="Incorreto 2" xfId="80"/>
    <cellStyle name="Input" xfId="81"/>
    <cellStyle name="Linked Cell" xfId="82"/>
    <cellStyle name="Neutra 2" xfId="83"/>
    <cellStyle name="Neutral" xfId="84"/>
    <cellStyle name="Normal" xfId="0" builtinId="0"/>
    <cellStyle name="Normal 2" xfId="2"/>
    <cellStyle name="Normal 2 2" xfId="16"/>
    <cellStyle name="Normal 3" xfId="15"/>
    <cellStyle name="Normal 4" xfId="17"/>
    <cellStyle name="Normal_PLANLIHA-REGODAGUA" xfId="3"/>
    <cellStyle name="Nota 2" xfId="85"/>
    <cellStyle name="Note" xfId="86"/>
    <cellStyle name="Output" xfId="87"/>
    <cellStyle name="Porcentagem" xfId="4" builtinId="5"/>
    <cellStyle name="Porcentagem 2" xfId="5"/>
    <cellStyle name="Porcentagem 2 2" xfId="6"/>
    <cellStyle name="Porcentagem 2 3" xfId="14"/>
    <cellStyle name="Porcentagem 3" xfId="7"/>
    <cellStyle name="Saída 2" xfId="88"/>
    <cellStyle name="Separador de milhares 2" xfId="9"/>
    <cellStyle name="Texto de Aviso 2" xfId="89"/>
    <cellStyle name="Texto Explicativo 2" xfId="90"/>
    <cellStyle name="Title" xfId="91"/>
    <cellStyle name="Título 1 2" xfId="92"/>
    <cellStyle name="Título 2 2" xfId="93"/>
    <cellStyle name="Título 3 2" xfId="94"/>
    <cellStyle name="Título 4 2" xfId="95"/>
    <cellStyle name="Título 5" xfId="96"/>
    <cellStyle name="Total 2" xfId="97"/>
    <cellStyle name="Vírgula" xfId="8" builtinId="3"/>
    <cellStyle name="Vírgula 2" xfId="10"/>
    <cellStyle name="Vírgula 2 2" xfId="11"/>
    <cellStyle name="Vírgula 2 3" xfId="13"/>
    <cellStyle name="Vírgula 3" xfId="12"/>
    <cellStyle name="Warning Text" xfId="98"/>
  </cellStyles>
  <dxfs count="4">
    <dxf>
      <font>
        <condense val="0"/>
        <extend val="0"/>
        <color indexed="9"/>
      </font>
      <fill>
        <patternFill patternType="none">
          <bgColor indexed="65"/>
        </patternFill>
      </fill>
      <border>
        <left/>
        <right/>
        <top/>
        <bottom/>
      </border>
    </dxf>
    <dxf>
      <font>
        <condense val="0"/>
        <extend val="0"/>
        <color indexed="10"/>
      </font>
      <fill>
        <patternFill>
          <bgColor indexed="51"/>
        </patternFill>
      </fill>
    </dxf>
    <dxf>
      <font>
        <condense val="0"/>
        <extend val="0"/>
        <color indexed="9"/>
      </font>
    </dxf>
    <dxf>
      <font>
        <b/>
        <i val="0"/>
        <condense val="0"/>
        <extend val="0"/>
        <color indexed="57"/>
      </font>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79</xdr:col>
          <xdr:colOff>0</xdr:colOff>
          <xdr:row>239</xdr:row>
          <xdr:rowOff>0</xdr:rowOff>
        </xdr:from>
        <xdr:to>
          <xdr:col>79</xdr:col>
          <xdr:colOff>0</xdr:colOff>
          <xdr:row>240</xdr:row>
          <xdr:rowOff>76200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0</xdr:rowOff>
        </xdr:from>
        <xdr:to>
          <xdr:col>5</xdr:col>
          <xdr:colOff>695325</xdr:colOff>
          <xdr:row>43</xdr:row>
          <xdr:rowOff>0</xdr:rowOff>
        </xdr:to>
        <xdr:sp macro="" textlink="">
          <xdr:nvSpPr>
            <xdr:cNvPr id="16386" name="Object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828675</xdr:rowOff>
        </xdr:from>
        <xdr:to>
          <xdr:col>46</xdr:col>
          <xdr:colOff>276225</xdr:colOff>
          <xdr:row>11</xdr:row>
          <xdr:rowOff>1323975</xdr:rowOff>
        </xdr:to>
        <xdr:sp macro="" textlink="">
          <xdr:nvSpPr>
            <xdr:cNvPr id="16387" name="CommandButton1"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2569845</xdr:colOff>
      <xdr:row>36</xdr:row>
      <xdr:rowOff>76200</xdr:rowOff>
    </xdr:from>
    <xdr:ext cx="184731" cy="264560"/>
    <xdr:sp macro="" textlink="">
      <xdr:nvSpPr>
        <xdr:cNvPr id="3" name="CaixaDeTexto 2"/>
        <xdr:cNvSpPr txBox="1"/>
      </xdr:nvSpPr>
      <xdr:spPr>
        <a:xfrm>
          <a:off x="322707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2569845</xdr:colOff>
      <xdr:row>5</xdr:row>
      <xdr:rowOff>76200</xdr:rowOff>
    </xdr:from>
    <xdr:ext cx="184731" cy="264560"/>
    <xdr:sp macro="" textlink="">
      <xdr:nvSpPr>
        <xdr:cNvPr id="2" name="CaixaDeTexto 1"/>
        <xdr:cNvSpPr txBox="1"/>
      </xdr:nvSpPr>
      <xdr:spPr>
        <a:xfrm>
          <a:off x="397002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2"/>
  <sheetViews>
    <sheetView tabSelected="1" zoomScale="85" zoomScaleNormal="85" workbookViewId="0">
      <selection activeCell="D26" sqref="D26"/>
    </sheetView>
  </sheetViews>
  <sheetFormatPr defaultRowHeight="12.75" x14ac:dyDescent="0.2"/>
  <cols>
    <col min="2" max="2" width="7" customWidth="1"/>
    <col min="3" max="3" width="16" customWidth="1"/>
    <col min="4" max="4" width="52.85546875" customWidth="1"/>
    <col min="5" max="5" width="6.7109375" customWidth="1"/>
    <col min="6" max="6" width="7.85546875" customWidth="1"/>
    <col min="7" max="7" width="11.85546875" customWidth="1"/>
    <col min="8" max="8" width="13.140625" bestFit="1" customWidth="1"/>
    <col min="9" max="9" width="13.5703125" customWidth="1"/>
    <col min="10" max="10" width="11.7109375" bestFit="1" customWidth="1"/>
    <col min="11" max="11" width="9.5703125" bestFit="1" customWidth="1"/>
    <col min="12" max="12" width="13.140625" style="70" bestFit="1" customWidth="1"/>
    <col min="13" max="13" width="15.85546875" bestFit="1" customWidth="1"/>
    <col min="14" max="14" width="10.5703125" bestFit="1" customWidth="1"/>
    <col min="16" max="16" width="12" customWidth="1"/>
  </cols>
  <sheetData>
    <row r="2" spans="2:14" ht="18" x14ac:dyDescent="0.25">
      <c r="B2" s="46" t="s">
        <v>17</v>
      </c>
      <c r="C2" s="39"/>
      <c r="D2" s="40"/>
      <c r="E2" s="41"/>
      <c r="F2" s="42"/>
      <c r="G2" s="43"/>
      <c r="H2" s="44"/>
      <c r="I2" s="45"/>
    </row>
    <row r="3" spans="2:14" x14ac:dyDescent="0.2">
      <c r="B3" s="9" t="s">
        <v>18</v>
      </c>
      <c r="C3" s="9"/>
      <c r="D3" s="2"/>
      <c r="E3" s="4"/>
      <c r="F3" s="5"/>
      <c r="G3" s="6"/>
      <c r="H3" s="259"/>
      <c r="I3" s="259"/>
    </row>
    <row r="4" spans="2:14" x14ac:dyDescent="0.2">
      <c r="B4" s="263" t="s">
        <v>113</v>
      </c>
      <c r="C4" s="263"/>
      <c r="D4" s="263"/>
      <c r="E4" s="263"/>
      <c r="F4" s="263"/>
      <c r="G4" s="263"/>
      <c r="H4" s="263"/>
      <c r="I4" s="263"/>
    </row>
    <row r="5" spans="2:14" x14ac:dyDescent="0.2">
      <c r="B5" s="3" t="s">
        <v>114</v>
      </c>
      <c r="C5" s="3"/>
      <c r="D5" s="2"/>
      <c r="E5" s="4"/>
      <c r="F5" s="5"/>
      <c r="G5" s="6"/>
      <c r="H5" s="7"/>
      <c r="I5" s="8"/>
    </row>
    <row r="6" spans="2:14" x14ac:dyDescent="0.2">
      <c r="B6" s="3" t="s">
        <v>154</v>
      </c>
      <c r="C6" s="3"/>
      <c r="D6" s="2"/>
      <c r="E6" s="4"/>
      <c r="F6" s="5"/>
      <c r="G6" s="6"/>
      <c r="H6" s="7"/>
      <c r="I6" s="8"/>
    </row>
    <row r="7" spans="2:14" ht="15.75" thickBot="1" x14ac:dyDescent="0.3">
      <c r="B7" s="267" t="s">
        <v>108</v>
      </c>
      <c r="C7" s="268"/>
      <c r="D7" s="268"/>
      <c r="E7" s="268"/>
      <c r="F7" s="268"/>
      <c r="G7" s="268"/>
      <c r="H7" s="7"/>
      <c r="I7" s="8"/>
      <c r="L7" s="70">
        <v>1.2801</v>
      </c>
    </row>
    <row r="8" spans="2:14" s="33" customFormat="1" ht="16.5" thickBot="1" x14ac:dyDescent="0.3">
      <c r="B8" s="269" t="s">
        <v>117</v>
      </c>
      <c r="C8" s="270"/>
      <c r="D8" s="270"/>
      <c r="E8" s="270"/>
      <c r="F8" s="270"/>
      <c r="G8" s="270"/>
      <c r="H8" s="270"/>
      <c r="I8" s="271"/>
      <c r="L8" s="71"/>
    </row>
    <row r="9" spans="2:14" s="33" customFormat="1" ht="16.5" thickBot="1" x14ac:dyDescent="0.3">
      <c r="B9" s="34"/>
      <c r="C9" s="35"/>
      <c r="D9" s="35"/>
      <c r="E9" s="35"/>
      <c r="F9" s="35"/>
      <c r="G9" s="35"/>
      <c r="H9" s="35"/>
      <c r="I9" s="36"/>
      <c r="L9" s="71"/>
    </row>
    <row r="10" spans="2:14" x14ac:dyDescent="0.2">
      <c r="B10" s="29" t="s">
        <v>1</v>
      </c>
      <c r="C10" s="29" t="s">
        <v>85</v>
      </c>
      <c r="D10" s="29" t="s">
        <v>20</v>
      </c>
      <c r="E10" s="29" t="s">
        <v>5</v>
      </c>
      <c r="F10" s="29" t="s">
        <v>21</v>
      </c>
      <c r="G10" s="30" t="s">
        <v>6</v>
      </c>
      <c r="H10" s="30" t="s">
        <v>22</v>
      </c>
      <c r="I10" s="29" t="s">
        <v>2</v>
      </c>
    </row>
    <row r="11" spans="2:14" x14ac:dyDescent="0.2">
      <c r="B11" s="209" t="s">
        <v>23</v>
      </c>
      <c r="C11" s="209"/>
      <c r="D11" s="272" t="s">
        <v>145</v>
      </c>
      <c r="E11" s="272"/>
      <c r="F11" s="272"/>
      <c r="G11" s="272"/>
      <c r="H11" s="272"/>
      <c r="I11" s="272"/>
    </row>
    <row r="12" spans="2:14" x14ac:dyDescent="0.2">
      <c r="B12" s="200" t="s">
        <v>128</v>
      </c>
      <c r="C12" s="200" t="s">
        <v>159</v>
      </c>
      <c r="D12" s="322" t="s">
        <v>160</v>
      </c>
      <c r="E12" s="323"/>
      <c r="F12" s="207" t="s">
        <v>4</v>
      </c>
      <c r="G12" s="205">
        <v>3</v>
      </c>
      <c r="H12" s="205">
        <f>TRUNC(L12*L7,2)</f>
        <v>385.31</v>
      </c>
      <c r="I12" s="205">
        <f>TRUNC(G12*H12,2)</f>
        <v>1155.93</v>
      </c>
      <c r="L12" s="70">
        <v>301</v>
      </c>
    </row>
    <row r="13" spans="2:14" x14ac:dyDescent="0.2">
      <c r="B13" s="200" t="s">
        <v>115</v>
      </c>
      <c r="C13" s="200" t="s">
        <v>126</v>
      </c>
      <c r="D13" s="208" t="s">
        <v>127</v>
      </c>
      <c r="E13" s="206"/>
      <c r="F13" s="207" t="s">
        <v>116</v>
      </c>
      <c r="G13" s="205">
        <v>1</v>
      </c>
      <c r="H13" s="205">
        <f>TRUNC(L13*L7,2)</f>
        <v>1560.68</v>
      </c>
      <c r="I13" s="205">
        <f>TRUNC(G13*H13,2)</f>
        <v>1560.68</v>
      </c>
      <c r="L13" s="73">
        <f>COMP!D13</f>
        <v>1219.19</v>
      </c>
    </row>
    <row r="14" spans="2:14" x14ac:dyDescent="0.2">
      <c r="B14" s="264" t="s">
        <v>25</v>
      </c>
      <c r="C14" s="265"/>
      <c r="D14" s="265"/>
      <c r="E14" s="265"/>
      <c r="F14" s="265"/>
      <c r="G14" s="265"/>
      <c r="H14" s="266"/>
      <c r="I14" s="67">
        <f>SUM(I12:I13)</f>
        <v>2716.61</v>
      </c>
    </row>
    <row r="15" spans="2:14" ht="17.25" customHeight="1" x14ac:dyDescent="0.2">
      <c r="B15" s="209" t="s">
        <v>158</v>
      </c>
      <c r="C15" s="209"/>
      <c r="D15" s="272" t="s">
        <v>84</v>
      </c>
      <c r="E15" s="272"/>
      <c r="F15" s="272"/>
      <c r="G15" s="272"/>
      <c r="H15" s="272"/>
      <c r="I15" s="272"/>
    </row>
    <row r="16" spans="2:14" ht="66" customHeight="1" x14ac:dyDescent="0.2">
      <c r="B16" s="200" t="s">
        <v>157</v>
      </c>
      <c r="C16" s="201">
        <v>89890</v>
      </c>
      <c r="D16" s="167" t="s">
        <v>90</v>
      </c>
      <c r="E16" s="27"/>
      <c r="F16" s="202" t="s">
        <v>19</v>
      </c>
      <c r="G16" s="28">
        <f>'mem.estradas ATERROS'!E11</f>
        <v>2100</v>
      </c>
      <c r="H16" s="28">
        <f>TRUNC(L16*L7,2)</f>
        <v>14.17</v>
      </c>
      <c r="I16" s="28">
        <f t="shared" ref="I16:I17" si="0">TRUNC(G16*H16,2)</f>
        <v>29757</v>
      </c>
      <c r="J16" s="57"/>
      <c r="L16" s="72">
        <v>11.07</v>
      </c>
      <c r="N16" s="57"/>
    </row>
    <row r="17" spans="2:16" ht="18" customHeight="1" x14ac:dyDescent="0.2">
      <c r="B17" s="200" t="s">
        <v>156</v>
      </c>
      <c r="C17" s="200" t="s">
        <v>110</v>
      </c>
      <c r="D17" s="204" t="s">
        <v>109</v>
      </c>
      <c r="E17" s="27"/>
      <c r="F17" s="202" t="s">
        <v>19</v>
      </c>
      <c r="G17" s="203">
        <f>'mem.estradas ATERROS'!E18</f>
        <v>525</v>
      </c>
      <c r="H17" s="28">
        <f>TRUNC(L17*L7,2)</f>
        <v>5.18</v>
      </c>
      <c r="I17" s="28">
        <f t="shared" si="0"/>
        <v>2719.5</v>
      </c>
      <c r="L17" s="72">
        <v>4.05</v>
      </c>
      <c r="N17" s="57"/>
    </row>
    <row r="18" spans="2:16" ht="21.75" customHeight="1" x14ac:dyDescent="0.2">
      <c r="B18" s="200" t="s">
        <v>155</v>
      </c>
      <c r="C18" s="200" t="s">
        <v>112</v>
      </c>
      <c r="D18" s="204" t="s">
        <v>111</v>
      </c>
      <c r="E18" s="27"/>
      <c r="F18" s="202" t="s">
        <v>19</v>
      </c>
      <c r="G18" s="203">
        <f>'mem.estradas ATERROS'!E31</f>
        <v>170</v>
      </c>
      <c r="H18" s="28">
        <f>TRUNC(L18*L7,2)</f>
        <v>102.4</v>
      </c>
      <c r="I18" s="28">
        <f>TRUNC(G18*H18,2)-1.1</f>
        <v>17406.900000000001</v>
      </c>
      <c r="L18" s="72">
        <v>80</v>
      </c>
      <c r="N18" s="57"/>
    </row>
    <row r="19" spans="2:16" ht="16.5" customHeight="1" thickBot="1" x14ac:dyDescent="0.25">
      <c r="B19" s="264" t="s">
        <v>25</v>
      </c>
      <c r="C19" s="265"/>
      <c r="D19" s="265"/>
      <c r="E19" s="265"/>
      <c r="F19" s="265"/>
      <c r="G19" s="265"/>
      <c r="H19" s="266"/>
      <c r="I19" s="67">
        <f>SUM(I16:I18)</f>
        <v>49883.4</v>
      </c>
    </row>
    <row r="20" spans="2:16" ht="13.5" thickBot="1" x14ac:dyDescent="0.25">
      <c r="B20" s="210"/>
      <c r="C20" s="211"/>
      <c r="D20" s="211"/>
      <c r="E20" s="211"/>
      <c r="F20" s="211"/>
      <c r="G20" s="211"/>
      <c r="H20" s="211"/>
      <c r="I20" s="212"/>
      <c r="M20" s="68"/>
      <c r="N20" s="68"/>
      <c r="O20" s="68"/>
      <c r="P20" s="75"/>
    </row>
    <row r="21" spans="2:16" ht="12.75" customHeight="1" thickBot="1" x14ac:dyDescent="0.25">
      <c r="B21" s="260" t="s">
        <v>24</v>
      </c>
      <c r="C21" s="261"/>
      <c r="D21" s="261"/>
      <c r="E21" s="261"/>
      <c r="F21" s="261"/>
      <c r="G21" s="261"/>
      <c r="H21" s="262"/>
      <c r="I21" s="66">
        <f>I19+I14</f>
        <v>52600.01</v>
      </c>
      <c r="L21" s="73"/>
      <c r="M21" s="69">
        <f>L21/I21</f>
        <v>0</v>
      </c>
      <c r="N21" s="68"/>
      <c r="O21" s="68"/>
      <c r="P21" s="76"/>
    </row>
    <row r="22" spans="2:16" ht="12.75" customHeight="1" thickBot="1" x14ac:dyDescent="0.25">
      <c r="B22" s="58"/>
      <c r="C22" s="58"/>
      <c r="D22" s="58"/>
      <c r="E22" s="58"/>
      <c r="F22" s="58"/>
      <c r="G22" s="58"/>
      <c r="H22" s="58"/>
      <c r="I22" s="47"/>
      <c r="L22" s="74"/>
      <c r="M22" s="68"/>
      <c r="N22" s="68"/>
      <c r="O22" s="68"/>
      <c r="P22" s="76"/>
    </row>
  </sheetData>
  <mergeCells count="9">
    <mergeCell ref="H3:I3"/>
    <mergeCell ref="B21:H21"/>
    <mergeCell ref="B4:I4"/>
    <mergeCell ref="B19:H19"/>
    <mergeCell ref="B7:G7"/>
    <mergeCell ref="B8:I8"/>
    <mergeCell ref="D15:I15"/>
    <mergeCell ref="D11:I11"/>
    <mergeCell ref="B14:H14"/>
  </mergeCells>
  <phoneticPr fontId="9" type="noConversion"/>
  <pageMargins left="0.62992125984251968" right="0.23622047244094491" top="1.5354330708661419" bottom="0.55118110236220474"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K26"/>
  <sheetViews>
    <sheetView zoomScaleNormal="100" workbookViewId="0">
      <selection activeCell="D26" sqref="D26"/>
    </sheetView>
  </sheetViews>
  <sheetFormatPr defaultRowHeight="12.75" x14ac:dyDescent="0.2"/>
  <cols>
    <col min="1" max="1" width="7.140625" customWidth="1"/>
    <col min="2" max="2" width="41" customWidth="1"/>
    <col min="3" max="3" width="10.7109375" customWidth="1"/>
    <col min="4" max="4" width="13.5703125" customWidth="1"/>
    <col min="6" max="6" width="14.28515625" customWidth="1"/>
    <col min="8" max="8" width="12.85546875" bestFit="1" customWidth="1"/>
    <col min="10" max="10" width="12.85546875" bestFit="1" customWidth="1"/>
  </cols>
  <sheetData>
    <row r="1" spans="1:11" ht="18" x14ac:dyDescent="0.25">
      <c r="A1" s="252" t="s">
        <v>17</v>
      </c>
      <c r="B1" s="253"/>
      <c r="C1" s="254"/>
      <c r="D1" s="255"/>
      <c r="E1" s="256"/>
      <c r="F1" s="257"/>
      <c r="G1" s="258"/>
    </row>
    <row r="2" spans="1:11" x14ac:dyDescent="0.2">
      <c r="A2" s="9" t="s">
        <v>18</v>
      </c>
      <c r="B2" s="9"/>
      <c r="C2" s="2"/>
      <c r="D2" s="4"/>
      <c r="E2" s="5"/>
      <c r="F2" s="6"/>
    </row>
    <row r="3" spans="1:11" x14ac:dyDescent="0.2">
      <c r="A3" s="9" t="str">
        <f>'Planilha Orçamentária'!B4</f>
        <v>OBRA: RECONSTRUÇÃO COMPLETA DE ATERRO - CRISTO REI</v>
      </c>
      <c r="B3" s="9"/>
      <c r="C3" s="2"/>
      <c r="D3" s="4"/>
      <c r="E3" s="5"/>
      <c r="F3" s="6"/>
    </row>
    <row r="4" spans="1:11" x14ac:dyDescent="0.2">
      <c r="A4" s="3" t="s">
        <v>114</v>
      </c>
      <c r="B4" s="3"/>
      <c r="C4" s="2"/>
      <c r="D4" s="4"/>
      <c r="E4" s="5"/>
      <c r="F4" s="6"/>
    </row>
    <row r="5" spans="1:11" ht="13.5" thickBot="1" x14ac:dyDescent="0.25">
      <c r="A5" s="3" t="str">
        <f>'Planilha Orçamentária'!B6</f>
        <v>SINAPI REGIONAL: 04/2019  - SICRO-DNIT - 10/2018 - CO/MS</v>
      </c>
      <c r="B5" s="3"/>
      <c r="C5" s="2"/>
      <c r="D5" s="4"/>
      <c r="E5" s="5"/>
      <c r="F5" s="6"/>
    </row>
    <row r="6" spans="1:11" ht="19.5" thickBot="1" x14ac:dyDescent="0.35">
      <c r="A6" s="273" t="s">
        <v>9</v>
      </c>
      <c r="B6" s="274"/>
      <c r="C6" s="274"/>
      <c r="D6" s="274"/>
      <c r="E6" s="274"/>
      <c r="F6" s="274"/>
      <c r="G6" s="274"/>
    </row>
    <row r="7" spans="1:11" x14ac:dyDescent="0.2">
      <c r="A7" s="64" t="s">
        <v>1</v>
      </c>
      <c r="B7" s="64" t="s">
        <v>10</v>
      </c>
      <c r="C7" s="65" t="s">
        <v>3</v>
      </c>
      <c r="D7" s="64" t="s">
        <v>11</v>
      </c>
      <c r="E7" s="64" t="s">
        <v>0</v>
      </c>
      <c r="F7" s="64" t="s">
        <v>12</v>
      </c>
      <c r="G7" s="64" t="s">
        <v>0</v>
      </c>
    </row>
    <row r="8" spans="1:11" x14ac:dyDescent="0.2">
      <c r="A8" s="10" t="s">
        <v>7</v>
      </c>
      <c r="B8" s="11" t="s">
        <v>145</v>
      </c>
      <c r="C8" s="50">
        <f>D8/$D$12</f>
        <v>5.1646568128028876E-2</v>
      </c>
      <c r="D8" s="16">
        <f>'Planilha Orçamentária'!I14</f>
        <v>2716.61</v>
      </c>
      <c r="E8" s="60">
        <v>1</v>
      </c>
      <c r="F8" s="62">
        <f>D8*E8</f>
        <v>2716.61</v>
      </c>
      <c r="G8" s="61">
        <v>100</v>
      </c>
    </row>
    <row r="9" spans="1:11" x14ac:dyDescent="0.2">
      <c r="A9" s="10" t="s">
        <v>8</v>
      </c>
      <c r="B9" s="11" t="s">
        <v>84</v>
      </c>
      <c r="C9" s="50">
        <f>D9/$D$12</f>
        <v>0.94835343187197108</v>
      </c>
      <c r="D9" s="16">
        <f>'Planilha Orçamentária'!I19</f>
        <v>49883.4</v>
      </c>
      <c r="E9" s="60">
        <v>1</v>
      </c>
      <c r="F9" s="62">
        <f>D9*E9</f>
        <v>49883.4</v>
      </c>
      <c r="G9" s="63">
        <v>1</v>
      </c>
    </row>
    <row r="10" spans="1:11" x14ac:dyDescent="0.2">
      <c r="A10" s="12"/>
      <c r="B10" s="13" t="s">
        <v>13</v>
      </c>
      <c r="C10" s="17">
        <f>SUM(C8:C9)</f>
        <v>1</v>
      </c>
      <c r="D10" s="18"/>
      <c r="E10" s="19">
        <f>F12/D12</f>
        <v>1</v>
      </c>
      <c r="F10" s="20"/>
      <c r="G10" s="19">
        <v>1</v>
      </c>
      <c r="J10" s="26"/>
      <c r="K10" s="59"/>
    </row>
    <row r="11" spans="1:11" x14ac:dyDescent="0.2">
      <c r="A11" s="12"/>
      <c r="B11" s="13" t="s">
        <v>14</v>
      </c>
      <c r="C11" s="17">
        <v>1</v>
      </c>
      <c r="D11" s="51"/>
      <c r="E11" s="21">
        <f>F12/D13</f>
        <v>1</v>
      </c>
      <c r="F11" s="20"/>
      <c r="G11" s="21">
        <v>1</v>
      </c>
      <c r="J11" s="26"/>
    </row>
    <row r="12" spans="1:11" x14ac:dyDescent="0.2">
      <c r="A12" s="14"/>
      <c r="B12" s="15" t="s">
        <v>15</v>
      </c>
      <c r="C12" s="22"/>
      <c r="D12" s="49">
        <f>SUM(D8:D11)</f>
        <v>52600.01</v>
      </c>
      <c r="E12" s="22"/>
      <c r="F12" s="23">
        <f>SUM(F8:F11)</f>
        <v>52600.01</v>
      </c>
      <c r="G12" s="22"/>
    </row>
    <row r="13" spans="1:11" x14ac:dyDescent="0.2">
      <c r="A13" s="14"/>
      <c r="B13" s="15" t="s">
        <v>16</v>
      </c>
      <c r="C13" s="22"/>
      <c r="D13" s="49">
        <f>D12</f>
        <v>52600.01</v>
      </c>
      <c r="E13" s="22"/>
      <c r="F13" s="24">
        <f>F12</f>
        <v>52600.01</v>
      </c>
      <c r="G13" s="25"/>
      <c r="H13" s="1"/>
    </row>
    <row r="14" spans="1:11" x14ac:dyDescent="0.2">
      <c r="A14" s="52"/>
      <c r="B14" s="53"/>
      <c r="C14" s="54"/>
      <c r="D14" s="55"/>
      <c r="E14" s="55"/>
      <c r="F14" s="55"/>
      <c r="G14" s="56"/>
    </row>
    <row r="17" spans="2:8" x14ac:dyDescent="0.2">
      <c r="B17" s="48"/>
    </row>
    <row r="19" spans="2:8" x14ac:dyDescent="0.2">
      <c r="E19" s="37"/>
      <c r="F19" s="37"/>
      <c r="G19" s="31"/>
      <c r="H19" s="26"/>
    </row>
    <row r="20" spans="2:8" x14ac:dyDescent="0.2">
      <c r="E20" s="38"/>
      <c r="F20" s="38"/>
      <c r="G20" s="31"/>
    </row>
    <row r="21" spans="2:8" x14ac:dyDescent="0.2">
      <c r="E21" s="37"/>
      <c r="F21" s="37"/>
      <c r="G21" s="31"/>
    </row>
    <row r="22" spans="2:8" x14ac:dyDescent="0.2">
      <c r="E22" s="37"/>
      <c r="F22" s="37"/>
      <c r="G22" s="31"/>
    </row>
    <row r="23" spans="2:8" x14ac:dyDescent="0.2">
      <c r="E23" s="37"/>
      <c r="F23" s="37"/>
      <c r="G23" s="31"/>
    </row>
    <row r="24" spans="2:8" x14ac:dyDescent="0.2">
      <c r="E24" s="37"/>
      <c r="F24" s="37"/>
      <c r="G24" s="37"/>
    </row>
    <row r="25" spans="2:8" x14ac:dyDescent="0.2">
      <c r="E25" s="38"/>
      <c r="F25" s="31"/>
      <c r="G25" s="38"/>
    </row>
    <row r="26" spans="2:8" x14ac:dyDescent="0.2">
      <c r="E26" s="37"/>
      <c r="F26" s="32"/>
      <c r="G26" s="37"/>
    </row>
  </sheetData>
  <mergeCells count="1">
    <mergeCell ref="A6:G6"/>
  </mergeCells>
  <phoneticPr fontId="9" type="noConversion"/>
  <pageMargins left="0.78740157480314965" right="0.47244094488188981"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CI312"/>
  <sheetViews>
    <sheetView showGridLines="0" topLeftCell="A25" zoomScaleNormal="85" zoomScaleSheetLayoutView="85" workbookViewId="0">
      <selection activeCell="F36" sqref="F36"/>
    </sheetView>
  </sheetViews>
  <sheetFormatPr defaultRowHeight="12.75" x14ac:dyDescent="0.2"/>
  <cols>
    <col min="1" max="1" width="2.28515625" style="80" customWidth="1"/>
    <col min="2" max="2" width="35.85546875" style="80" customWidth="1"/>
    <col min="3" max="6" width="14.7109375" style="80" customWidth="1"/>
    <col min="7" max="7" width="2.28515625" style="80" customWidth="1"/>
    <col min="8" max="8" width="3.28515625" style="80" customWidth="1"/>
    <col min="9" max="9" width="23.140625" style="80" hidden="1" customWidth="1"/>
    <col min="10" max="10" width="47.7109375" style="80" hidden="1" customWidth="1"/>
    <col min="11" max="12" width="9.140625" style="80"/>
    <col min="13" max="13" width="18.7109375" style="80" bestFit="1" customWidth="1"/>
    <col min="14" max="14" width="0" style="80" hidden="1" customWidth="1"/>
    <col min="15" max="15" width="15.42578125" style="80" hidden="1" customWidth="1"/>
    <col min="16" max="16" width="41.7109375" style="80" hidden="1" customWidth="1"/>
    <col min="17" max="17" width="18.85546875" style="80" hidden="1" customWidth="1"/>
    <col min="18" max="24" width="11.7109375" style="80" hidden="1" customWidth="1"/>
    <col min="25" max="37" width="0" style="80" hidden="1" customWidth="1"/>
    <col min="38" max="38" width="13.85546875" style="80" hidden="1" customWidth="1"/>
    <col min="39" max="39" width="38.7109375" style="80" hidden="1" customWidth="1"/>
    <col min="40" max="40" width="11.85546875" style="80" hidden="1" customWidth="1"/>
    <col min="41" max="41" width="8.7109375" style="80" hidden="1" customWidth="1"/>
    <col min="42" max="42" width="11.85546875" style="80" hidden="1" customWidth="1"/>
    <col min="43" max="43" width="9.28515625" style="80" hidden="1" customWidth="1"/>
    <col min="44" max="44" width="11.85546875" style="80" hidden="1" customWidth="1"/>
    <col min="45" max="45" width="7.28515625" style="80" hidden="1" customWidth="1"/>
    <col min="46" max="46" width="9.140625" style="80"/>
    <col min="47" max="47" width="13.28515625" style="80" bestFit="1" customWidth="1"/>
    <col min="48" max="71" width="9.140625" style="80"/>
    <col min="72" max="72" width="22.7109375" style="80" bestFit="1" customWidth="1"/>
    <col min="73" max="73" width="29" style="80" customWidth="1"/>
    <col min="74" max="74" width="9.5703125" style="80" customWidth="1"/>
    <col min="75" max="75" width="11.5703125" style="80" customWidth="1"/>
    <col min="76" max="76" width="10.7109375" style="80" customWidth="1"/>
    <col min="77" max="77" width="9.140625" style="80"/>
    <col min="78" max="81" width="2.42578125" style="80" customWidth="1"/>
    <col min="82" max="82" width="4.85546875" style="80" bestFit="1" customWidth="1"/>
    <col min="83" max="83" width="29.42578125" style="80" bestFit="1" customWidth="1"/>
    <col min="84" max="84" width="17" style="80" bestFit="1" customWidth="1"/>
    <col min="85" max="85" width="14.42578125" style="80" bestFit="1" customWidth="1"/>
    <col min="86" max="86" width="17" style="80" bestFit="1" customWidth="1"/>
    <col min="87" max="87" width="8.85546875" style="80" customWidth="1"/>
    <col min="88" max="97" width="2.42578125" style="80" customWidth="1"/>
    <col min="98" max="256" width="9.140625" style="80"/>
    <col min="257" max="257" width="2.28515625" style="80" customWidth="1"/>
    <col min="258" max="258" width="35.85546875" style="80" customWidth="1"/>
    <col min="259" max="262" width="14.7109375" style="80" customWidth="1"/>
    <col min="263" max="263" width="2.28515625" style="80" customWidth="1"/>
    <col min="264" max="264" width="3.28515625" style="80" customWidth="1"/>
    <col min="265" max="266" width="0" style="80" hidden="1" customWidth="1"/>
    <col min="267" max="268" width="9.140625" style="80"/>
    <col min="269" max="269" width="18.7109375" style="80" bestFit="1" customWidth="1"/>
    <col min="270" max="301" width="0" style="80" hidden="1" customWidth="1"/>
    <col min="302" max="302" width="9.140625" style="80"/>
    <col min="303" max="303" width="13.28515625" style="80" bestFit="1" customWidth="1"/>
    <col min="304" max="327" width="9.140625" style="80"/>
    <col min="328" max="328" width="22.7109375" style="80" bestFit="1" customWidth="1"/>
    <col min="329" max="329" width="29" style="80" customWidth="1"/>
    <col min="330" max="330" width="9.5703125" style="80" customWidth="1"/>
    <col min="331" max="331" width="11.5703125" style="80" customWidth="1"/>
    <col min="332" max="332" width="10.7109375" style="80" customWidth="1"/>
    <col min="333" max="333" width="9.140625" style="80"/>
    <col min="334" max="337" width="2.42578125" style="80" customWidth="1"/>
    <col min="338" max="338" width="4.85546875" style="80" bestFit="1" customWidth="1"/>
    <col min="339" max="339" width="29.42578125" style="80" bestFit="1" customWidth="1"/>
    <col min="340" max="340" width="17" style="80" bestFit="1" customWidth="1"/>
    <col min="341" max="341" width="14.42578125" style="80" bestFit="1" customWidth="1"/>
    <col min="342" max="342" width="17" style="80" bestFit="1" customWidth="1"/>
    <col min="343" max="343" width="8.85546875" style="80" customWidth="1"/>
    <col min="344" max="353" width="2.42578125" style="80" customWidth="1"/>
    <col min="354" max="512" width="9.140625" style="80"/>
    <col min="513" max="513" width="2.28515625" style="80" customWidth="1"/>
    <col min="514" max="514" width="35.85546875" style="80" customWidth="1"/>
    <col min="515" max="518" width="14.7109375" style="80" customWidth="1"/>
    <col min="519" max="519" width="2.28515625" style="80" customWidth="1"/>
    <col min="520" max="520" width="3.28515625" style="80" customWidth="1"/>
    <col min="521" max="522" width="0" style="80" hidden="1" customWidth="1"/>
    <col min="523" max="524" width="9.140625" style="80"/>
    <col min="525" max="525" width="18.7109375" style="80" bestFit="1" customWidth="1"/>
    <col min="526" max="557" width="0" style="80" hidden="1" customWidth="1"/>
    <col min="558" max="558" width="9.140625" style="80"/>
    <col min="559" max="559" width="13.28515625" style="80" bestFit="1" customWidth="1"/>
    <col min="560" max="583" width="9.140625" style="80"/>
    <col min="584" max="584" width="22.7109375" style="80" bestFit="1" customWidth="1"/>
    <col min="585" max="585" width="29" style="80" customWidth="1"/>
    <col min="586" max="586" width="9.5703125" style="80" customWidth="1"/>
    <col min="587" max="587" width="11.5703125" style="80" customWidth="1"/>
    <col min="588" max="588" width="10.7109375" style="80" customWidth="1"/>
    <col min="589" max="589" width="9.140625" style="80"/>
    <col min="590" max="593" width="2.42578125" style="80" customWidth="1"/>
    <col min="594" max="594" width="4.85546875" style="80" bestFit="1" customWidth="1"/>
    <col min="595" max="595" width="29.42578125" style="80" bestFit="1" customWidth="1"/>
    <col min="596" max="596" width="17" style="80" bestFit="1" customWidth="1"/>
    <col min="597" max="597" width="14.42578125" style="80" bestFit="1" customWidth="1"/>
    <col min="598" max="598" width="17" style="80" bestFit="1" customWidth="1"/>
    <col min="599" max="599" width="8.85546875" style="80" customWidth="1"/>
    <col min="600" max="609" width="2.42578125" style="80" customWidth="1"/>
    <col min="610" max="768" width="9.140625" style="80"/>
    <col min="769" max="769" width="2.28515625" style="80" customWidth="1"/>
    <col min="770" max="770" width="35.85546875" style="80" customWidth="1"/>
    <col min="771" max="774" width="14.7109375" style="80" customWidth="1"/>
    <col min="775" max="775" width="2.28515625" style="80" customWidth="1"/>
    <col min="776" max="776" width="3.28515625" style="80" customWidth="1"/>
    <col min="777" max="778" width="0" style="80" hidden="1" customWidth="1"/>
    <col min="779" max="780" width="9.140625" style="80"/>
    <col min="781" max="781" width="18.7109375" style="80" bestFit="1" customWidth="1"/>
    <col min="782" max="813" width="0" style="80" hidden="1" customWidth="1"/>
    <col min="814" max="814" width="9.140625" style="80"/>
    <col min="815" max="815" width="13.28515625" style="80" bestFit="1" customWidth="1"/>
    <col min="816" max="839" width="9.140625" style="80"/>
    <col min="840" max="840" width="22.7109375" style="80" bestFit="1" customWidth="1"/>
    <col min="841" max="841" width="29" style="80" customWidth="1"/>
    <col min="842" max="842" width="9.5703125" style="80" customWidth="1"/>
    <col min="843" max="843" width="11.5703125" style="80" customWidth="1"/>
    <col min="844" max="844" width="10.7109375" style="80" customWidth="1"/>
    <col min="845" max="845" width="9.140625" style="80"/>
    <col min="846" max="849" width="2.42578125" style="80" customWidth="1"/>
    <col min="850" max="850" width="4.85546875" style="80" bestFit="1" customWidth="1"/>
    <col min="851" max="851" width="29.42578125" style="80" bestFit="1" customWidth="1"/>
    <col min="852" max="852" width="17" style="80" bestFit="1" customWidth="1"/>
    <col min="853" max="853" width="14.42578125" style="80" bestFit="1" customWidth="1"/>
    <col min="854" max="854" width="17" style="80" bestFit="1" customWidth="1"/>
    <col min="855" max="855" width="8.85546875" style="80" customWidth="1"/>
    <col min="856" max="865" width="2.42578125" style="80" customWidth="1"/>
    <col min="866" max="1024" width="9.140625" style="80"/>
    <col min="1025" max="1025" width="2.28515625" style="80" customWidth="1"/>
    <col min="1026" max="1026" width="35.85546875" style="80" customWidth="1"/>
    <col min="1027" max="1030" width="14.7109375" style="80" customWidth="1"/>
    <col min="1031" max="1031" width="2.28515625" style="80" customWidth="1"/>
    <col min="1032" max="1032" width="3.28515625" style="80" customWidth="1"/>
    <col min="1033" max="1034" width="0" style="80" hidden="1" customWidth="1"/>
    <col min="1035" max="1036" width="9.140625" style="80"/>
    <col min="1037" max="1037" width="18.7109375" style="80" bestFit="1" customWidth="1"/>
    <col min="1038" max="1069" width="0" style="80" hidden="1" customWidth="1"/>
    <col min="1070" max="1070" width="9.140625" style="80"/>
    <col min="1071" max="1071" width="13.28515625" style="80" bestFit="1" customWidth="1"/>
    <col min="1072" max="1095" width="9.140625" style="80"/>
    <col min="1096" max="1096" width="22.7109375" style="80" bestFit="1" customWidth="1"/>
    <col min="1097" max="1097" width="29" style="80" customWidth="1"/>
    <col min="1098" max="1098" width="9.5703125" style="80" customWidth="1"/>
    <col min="1099" max="1099" width="11.5703125" style="80" customWidth="1"/>
    <col min="1100" max="1100" width="10.7109375" style="80" customWidth="1"/>
    <col min="1101" max="1101" width="9.140625" style="80"/>
    <col min="1102" max="1105" width="2.42578125" style="80" customWidth="1"/>
    <col min="1106" max="1106" width="4.85546875" style="80" bestFit="1" customWidth="1"/>
    <col min="1107" max="1107" width="29.42578125" style="80" bestFit="1" customWidth="1"/>
    <col min="1108" max="1108" width="17" style="80" bestFit="1" customWidth="1"/>
    <col min="1109" max="1109" width="14.42578125" style="80" bestFit="1" customWidth="1"/>
    <col min="1110" max="1110" width="17" style="80" bestFit="1" customWidth="1"/>
    <col min="1111" max="1111" width="8.85546875" style="80" customWidth="1"/>
    <col min="1112" max="1121" width="2.42578125" style="80" customWidth="1"/>
    <col min="1122" max="1280" width="9.140625" style="80"/>
    <col min="1281" max="1281" width="2.28515625" style="80" customWidth="1"/>
    <col min="1282" max="1282" width="35.85546875" style="80" customWidth="1"/>
    <col min="1283" max="1286" width="14.7109375" style="80" customWidth="1"/>
    <col min="1287" max="1287" width="2.28515625" style="80" customWidth="1"/>
    <col min="1288" max="1288" width="3.28515625" style="80" customWidth="1"/>
    <col min="1289" max="1290" width="0" style="80" hidden="1" customWidth="1"/>
    <col min="1291" max="1292" width="9.140625" style="80"/>
    <col min="1293" max="1293" width="18.7109375" style="80" bestFit="1" customWidth="1"/>
    <col min="1294" max="1325" width="0" style="80" hidden="1" customWidth="1"/>
    <col min="1326" max="1326" width="9.140625" style="80"/>
    <col min="1327" max="1327" width="13.28515625" style="80" bestFit="1" customWidth="1"/>
    <col min="1328" max="1351" width="9.140625" style="80"/>
    <col min="1352" max="1352" width="22.7109375" style="80" bestFit="1" customWidth="1"/>
    <col min="1353" max="1353" width="29" style="80" customWidth="1"/>
    <col min="1354" max="1354" width="9.5703125" style="80" customWidth="1"/>
    <col min="1355" max="1355" width="11.5703125" style="80" customWidth="1"/>
    <col min="1356" max="1356" width="10.7109375" style="80" customWidth="1"/>
    <col min="1357" max="1357" width="9.140625" style="80"/>
    <col min="1358" max="1361" width="2.42578125" style="80" customWidth="1"/>
    <col min="1362" max="1362" width="4.85546875" style="80" bestFit="1" customWidth="1"/>
    <col min="1363" max="1363" width="29.42578125" style="80" bestFit="1" customWidth="1"/>
    <col min="1364" max="1364" width="17" style="80" bestFit="1" customWidth="1"/>
    <col min="1365" max="1365" width="14.42578125" style="80" bestFit="1" customWidth="1"/>
    <col min="1366" max="1366" width="17" style="80" bestFit="1" customWidth="1"/>
    <col min="1367" max="1367" width="8.85546875" style="80" customWidth="1"/>
    <col min="1368" max="1377" width="2.42578125" style="80" customWidth="1"/>
    <col min="1378" max="1536" width="9.140625" style="80"/>
    <col min="1537" max="1537" width="2.28515625" style="80" customWidth="1"/>
    <col min="1538" max="1538" width="35.85546875" style="80" customWidth="1"/>
    <col min="1539" max="1542" width="14.7109375" style="80" customWidth="1"/>
    <col min="1543" max="1543" width="2.28515625" style="80" customWidth="1"/>
    <col min="1544" max="1544" width="3.28515625" style="80" customWidth="1"/>
    <col min="1545" max="1546" width="0" style="80" hidden="1" customWidth="1"/>
    <col min="1547" max="1548" width="9.140625" style="80"/>
    <col min="1549" max="1549" width="18.7109375" style="80" bestFit="1" customWidth="1"/>
    <col min="1550" max="1581" width="0" style="80" hidden="1" customWidth="1"/>
    <col min="1582" max="1582" width="9.140625" style="80"/>
    <col min="1583" max="1583" width="13.28515625" style="80" bestFit="1" customWidth="1"/>
    <col min="1584" max="1607" width="9.140625" style="80"/>
    <col min="1608" max="1608" width="22.7109375" style="80" bestFit="1" customWidth="1"/>
    <col min="1609" max="1609" width="29" style="80" customWidth="1"/>
    <col min="1610" max="1610" width="9.5703125" style="80" customWidth="1"/>
    <col min="1611" max="1611" width="11.5703125" style="80" customWidth="1"/>
    <col min="1612" max="1612" width="10.7109375" style="80" customWidth="1"/>
    <col min="1613" max="1613" width="9.140625" style="80"/>
    <col min="1614" max="1617" width="2.42578125" style="80" customWidth="1"/>
    <col min="1618" max="1618" width="4.85546875" style="80" bestFit="1" customWidth="1"/>
    <col min="1619" max="1619" width="29.42578125" style="80" bestFit="1" customWidth="1"/>
    <col min="1620" max="1620" width="17" style="80" bestFit="1" customWidth="1"/>
    <col min="1621" max="1621" width="14.42578125" style="80" bestFit="1" customWidth="1"/>
    <col min="1622" max="1622" width="17" style="80" bestFit="1" customWidth="1"/>
    <col min="1623" max="1623" width="8.85546875" style="80" customWidth="1"/>
    <col min="1624" max="1633" width="2.42578125" style="80" customWidth="1"/>
    <col min="1634" max="1792" width="9.140625" style="80"/>
    <col min="1793" max="1793" width="2.28515625" style="80" customWidth="1"/>
    <col min="1794" max="1794" width="35.85546875" style="80" customWidth="1"/>
    <col min="1795" max="1798" width="14.7109375" style="80" customWidth="1"/>
    <col min="1799" max="1799" width="2.28515625" style="80" customWidth="1"/>
    <col min="1800" max="1800" width="3.28515625" style="80" customWidth="1"/>
    <col min="1801" max="1802" width="0" style="80" hidden="1" customWidth="1"/>
    <col min="1803" max="1804" width="9.140625" style="80"/>
    <col min="1805" max="1805" width="18.7109375" style="80" bestFit="1" customWidth="1"/>
    <col min="1806" max="1837" width="0" style="80" hidden="1" customWidth="1"/>
    <col min="1838" max="1838" width="9.140625" style="80"/>
    <col min="1839" max="1839" width="13.28515625" style="80" bestFit="1" customWidth="1"/>
    <col min="1840" max="1863" width="9.140625" style="80"/>
    <col min="1864" max="1864" width="22.7109375" style="80" bestFit="1" customWidth="1"/>
    <col min="1865" max="1865" width="29" style="80" customWidth="1"/>
    <col min="1866" max="1866" width="9.5703125" style="80" customWidth="1"/>
    <col min="1867" max="1867" width="11.5703125" style="80" customWidth="1"/>
    <col min="1868" max="1868" width="10.7109375" style="80" customWidth="1"/>
    <col min="1869" max="1869" width="9.140625" style="80"/>
    <col min="1870" max="1873" width="2.42578125" style="80" customWidth="1"/>
    <col min="1874" max="1874" width="4.85546875" style="80" bestFit="1" customWidth="1"/>
    <col min="1875" max="1875" width="29.42578125" style="80" bestFit="1" customWidth="1"/>
    <col min="1876" max="1876" width="17" style="80" bestFit="1" customWidth="1"/>
    <col min="1877" max="1877" width="14.42578125" style="80" bestFit="1" customWidth="1"/>
    <col min="1878" max="1878" width="17" style="80" bestFit="1" customWidth="1"/>
    <col min="1879" max="1879" width="8.85546875" style="80" customWidth="1"/>
    <col min="1880" max="1889" width="2.42578125" style="80" customWidth="1"/>
    <col min="1890" max="2048" width="9.140625" style="80"/>
    <col min="2049" max="2049" width="2.28515625" style="80" customWidth="1"/>
    <col min="2050" max="2050" width="35.85546875" style="80" customWidth="1"/>
    <col min="2051" max="2054" width="14.7109375" style="80" customWidth="1"/>
    <col min="2055" max="2055" width="2.28515625" style="80" customWidth="1"/>
    <col min="2056" max="2056" width="3.28515625" style="80" customWidth="1"/>
    <col min="2057" max="2058" width="0" style="80" hidden="1" customWidth="1"/>
    <col min="2059" max="2060" width="9.140625" style="80"/>
    <col min="2061" max="2061" width="18.7109375" style="80" bestFit="1" customWidth="1"/>
    <col min="2062" max="2093" width="0" style="80" hidden="1" customWidth="1"/>
    <col min="2094" max="2094" width="9.140625" style="80"/>
    <col min="2095" max="2095" width="13.28515625" style="80" bestFit="1" customWidth="1"/>
    <col min="2096" max="2119" width="9.140625" style="80"/>
    <col min="2120" max="2120" width="22.7109375" style="80" bestFit="1" customWidth="1"/>
    <col min="2121" max="2121" width="29" style="80" customWidth="1"/>
    <col min="2122" max="2122" width="9.5703125" style="80" customWidth="1"/>
    <col min="2123" max="2123" width="11.5703125" style="80" customWidth="1"/>
    <col min="2124" max="2124" width="10.7109375" style="80" customWidth="1"/>
    <col min="2125" max="2125" width="9.140625" style="80"/>
    <col min="2126" max="2129" width="2.42578125" style="80" customWidth="1"/>
    <col min="2130" max="2130" width="4.85546875" style="80" bestFit="1" customWidth="1"/>
    <col min="2131" max="2131" width="29.42578125" style="80" bestFit="1" customWidth="1"/>
    <col min="2132" max="2132" width="17" style="80" bestFit="1" customWidth="1"/>
    <col min="2133" max="2133" width="14.42578125" style="80" bestFit="1" customWidth="1"/>
    <col min="2134" max="2134" width="17" style="80" bestFit="1" customWidth="1"/>
    <col min="2135" max="2135" width="8.85546875" style="80" customWidth="1"/>
    <col min="2136" max="2145" width="2.42578125" style="80" customWidth="1"/>
    <col min="2146" max="2304" width="9.140625" style="80"/>
    <col min="2305" max="2305" width="2.28515625" style="80" customWidth="1"/>
    <col min="2306" max="2306" width="35.85546875" style="80" customWidth="1"/>
    <col min="2307" max="2310" width="14.7109375" style="80" customWidth="1"/>
    <col min="2311" max="2311" width="2.28515625" style="80" customWidth="1"/>
    <col min="2312" max="2312" width="3.28515625" style="80" customWidth="1"/>
    <col min="2313" max="2314" width="0" style="80" hidden="1" customWidth="1"/>
    <col min="2315" max="2316" width="9.140625" style="80"/>
    <col min="2317" max="2317" width="18.7109375" style="80" bestFit="1" customWidth="1"/>
    <col min="2318" max="2349" width="0" style="80" hidden="1" customWidth="1"/>
    <col min="2350" max="2350" width="9.140625" style="80"/>
    <col min="2351" max="2351" width="13.28515625" style="80" bestFit="1" customWidth="1"/>
    <col min="2352" max="2375" width="9.140625" style="80"/>
    <col min="2376" max="2376" width="22.7109375" style="80" bestFit="1" customWidth="1"/>
    <col min="2377" max="2377" width="29" style="80" customWidth="1"/>
    <col min="2378" max="2378" width="9.5703125" style="80" customWidth="1"/>
    <col min="2379" max="2379" width="11.5703125" style="80" customWidth="1"/>
    <col min="2380" max="2380" width="10.7109375" style="80" customWidth="1"/>
    <col min="2381" max="2381" width="9.140625" style="80"/>
    <col min="2382" max="2385" width="2.42578125" style="80" customWidth="1"/>
    <col min="2386" max="2386" width="4.85546875" style="80" bestFit="1" customWidth="1"/>
    <col min="2387" max="2387" width="29.42578125" style="80" bestFit="1" customWidth="1"/>
    <col min="2388" max="2388" width="17" style="80" bestFit="1" customWidth="1"/>
    <col min="2389" max="2389" width="14.42578125" style="80" bestFit="1" customWidth="1"/>
    <col min="2390" max="2390" width="17" style="80" bestFit="1" customWidth="1"/>
    <col min="2391" max="2391" width="8.85546875" style="80" customWidth="1"/>
    <col min="2392" max="2401" width="2.42578125" style="80" customWidth="1"/>
    <col min="2402" max="2560" width="9.140625" style="80"/>
    <col min="2561" max="2561" width="2.28515625" style="80" customWidth="1"/>
    <col min="2562" max="2562" width="35.85546875" style="80" customWidth="1"/>
    <col min="2563" max="2566" width="14.7109375" style="80" customWidth="1"/>
    <col min="2567" max="2567" width="2.28515625" style="80" customWidth="1"/>
    <col min="2568" max="2568" width="3.28515625" style="80" customWidth="1"/>
    <col min="2569" max="2570" width="0" style="80" hidden="1" customWidth="1"/>
    <col min="2571" max="2572" width="9.140625" style="80"/>
    <col min="2573" max="2573" width="18.7109375" style="80" bestFit="1" customWidth="1"/>
    <col min="2574" max="2605" width="0" style="80" hidden="1" customWidth="1"/>
    <col min="2606" max="2606" width="9.140625" style="80"/>
    <col min="2607" max="2607" width="13.28515625" style="80" bestFit="1" customWidth="1"/>
    <col min="2608" max="2631" width="9.140625" style="80"/>
    <col min="2632" max="2632" width="22.7109375" style="80" bestFit="1" customWidth="1"/>
    <col min="2633" max="2633" width="29" style="80" customWidth="1"/>
    <col min="2634" max="2634" width="9.5703125" style="80" customWidth="1"/>
    <col min="2635" max="2635" width="11.5703125" style="80" customWidth="1"/>
    <col min="2636" max="2636" width="10.7109375" style="80" customWidth="1"/>
    <col min="2637" max="2637" width="9.140625" style="80"/>
    <col min="2638" max="2641" width="2.42578125" style="80" customWidth="1"/>
    <col min="2642" max="2642" width="4.85546875" style="80" bestFit="1" customWidth="1"/>
    <col min="2643" max="2643" width="29.42578125" style="80" bestFit="1" customWidth="1"/>
    <col min="2644" max="2644" width="17" style="80" bestFit="1" customWidth="1"/>
    <col min="2645" max="2645" width="14.42578125" style="80" bestFit="1" customWidth="1"/>
    <col min="2646" max="2646" width="17" style="80" bestFit="1" customWidth="1"/>
    <col min="2647" max="2647" width="8.85546875" style="80" customWidth="1"/>
    <col min="2648" max="2657" width="2.42578125" style="80" customWidth="1"/>
    <col min="2658" max="2816" width="9.140625" style="80"/>
    <col min="2817" max="2817" width="2.28515625" style="80" customWidth="1"/>
    <col min="2818" max="2818" width="35.85546875" style="80" customWidth="1"/>
    <col min="2819" max="2822" width="14.7109375" style="80" customWidth="1"/>
    <col min="2823" max="2823" width="2.28515625" style="80" customWidth="1"/>
    <col min="2824" max="2824" width="3.28515625" style="80" customWidth="1"/>
    <col min="2825" max="2826" width="0" style="80" hidden="1" customWidth="1"/>
    <col min="2827" max="2828" width="9.140625" style="80"/>
    <col min="2829" max="2829" width="18.7109375" style="80" bestFit="1" customWidth="1"/>
    <col min="2830" max="2861" width="0" style="80" hidden="1" customWidth="1"/>
    <col min="2862" max="2862" width="9.140625" style="80"/>
    <col min="2863" max="2863" width="13.28515625" style="80" bestFit="1" customWidth="1"/>
    <col min="2864" max="2887" width="9.140625" style="80"/>
    <col min="2888" max="2888" width="22.7109375" style="80" bestFit="1" customWidth="1"/>
    <col min="2889" max="2889" width="29" style="80" customWidth="1"/>
    <col min="2890" max="2890" width="9.5703125" style="80" customWidth="1"/>
    <col min="2891" max="2891" width="11.5703125" style="80" customWidth="1"/>
    <col min="2892" max="2892" width="10.7109375" style="80" customWidth="1"/>
    <col min="2893" max="2893" width="9.140625" style="80"/>
    <col min="2894" max="2897" width="2.42578125" style="80" customWidth="1"/>
    <col min="2898" max="2898" width="4.85546875" style="80" bestFit="1" customWidth="1"/>
    <col min="2899" max="2899" width="29.42578125" style="80" bestFit="1" customWidth="1"/>
    <col min="2900" max="2900" width="17" style="80" bestFit="1" customWidth="1"/>
    <col min="2901" max="2901" width="14.42578125" style="80" bestFit="1" customWidth="1"/>
    <col min="2902" max="2902" width="17" style="80" bestFit="1" customWidth="1"/>
    <col min="2903" max="2903" width="8.85546875" style="80" customWidth="1"/>
    <col min="2904" max="2913" width="2.42578125" style="80" customWidth="1"/>
    <col min="2914" max="3072" width="9.140625" style="80"/>
    <col min="3073" max="3073" width="2.28515625" style="80" customWidth="1"/>
    <col min="3074" max="3074" width="35.85546875" style="80" customWidth="1"/>
    <col min="3075" max="3078" width="14.7109375" style="80" customWidth="1"/>
    <col min="3079" max="3079" width="2.28515625" style="80" customWidth="1"/>
    <col min="3080" max="3080" width="3.28515625" style="80" customWidth="1"/>
    <col min="3081" max="3082" width="0" style="80" hidden="1" customWidth="1"/>
    <col min="3083" max="3084" width="9.140625" style="80"/>
    <col min="3085" max="3085" width="18.7109375" style="80" bestFit="1" customWidth="1"/>
    <col min="3086" max="3117" width="0" style="80" hidden="1" customWidth="1"/>
    <col min="3118" max="3118" width="9.140625" style="80"/>
    <col min="3119" max="3119" width="13.28515625" style="80" bestFit="1" customWidth="1"/>
    <col min="3120" max="3143" width="9.140625" style="80"/>
    <col min="3144" max="3144" width="22.7109375" style="80" bestFit="1" customWidth="1"/>
    <col min="3145" max="3145" width="29" style="80" customWidth="1"/>
    <col min="3146" max="3146" width="9.5703125" style="80" customWidth="1"/>
    <col min="3147" max="3147" width="11.5703125" style="80" customWidth="1"/>
    <col min="3148" max="3148" width="10.7109375" style="80" customWidth="1"/>
    <col min="3149" max="3149" width="9.140625" style="80"/>
    <col min="3150" max="3153" width="2.42578125" style="80" customWidth="1"/>
    <col min="3154" max="3154" width="4.85546875" style="80" bestFit="1" customWidth="1"/>
    <col min="3155" max="3155" width="29.42578125" style="80" bestFit="1" customWidth="1"/>
    <col min="3156" max="3156" width="17" style="80" bestFit="1" customWidth="1"/>
    <col min="3157" max="3157" width="14.42578125" style="80" bestFit="1" customWidth="1"/>
    <col min="3158" max="3158" width="17" style="80" bestFit="1" customWidth="1"/>
    <col min="3159" max="3159" width="8.85546875" style="80" customWidth="1"/>
    <col min="3160" max="3169" width="2.42578125" style="80" customWidth="1"/>
    <col min="3170" max="3328" width="9.140625" style="80"/>
    <col min="3329" max="3329" width="2.28515625" style="80" customWidth="1"/>
    <col min="3330" max="3330" width="35.85546875" style="80" customWidth="1"/>
    <col min="3331" max="3334" width="14.7109375" style="80" customWidth="1"/>
    <col min="3335" max="3335" width="2.28515625" style="80" customWidth="1"/>
    <col min="3336" max="3336" width="3.28515625" style="80" customWidth="1"/>
    <col min="3337" max="3338" width="0" style="80" hidden="1" customWidth="1"/>
    <col min="3339" max="3340" width="9.140625" style="80"/>
    <col min="3341" max="3341" width="18.7109375" style="80" bestFit="1" customWidth="1"/>
    <col min="3342" max="3373" width="0" style="80" hidden="1" customWidth="1"/>
    <col min="3374" max="3374" width="9.140625" style="80"/>
    <col min="3375" max="3375" width="13.28515625" style="80" bestFit="1" customWidth="1"/>
    <col min="3376" max="3399" width="9.140625" style="80"/>
    <col min="3400" max="3400" width="22.7109375" style="80" bestFit="1" customWidth="1"/>
    <col min="3401" max="3401" width="29" style="80" customWidth="1"/>
    <col min="3402" max="3402" width="9.5703125" style="80" customWidth="1"/>
    <col min="3403" max="3403" width="11.5703125" style="80" customWidth="1"/>
    <col min="3404" max="3404" width="10.7109375" style="80" customWidth="1"/>
    <col min="3405" max="3405" width="9.140625" style="80"/>
    <col min="3406" max="3409" width="2.42578125" style="80" customWidth="1"/>
    <col min="3410" max="3410" width="4.85546875" style="80" bestFit="1" customWidth="1"/>
    <col min="3411" max="3411" width="29.42578125" style="80" bestFit="1" customWidth="1"/>
    <col min="3412" max="3412" width="17" style="80" bestFit="1" customWidth="1"/>
    <col min="3413" max="3413" width="14.42578125" style="80" bestFit="1" customWidth="1"/>
    <col min="3414" max="3414" width="17" style="80" bestFit="1" customWidth="1"/>
    <col min="3415" max="3415" width="8.85546875" style="80" customWidth="1"/>
    <col min="3416" max="3425" width="2.42578125" style="80" customWidth="1"/>
    <col min="3426" max="3584" width="9.140625" style="80"/>
    <col min="3585" max="3585" width="2.28515625" style="80" customWidth="1"/>
    <col min="3586" max="3586" width="35.85546875" style="80" customWidth="1"/>
    <col min="3587" max="3590" width="14.7109375" style="80" customWidth="1"/>
    <col min="3591" max="3591" width="2.28515625" style="80" customWidth="1"/>
    <col min="3592" max="3592" width="3.28515625" style="80" customWidth="1"/>
    <col min="3593" max="3594" width="0" style="80" hidden="1" customWidth="1"/>
    <col min="3595" max="3596" width="9.140625" style="80"/>
    <col min="3597" max="3597" width="18.7109375" style="80" bestFit="1" customWidth="1"/>
    <col min="3598" max="3629" width="0" style="80" hidden="1" customWidth="1"/>
    <col min="3630" max="3630" width="9.140625" style="80"/>
    <col min="3631" max="3631" width="13.28515625" style="80" bestFit="1" customWidth="1"/>
    <col min="3632" max="3655" width="9.140625" style="80"/>
    <col min="3656" max="3656" width="22.7109375" style="80" bestFit="1" customWidth="1"/>
    <col min="3657" max="3657" width="29" style="80" customWidth="1"/>
    <col min="3658" max="3658" width="9.5703125" style="80" customWidth="1"/>
    <col min="3659" max="3659" width="11.5703125" style="80" customWidth="1"/>
    <col min="3660" max="3660" width="10.7109375" style="80" customWidth="1"/>
    <col min="3661" max="3661" width="9.140625" style="80"/>
    <col min="3662" max="3665" width="2.42578125" style="80" customWidth="1"/>
    <col min="3666" max="3666" width="4.85546875" style="80" bestFit="1" customWidth="1"/>
    <col min="3667" max="3667" width="29.42578125" style="80" bestFit="1" customWidth="1"/>
    <col min="3668" max="3668" width="17" style="80" bestFit="1" customWidth="1"/>
    <col min="3669" max="3669" width="14.42578125" style="80" bestFit="1" customWidth="1"/>
    <col min="3670" max="3670" width="17" style="80" bestFit="1" customWidth="1"/>
    <col min="3671" max="3671" width="8.85546875" style="80" customWidth="1"/>
    <col min="3672" max="3681" width="2.42578125" style="80" customWidth="1"/>
    <col min="3682" max="3840" width="9.140625" style="80"/>
    <col min="3841" max="3841" width="2.28515625" style="80" customWidth="1"/>
    <col min="3842" max="3842" width="35.85546875" style="80" customWidth="1"/>
    <col min="3843" max="3846" width="14.7109375" style="80" customWidth="1"/>
    <col min="3847" max="3847" width="2.28515625" style="80" customWidth="1"/>
    <col min="3848" max="3848" width="3.28515625" style="80" customWidth="1"/>
    <col min="3849" max="3850" width="0" style="80" hidden="1" customWidth="1"/>
    <col min="3851" max="3852" width="9.140625" style="80"/>
    <col min="3853" max="3853" width="18.7109375" style="80" bestFit="1" customWidth="1"/>
    <col min="3854" max="3885" width="0" style="80" hidden="1" customWidth="1"/>
    <col min="3886" max="3886" width="9.140625" style="80"/>
    <col min="3887" max="3887" width="13.28515625" style="80" bestFit="1" customWidth="1"/>
    <col min="3888" max="3911" width="9.140625" style="80"/>
    <col min="3912" max="3912" width="22.7109375" style="80" bestFit="1" customWidth="1"/>
    <col min="3913" max="3913" width="29" style="80" customWidth="1"/>
    <col min="3914" max="3914" width="9.5703125" style="80" customWidth="1"/>
    <col min="3915" max="3915" width="11.5703125" style="80" customWidth="1"/>
    <col min="3916" max="3916" width="10.7109375" style="80" customWidth="1"/>
    <col min="3917" max="3917" width="9.140625" style="80"/>
    <col min="3918" max="3921" width="2.42578125" style="80" customWidth="1"/>
    <col min="3922" max="3922" width="4.85546875" style="80" bestFit="1" customWidth="1"/>
    <col min="3923" max="3923" width="29.42578125" style="80" bestFit="1" customWidth="1"/>
    <col min="3924" max="3924" width="17" style="80" bestFit="1" customWidth="1"/>
    <col min="3925" max="3925" width="14.42578125" style="80" bestFit="1" customWidth="1"/>
    <col min="3926" max="3926" width="17" style="80" bestFit="1" customWidth="1"/>
    <col min="3927" max="3927" width="8.85546875" style="80" customWidth="1"/>
    <col min="3928" max="3937" width="2.42578125" style="80" customWidth="1"/>
    <col min="3938" max="4096" width="9.140625" style="80"/>
    <col min="4097" max="4097" width="2.28515625" style="80" customWidth="1"/>
    <col min="4098" max="4098" width="35.85546875" style="80" customWidth="1"/>
    <col min="4099" max="4102" width="14.7109375" style="80" customWidth="1"/>
    <col min="4103" max="4103" width="2.28515625" style="80" customWidth="1"/>
    <col min="4104" max="4104" width="3.28515625" style="80" customWidth="1"/>
    <col min="4105" max="4106" width="0" style="80" hidden="1" customWidth="1"/>
    <col min="4107" max="4108" width="9.140625" style="80"/>
    <col min="4109" max="4109" width="18.7109375" style="80" bestFit="1" customWidth="1"/>
    <col min="4110" max="4141" width="0" style="80" hidden="1" customWidth="1"/>
    <col min="4142" max="4142" width="9.140625" style="80"/>
    <col min="4143" max="4143" width="13.28515625" style="80" bestFit="1" customWidth="1"/>
    <col min="4144" max="4167" width="9.140625" style="80"/>
    <col min="4168" max="4168" width="22.7109375" style="80" bestFit="1" customWidth="1"/>
    <col min="4169" max="4169" width="29" style="80" customWidth="1"/>
    <col min="4170" max="4170" width="9.5703125" style="80" customWidth="1"/>
    <col min="4171" max="4171" width="11.5703125" style="80" customWidth="1"/>
    <col min="4172" max="4172" width="10.7109375" style="80" customWidth="1"/>
    <col min="4173" max="4173" width="9.140625" style="80"/>
    <col min="4174" max="4177" width="2.42578125" style="80" customWidth="1"/>
    <col min="4178" max="4178" width="4.85546875" style="80" bestFit="1" customWidth="1"/>
    <col min="4179" max="4179" width="29.42578125" style="80" bestFit="1" customWidth="1"/>
    <col min="4180" max="4180" width="17" style="80" bestFit="1" customWidth="1"/>
    <col min="4181" max="4181" width="14.42578125" style="80" bestFit="1" customWidth="1"/>
    <col min="4182" max="4182" width="17" style="80" bestFit="1" customWidth="1"/>
    <col min="4183" max="4183" width="8.85546875" style="80" customWidth="1"/>
    <col min="4184" max="4193" width="2.42578125" style="80" customWidth="1"/>
    <col min="4194" max="4352" width="9.140625" style="80"/>
    <col min="4353" max="4353" width="2.28515625" style="80" customWidth="1"/>
    <col min="4354" max="4354" width="35.85546875" style="80" customWidth="1"/>
    <col min="4355" max="4358" width="14.7109375" style="80" customWidth="1"/>
    <col min="4359" max="4359" width="2.28515625" style="80" customWidth="1"/>
    <col min="4360" max="4360" width="3.28515625" style="80" customWidth="1"/>
    <col min="4361" max="4362" width="0" style="80" hidden="1" customWidth="1"/>
    <col min="4363" max="4364" width="9.140625" style="80"/>
    <col min="4365" max="4365" width="18.7109375" style="80" bestFit="1" customWidth="1"/>
    <col min="4366" max="4397" width="0" style="80" hidden="1" customWidth="1"/>
    <col min="4398" max="4398" width="9.140625" style="80"/>
    <col min="4399" max="4399" width="13.28515625" style="80" bestFit="1" customWidth="1"/>
    <col min="4400" max="4423" width="9.140625" style="80"/>
    <col min="4424" max="4424" width="22.7109375" style="80" bestFit="1" customWidth="1"/>
    <col min="4425" max="4425" width="29" style="80" customWidth="1"/>
    <col min="4426" max="4426" width="9.5703125" style="80" customWidth="1"/>
    <col min="4427" max="4427" width="11.5703125" style="80" customWidth="1"/>
    <col min="4428" max="4428" width="10.7109375" style="80" customWidth="1"/>
    <col min="4429" max="4429" width="9.140625" style="80"/>
    <col min="4430" max="4433" width="2.42578125" style="80" customWidth="1"/>
    <col min="4434" max="4434" width="4.85546875" style="80" bestFit="1" customWidth="1"/>
    <col min="4435" max="4435" width="29.42578125" style="80" bestFit="1" customWidth="1"/>
    <col min="4436" max="4436" width="17" style="80" bestFit="1" customWidth="1"/>
    <col min="4437" max="4437" width="14.42578125" style="80" bestFit="1" customWidth="1"/>
    <col min="4438" max="4438" width="17" style="80" bestFit="1" customWidth="1"/>
    <col min="4439" max="4439" width="8.85546875" style="80" customWidth="1"/>
    <col min="4440" max="4449" width="2.42578125" style="80" customWidth="1"/>
    <col min="4450" max="4608" width="9.140625" style="80"/>
    <col min="4609" max="4609" width="2.28515625" style="80" customWidth="1"/>
    <col min="4610" max="4610" width="35.85546875" style="80" customWidth="1"/>
    <col min="4611" max="4614" width="14.7109375" style="80" customWidth="1"/>
    <col min="4615" max="4615" width="2.28515625" style="80" customWidth="1"/>
    <col min="4616" max="4616" width="3.28515625" style="80" customWidth="1"/>
    <col min="4617" max="4618" width="0" style="80" hidden="1" customWidth="1"/>
    <col min="4619" max="4620" width="9.140625" style="80"/>
    <col min="4621" max="4621" width="18.7109375" style="80" bestFit="1" customWidth="1"/>
    <col min="4622" max="4653" width="0" style="80" hidden="1" customWidth="1"/>
    <col min="4654" max="4654" width="9.140625" style="80"/>
    <col min="4655" max="4655" width="13.28515625" style="80" bestFit="1" customWidth="1"/>
    <col min="4656" max="4679" width="9.140625" style="80"/>
    <col min="4680" max="4680" width="22.7109375" style="80" bestFit="1" customWidth="1"/>
    <col min="4681" max="4681" width="29" style="80" customWidth="1"/>
    <col min="4682" max="4682" width="9.5703125" style="80" customWidth="1"/>
    <col min="4683" max="4683" width="11.5703125" style="80" customWidth="1"/>
    <col min="4684" max="4684" width="10.7109375" style="80" customWidth="1"/>
    <col min="4685" max="4685" width="9.140625" style="80"/>
    <col min="4686" max="4689" width="2.42578125" style="80" customWidth="1"/>
    <col min="4690" max="4690" width="4.85546875" style="80" bestFit="1" customWidth="1"/>
    <col min="4691" max="4691" width="29.42578125" style="80" bestFit="1" customWidth="1"/>
    <col min="4692" max="4692" width="17" style="80" bestFit="1" customWidth="1"/>
    <col min="4693" max="4693" width="14.42578125" style="80" bestFit="1" customWidth="1"/>
    <col min="4694" max="4694" width="17" style="80" bestFit="1" customWidth="1"/>
    <col min="4695" max="4695" width="8.85546875" style="80" customWidth="1"/>
    <col min="4696" max="4705" width="2.42578125" style="80" customWidth="1"/>
    <col min="4706" max="4864" width="9.140625" style="80"/>
    <col min="4865" max="4865" width="2.28515625" style="80" customWidth="1"/>
    <col min="4866" max="4866" width="35.85546875" style="80" customWidth="1"/>
    <col min="4867" max="4870" width="14.7109375" style="80" customWidth="1"/>
    <col min="4871" max="4871" width="2.28515625" style="80" customWidth="1"/>
    <col min="4872" max="4872" width="3.28515625" style="80" customWidth="1"/>
    <col min="4873" max="4874" width="0" style="80" hidden="1" customWidth="1"/>
    <col min="4875" max="4876" width="9.140625" style="80"/>
    <col min="4877" max="4877" width="18.7109375" style="80" bestFit="1" customWidth="1"/>
    <col min="4878" max="4909" width="0" style="80" hidden="1" customWidth="1"/>
    <col min="4910" max="4910" width="9.140625" style="80"/>
    <col min="4911" max="4911" width="13.28515625" style="80" bestFit="1" customWidth="1"/>
    <col min="4912" max="4935" width="9.140625" style="80"/>
    <col min="4936" max="4936" width="22.7109375" style="80" bestFit="1" customWidth="1"/>
    <col min="4937" max="4937" width="29" style="80" customWidth="1"/>
    <col min="4938" max="4938" width="9.5703125" style="80" customWidth="1"/>
    <col min="4939" max="4939" width="11.5703125" style="80" customWidth="1"/>
    <col min="4940" max="4940" width="10.7109375" style="80" customWidth="1"/>
    <col min="4941" max="4941" width="9.140625" style="80"/>
    <col min="4942" max="4945" width="2.42578125" style="80" customWidth="1"/>
    <col min="4946" max="4946" width="4.85546875" style="80" bestFit="1" customWidth="1"/>
    <col min="4947" max="4947" width="29.42578125" style="80" bestFit="1" customWidth="1"/>
    <col min="4948" max="4948" width="17" style="80" bestFit="1" customWidth="1"/>
    <col min="4949" max="4949" width="14.42578125" style="80" bestFit="1" customWidth="1"/>
    <col min="4950" max="4950" width="17" style="80" bestFit="1" customWidth="1"/>
    <col min="4951" max="4951" width="8.85546875" style="80" customWidth="1"/>
    <col min="4952" max="4961" width="2.42578125" style="80" customWidth="1"/>
    <col min="4962" max="5120" width="9.140625" style="80"/>
    <col min="5121" max="5121" width="2.28515625" style="80" customWidth="1"/>
    <col min="5122" max="5122" width="35.85546875" style="80" customWidth="1"/>
    <col min="5123" max="5126" width="14.7109375" style="80" customWidth="1"/>
    <col min="5127" max="5127" width="2.28515625" style="80" customWidth="1"/>
    <col min="5128" max="5128" width="3.28515625" style="80" customWidth="1"/>
    <col min="5129" max="5130" width="0" style="80" hidden="1" customWidth="1"/>
    <col min="5131" max="5132" width="9.140625" style="80"/>
    <col min="5133" max="5133" width="18.7109375" style="80" bestFit="1" customWidth="1"/>
    <col min="5134" max="5165" width="0" style="80" hidden="1" customWidth="1"/>
    <col min="5166" max="5166" width="9.140625" style="80"/>
    <col min="5167" max="5167" width="13.28515625" style="80" bestFit="1" customWidth="1"/>
    <col min="5168" max="5191" width="9.140625" style="80"/>
    <col min="5192" max="5192" width="22.7109375" style="80" bestFit="1" customWidth="1"/>
    <col min="5193" max="5193" width="29" style="80" customWidth="1"/>
    <col min="5194" max="5194" width="9.5703125" style="80" customWidth="1"/>
    <col min="5195" max="5195" width="11.5703125" style="80" customWidth="1"/>
    <col min="5196" max="5196" width="10.7109375" style="80" customWidth="1"/>
    <col min="5197" max="5197" width="9.140625" style="80"/>
    <col min="5198" max="5201" width="2.42578125" style="80" customWidth="1"/>
    <col min="5202" max="5202" width="4.85546875" style="80" bestFit="1" customWidth="1"/>
    <col min="5203" max="5203" width="29.42578125" style="80" bestFit="1" customWidth="1"/>
    <col min="5204" max="5204" width="17" style="80" bestFit="1" customWidth="1"/>
    <col min="5205" max="5205" width="14.42578125" style="80" bestFit="1" customWidth="1"/>
    <col min="5206" max="5206" width="17" style="80" bestFit="1" customWidth="1"/>
    <col min="5207" max="5207" width="8.85546875" style="80" customWidth="1"/>
    <col min="5208" max="5217" width="2.42578125" style="80" customWidth="1"/>
    <col min="5218" max="5376" width="9.140625" style="80"/>
    <col min="5377" max="5377" width="2.28515625" style="80" customWidth="1"/>
    <col min="5378" max="5378" width="35.85546875" style="80" customWidth="1"/>
    <col min="5379" max="5382" width="14.7109375" style="80" customWidth="1"/>
    <col min="5383" max="5383" width="2.28515625" style="80" customWidth="1"/>
    <col min="5384" max="5384" width="3.28515625" style="80" customWidth="1"/>
    <col min="5385" max="5386" width="0" style="80" hidden="1" customWidth="1"/>
    <col min="5387" max="5388" width="9.140625" style="80"/>
    <col min="5389" max="5389" width="18.7109375" style="80" bestFit="1" customWidth="1"/>
    <col min="5390" max="5421" width="0" style="80" hidden="1" customWidth="1"/>
    <col min="5422" max="5422" width="9.140625" style="80"/>
    <col min="5423" max="5423" width="13.28515625" style="80" bestFit="1" customWidth="1"/>
    <col min="5424" max="5447" width="9.140625" style="80"/>
    <col min="5448" max="5448" width="22.7109375" style="80" bestFit="1" customWidth="1"/>
    <col min="5449" max="5449" width="29" style="80" customWidth="1"/>
    <col min="5450" max="5450" width="9.5703125" style="80" customWidth="1"/>
    <col min="5451" max="5451" width="11.5703125" style="80" customWidth="1"/>
    <col min="5452" max="5452" width="10.7109375" style="80" customWidth="1"/>
    <col min="5453" max="5453" width="9.140625" style="80"/>
    <col min="5454" max="5457" width="2.42578125" style="80" customWidth="1"/>
    <col min="5458" max="5458" width="4.85546875" style="80" bestFit="1" customWidth="1"/>
    <col min="5459" max="5459" width="29.42578125" style="80" bestFit="1" customWidth="1"/>
    <col min="5460" max="5460" width="17" style="80" bestFit="1" customWidth="1"/>
    <col min="5461" max="5461" width="14.42578125" style="80" bestFit="1" customWidth="1"/>
    <col min="5462" max="5462" width="17" style="80" bestFit="1" customWidth="1"/>
    <col min="5463" max="5463" width="8.85546875" style="80" customWidth="1"/>
    <col min="5464" max="5473" width="2.42578125" style="80" customWidth="1"/>
    <col min="5474" max="5632" width="9.140625" style="80"/>
    <col min="5633" max="5633" width="2.28515625" style="80" customWidth="1"/>
    <col min="5634" max="5634" width="35.85546875" style="80" customWidth="1"/>
    <col min="5635" max="5638" width="14.7109375" style="80" customWidth="1"/>
    <col min="5639" max="5639" width="2.28515625" style="80" customWidth="1"/>
    <col min="5640" max="5640" width="3.28515625" style="80" customWidth="1"/>
    <col min="5641" max="5642" width="0" style="80" hidden="1" customWidth="1"/>
    <col min="5643" max="5644" width="9.140625" style="80"/>
    <col min="5645" max="5645" width="18.7109375" style="80" bestFit="1" customWidth="1"/>
    <col min="5646" max="5677" width="0" style="80" hidden="1" customWidth="1"/>
    <col min="5678" max="5678" width="9.140625" style="80"/>
    <col min="5679" max="5679" width="13.28515625" style="80" bestFit="1" customWidth="1"/>
    <col min="5680" max="5703" width="9.140625" style="80"/>
    <col min="5704" max="5704" width="22.7109375" style="80" bestFit="1" customWidth="1"/>
    <col min="5705" max="5705" width="29" style="80" customWidth="1"/>
    <col min="5706" max="5706" width="9.5703125" style="80" customWidth="1"/>
    <col min="5707" max="5707" width="11.5703125" style="80" customWidth="1"/>
    <col min="5708" max="5708" width="10.7109375" style="80" customWidth="1"/>
    <col min="5709" max="5709" width="9.140625" style="80"/>
    <col min="5710" max="5713" width="2.42578125" style="80" customWidth="1"/>
    <col min="5714" max="5714" width="4.85546875" style="80" bestFit="1" customWidth="1"/>
    <col min="5715" max="5715" width="29.42578125" style="80" bestFit="1" customWidth="1"/>
    <col min="5716" max="5716" width="17" style="80" bestFit="1" customWidth="1"/>
    <col min="5717" max="5717" width="14.42578125" style="80" bestFit="1" customWidth="1"/>
    <col min="5718" max="5718" width="17" style="80" bestFit="1" customWidth="1"/>
    <col min="5719" max="5719" width="8.85546875" style="80" customWidth="1"/>
    <col min="5720" max="5729" width="2.42578125" style="80" customWidth="1"/>
    <col min="5730" max="5888" width="9.140625" style="80"/>
    <col min="5889" max="5889" width="2.28515625" style="80" customWidth="1"/>
    <col min="5890" max="5890" width="35.85546875" style="80" customWidth="1"/>
    <col min="5891" max="5894" width="14.7109375" style="80" customWidth="1"/>
    <col min="5895" max="5895" width="2.28515625" style="80" customWidth="1"/>
    <col min="5896" max="5896" width="3.28515625" style="80" customWidth="1"/>
    <col min="5897" max="5898" width="0" style="80" hidden="1" customWidth="1"/>
    <col min="5899" max="5900" width="9.140625" style="80"/>
    <col min="5901" max="5901" width="18.7109375" style="80" bestFit="1" customWidth="1"/>
    <col min="5902" max="5933" width="0" style="80" hidden="1" customWidth="1"/>
    <col min="5934" max="5934" width="9.140625" style="80"/>
    <col min="5935" max="5935" width="13.28515625" style="80" bestFit="1" customWidth="1"/>
    <col min="5936" max="5959" width="9.140625" style="80"/>
    <col min="5960" max="5960" width="22.7109375" style="80" bestFit="1" customWidth="1"/>
    <col min="5961" max="5961" width="29" style="80" customWidth="1"/>
    <col min="5962" max="5962" width="9.5703125" style="80" customWidth="1"/>
    <col min="5963" max="5963" width="11.5703125" style="80" customWidth="1"/>
    <col min="5964" max="5964" width="10.7109375" style="80" customWidth="1"/>
    <col min="5965" max="5965" width="9.140625" style="80"/>
    <col min="5966" max="5969" width="2.42578125" style="80" customWidth="1"/>
    <col min="5970" max="5970" width="4.85546875" style="80" bestFit="1" customWidth="1"/>
    <col min="5971" max="5971" width="29.42578125" style="80" bestFit="1" customWidth="1"/>
    <col min="5972" max="5972" width="17" style="80" bestFit="1" customWidth="1"/>
    <col min="5973" max="5973" width="14.42578125" style="80" bestFit="1" customWidth="1"/>
    <col min="5974" max="5974" width="17" style="80" bestFit="1" customWidth="1"/>
    <col min="5975" max="5975" width="8.85546875" style="80" customWidth="1"/>
    <col min="5976" max="5985" width="2.42578125" style="80" customWidth="1"/>
    <col min="5986" max="6144" width="9.140625" style="80"/>
    <col min="6145" max="6145" width="2.28515625" style="80" customWidth="1"/>
    <col min="6146" max="6146" width="35.85546875" style="80" customWidth="1"/>
    <col min="6147" max="6150" width="14.7109375" style="80" customWidth="1"/>
    <col min="6151" max="6151" width="2.28515625" style="80" customWidth="1"/>
    <col min="6152" max="6152" width="3.28515625" style="80" customWidth="1"/>
    <col min="6153" max="6154" width="0" style="80" hidden="1" customWidth="1"/>
    <col min="6155" max="6156" width="9.140625" style="80"/>
    <col min="6157" max="6157" width="18.7109375" style="80" bestFit="1" customWidth="1"/>
    <col min="6158" max="6189" width="0" style="80" hidden="1" customWidth="1"/>
    <col min="6190" max="6190" width="9.140625" style="80"/>
    <col min="6191" max="6191" width="13.28515625" style="80" bestFit="1" customWidth="1"/>
    <col min="6192" max="6215" width="9.140625" style="80"/>
    <col min="6216" max="6216" width="22.7109375" style="80" bestFit="1" customWidth="1"/>
    <col min="6217" max="6217" width="29" style="80" customWidth="1"/>
    <col min="6218" max="6218" width="9.5703125" style="80" customWidth="1"/>
    <col min="6219" max="6219" width="11.5703125" style="80" customWidth="1"/>
    <col min="6220" max="6220" width="10.7109375" style="80" customWidth="1"/>
    <col min="6221" max="6221" width="9.140625" style="80"/>
    <col min="6222" max="6225" width="2.42578125" style="80" customWidth="1"/>
    <col min="6226" max="6226" width="4.85546875" style="80" bestFit="1" customWidth="1"/>
    <col min="6227" max="6227" width="29.42578125" style="80" bestFit="1" customWidth="1"/>
    <col min="6228" max="6228" width="17" style="80" bestFit="1" customWidth="1"/>
    <col min="6229" max="6229" width="14.42578125" style="80" bestFit="1" customWidth="1"/>
    <col min="6230" max="6230" width="17" style="80" bestFit="1" customWidth="1"/>
    <col min="6231" max="6231" width="8.85546875" style="80" customWidth="1"/>
    <col min="6232" max="6241" width="2.42578125" style="80" customWidth="1"/>
    <col min="6242" max="6400" width="9.140625" style="80"/>
    <col min="6401" max="6401" width="2.28515625" style="80" customWidth="1"/>
    <col min="6402" max="6402" width="35.85546875" style="80" customWidth="1"/>
    <col min="6403" max="6406" width="14.7109375" style="80" customWidth="1"/>
    <col min="6407" max="6407" width="2.28515625" style="80" customWidth="1"/>
    <col min="6408" max="6408" width="3.28515625" style="80" customWidth="1"/>
    <col min="6409" max="6410" width="0" style="80" hidden="1" customWidth="1"/>
    <col min="6411" max="6412" width="9.140625" style="80"/>
    <col min="6413" max="6413" width="18.7109375" style="80" bestFit="1" customWidth="1"/>
    <col min="6414" max="6445" width="0" style="80" hidden="1" customWidth="1"/>
    <col min="6446" max="6446" width="9.140625" style="80"/>
    <col min="6447" max="6447" width="13.28515625" style="80" bestFit="1" customWidth="1"/>
    <col min="6448" max="6471" width="9.140625" style="80"/>
    <col min="6472" max="6472" width="22.7109375" style="80" bestFit="1" customWidth="1"/>
    <col min="6473" max="6473" width="29" style="80" customWidth="1"/>
    <col min="6474" max="6474" width="9.5703125" style="80" customWidth="1"/>
    <col min="6475" max="6475" width="11.5703125" style="80" customWidth="1"/>
    <col min="6476" max="6476" width="10.7109375" style="80" customWidth="1"/>
    <col min="6477" max="6477" width="9.140625" style="80"/>
    <col min="6478" max="6481" width="2.42578125" style="80" customWidth="1"/>
    <col min="6482" max="6482" width="4.85546875" style="80" bestFit="1" customWidth="1"/>
    <col min="6483" max="6483" width="29.42578125" style="80" bestFit="1" customWidth="1"/>
    <col min="6484" max="6484" width="17" style="80" bestFit="1" customWidth="1"/>
    <col min="6485" max="6485" width="14.42578125" style="80" bestFit="1" customWidth="1"/>
    <col min="6486" max="6486" width="17" style="80" bestFit="1" customWidth="1"/>
    <col min="6487" max="6487" width="8.85546875" style="80" customWidth="1"/>
    <col min="6488" max="6497" width="2.42578125" style="80" customWidth="1"/>
    <col min="6498" max="6656" width="9.140625" style="80"/>
    <col min="6657" max="6657" width="2.28515625" style="80" customWidth="1"/>
    <col min="6658" max="6658" width="35.85546875" style="80" customWidth="1"/>
    <col min="6659" max="6662" width="14.7109375" style="80" customWidth="1"/>
    <col min="6663" max="6663" width="2.28515625" style="80" customWidth="1"/>
    <col min="6664" max="6664" width="3.28515625" style="80" customWidth="1"/>
    <col min="6665" max="6666" width="0" style="80" hidden="1" customWidth="1"/>
    <col min="6667" max="6668" width="9.140625" style="80"/>
    <col min="6669" max="6669" width="18.7109375" style="80" bestFit="1" customWidth="1"/>
    <col min="6670" max="6701" width="0" style="80" hidden="1" customWidth="1"/>
    <col min="6702" max="6702" width="9.140625" style="80"/>
    <col min="6703" max="6703" width="13.28515625" style="80" bestFit="1" customWidth="1"/>
    <col min="6704" max="6727" width="9.140625" style="80"/>
    <col min="6728" max="6728" width="22.7109375" style="80" bestFit="1" customWidth="1"/>
    <col min="6729" max="6729" width="29" style="80" customWidth="1"/>
    <col min="6730" max="6730" width="9.5703125" style="80" customWidth="1"/>
    <col min="6731" max="6731" width="11.5703125" style="80" customWidth="1"/>
    <col min="6732" max="6732" width="10.7109375" style="80" customWidth="1"/>
    <col min="6733" max="6733" width="9.140625" style="80"/>
    <col min="6734" max="6737" width="2.42578125" style="80" customWidth="1"/>
    <col min="6738" max="6738" width="4.85546875" style="80" bestFit="1" customWidth="1"/>
    <col min="6739" max="6739" width="29.42578125" style="80" bestFit="1" customWidth="1"/>
    <col min="6740" max="6740" width="17" style="80" bestFit="1" customWidth="1"/>
    <col min="6741" max="6741" width="14.42578125" style="80" bestFit="1" customWidth="1"/>
    <col min="6742" max="6742" width="17" style="80" bestFit="1" customWidth="1"/>
    <col min="6743" max="6743" width="8.85546875" style="80" customWidth="1"/>
    <col min="6744" max="6753" width="2.42578125" style="80" customWidth="1"/>
    <col min="6754" max="6912" width="9.140625" style="80"/>
    <col min="6913" max="6913" width="2.28515625" style="80" customWidth="1"/>
    <col min="6914" max="6914" width="35.85546875" style="80" customWidth="1"/>
    <col min="6915" max="6918" width="14.7109375" style="80" customWidth="1"/>
    <col min="6919" max="6919" width="2.28515625" style="80" customWidth="1"/>
    <col min="6920" max="6920" width="3.28515625" style="80" customWidth="1"/>
    <col min="6921" max="6922" width="0" style="80" hidden="1" customWidth="1"/>
    <col min="6923" max="6924" width="9.140625" style="80"/>
    <col min="6925" max="6925" width="18.7109375" style="80" bestFit="1" customWidth="1"/>
    <col min="6926" max="6957" width="0" style="80" hidden="1" customWidth="1"/>
    <col min="6958" max="6958" width="9.140625" style="80"/>
    <col min="6959" max="6959" width="13.28515625" style="80" bestFit="1" customWidth="1"/>
    <col min="6960" max="6983" width="9.140625" style="80"/>
    <col min="6984" max="6984" width="22.7109375" style="80" bestFit="1" customWidth="1"/>
    <col min="6985" max="6985" width="29" style="80" customWidth="1"/>
    <col min="6986" max="6986" width="9.5703125" style="80" customWidth="1"/>
    <col min="6987" max="6987" width="11.5703125" style="80" customWidth="1"/>
    <col min="6988" max="6988" width="10.7109375" style="80" customWidth="1"/>
    <col min="6989" max="6989" width="9.140625" style="80"/>
    <col min="6990" max="6993" width="2.42578125" style="80" customWidth="1"/>
    <col min="6994" max="6994" width="4.85546875" style="80" bestFit="1" customWidth="1"/>
    <col min="6995" max="6995" width="29.42578125" style="80" bestFit="1" customWidth="1"/>
    <col min="6996" max="6996" width="17" style="80" bestFit="1" customWidth="1"/>
    <col min="6997" max="6997" width="14.42578125" style="80" bestFit="1" customWidth="1"/>
    <col min="6998" max="6998" width="17" style="80" bestFit="1" customWidth="1"/>
    <col min="6999" max="6999" width="8.85546875" style="80" customWidth="1"/>
    <col min="7000" max="7009" width="2.42578125" style="80" customWidth="1"/>
    <col min="7010" max="7168" width="9.140625" style="80"/>
    <col min="7169" max="7169" width="2.28515625" style="80" customWidth="1"/>
    <col min="7170" max="7170" width="35.85546875" style="80" customWidth="1"/>
    <col min="7171" max="7174" width="14.7109375" style="80" customWidth="1"/>
    <col min="7175" max="7175" width="2.28515625" style="80" customWidth="1"/>
    <col min="7176" max="7176" width="3.28515625" style="80" customWidth="1"/>
    <col min="7177" max="7178" width="0" style="80" hidden="1" customWidth="1"/>
    <col min="7179" max="7180" width="9.140625" style="80"/>
    <col min="7181" max="7181" width="18.7109375" style="80" bestFit="1" customWidth="1"/>
    <col min="7182" max="7213" width="0" style="80" hidden="1" customWidth="1"/>
    <col min="7214" max="7214" width="9.140625" style="80"/>
    <col min="7215" max="7215" width="13.28515625" style="80" bestFit="1" customWidth="1"/>
    <col min="7216" max="7239" width="9.140625" style="80"/>
    <col min="7240" max="7240" width="22.7109375" style="80" bestFit="1" customWidth="1"/>
    <col min="7241" max="7241" width="29" style="80" customWidth="1"/>
    <col min="7242" max="7242" width="9.5703125" style="80" customWidth="1"/>
    <col min="7243" max="7243" width="11.5703125" style="80" customWidth="1"/>
    <col min="7244" max="7244" width="10.7109375" style="80" customWidth="1"/>
    <col min="7245" max="7245" width="9.140625" style="80"/>
    <col min="7246" max="7249" width="2.42578125" style="80" customWidth="1"/>
    <col min="7250" max="7250" width="4.85546875" style="80" bestFit="1" customWidth="1"/>
    <col min="7251" max="7251" width="29.42578125" style="80" bestFit="1" customWidth="1"/>
    <col min="7252" max="7252" width="17" style="80" bestFit="1" customWidth="1"/>
    <col min="7253" max="7253" width="14.42578125" style="80" bestFit="1" customWidth="1"/>
    <col min="7254" max="7254" width="17" style="80" bestFit="1" customWidth="1"/>
    <col min="7255" max="7255" width="8.85546875" style="80" customWidth="1"/>
    <col min="7256" max="7265" width="2.42578125" style="80" customWidth="1"/>
    <col min="7266" max="7424" width="9.140625" style="80"/>
    <col min="7425" max="7425" width="2.28515625" style="80" customWidth="1"/>
    <col min="7426" max="7426" width="35.85546875" style="80" customWidth="1"/>
    <col min="7427" max="7430" width="14.7109375" style="80" customWidth="1"/>
    <col min="7431" max="7431" width="2.28515625" style="80" customWidth="1"/>
    <col min="7432" max="7432" width="3.28515625" style="80" customWidth="1"/>
    <col min="7433" max="7434" width="0" style="80" hidden="1" customWidth="1"/>
    <col min="7435" max="7436" width="9.140625" style="80"/>
    <col min="7437" max="7437" width="18.7109375" style="80" bestFit="1" customWidth="1"/>
    <col min="7438" max="7469" width="0" style="80" hidden="1" customWidth="1"/>
    <col min="7470" max="7470" width="9.140625" style="80"/>
    <col min="7471" max="7471" width="13.28515625" style="80" bestFit="1" customWidth="1"/>
    <col min="7472" max="7495" width="9.140625" style="80"/>
    <col min="7496" max="7496" width="22.7109375" style="80" bestFit="1" customWidth="1"/>
    <col min="7497" max="7497" width="29" style="80" customWidth="1"/>
    <col min="7498" max="7498" width="9.5703125" style="80" customWidth="1"/>
    <col min="7499" max="7499" width="11.5703125" style="80" customWidth="1"/>
    <col min="7500" max="7500" width="10.7109375" style="80" customWidth="1"/>
    <col min="7501" max="7501" width="9.140625" style="80"/>
    <col min="7502" max="7505" width="2.42578125" style="80" customWidth="1"/>
    <col min="7506" max="7506" width="4.85546875" style="80" bestFit="1" customWidth="1"/>
    <col min="7507" max="7507" width="29.42578125" style="80" bestFit="1" customWidth="1"/>
    <col min="7508" max="7508" width="17" style="80" bestFit="1" customWidth="1"/>
    <col min="7509" max="7509" width="14.42578125" style="80" bestFit="1" customWidth="1"/>
    <col min="7510" max="7510" width="17" style="80" bestFit="1" customWidth="1"/>
    <col min="7511" max="7511" width="8.85546875" style="80" customWidth="1"/>
    <col min="7512" max="7521" width="2.42578125" style="80" customWidth="1"/>
    <col min="7522" max="7680" width="9.140625" style="80"/>
    <col min="7681" max="7681" width="2.28515625" style="80" customWidth="1"/>
    <col min="7682" max="7682" width="35.85546875" style="80" customWidth="1"/>
    <col min="7683" max="7686" width="14.7109375" style="80" customWidth="1"/>
    <col min="7687" max="7687" width="2.28515625" style="80" customWidth="1"/>
    <col min="7688" max="7688" width="3.28515625" style="80" customWidth="1"/>
    <col min="7689" max="7690" width="0" style="80" hidden="1" customWidth="1"/>
    <col min="7691" max="7692" width="9.140625" style="80"/>
    <col min="7693" max="7693" width="18.7109375" style="80" bestFit="1" customWidth="1"/>
    <col min="7694" max="7725" width="0" style="80" hidden="1" customWidth="1"/>
    <col min="7726" max="7726" width="9.140625" style="80"/>
    <col min="7727" max="7727" width="13.28515625" style="80" bestFit="1" customWidth="1"/>
    <col min="7728" max="7751" width="9.140625" style="80"/>
    <col min="7752" max="7752" width="22.7109375" style="80" bestFit="1" customWidth="1"/>
    <col min="7753" max="7753" width="29" style="80" customWidth="1"/>
    <col min="7754" max="7754" width="9.5703125" style="80" customWidth="1"/>
    <col min="7755" max="7755" width="11.5703125" style="80" customWidth="1"/>
    <col min="7756" max="7756" width="10.7109375" style="80" customWidth="1"/>
    <col min="7757" max="7757" width="9.140625" style="80"/>
    <col min="7758" max="7761" width="2.42578125" style="80" customWidth="1"/>
    <col min="7762" max="7762" width="4.85546875" style="80" bestFit="1" customWidth="1"/>
    <col min="7763" max="7763" width="29.42578125" style="80" bestFit="1" customWidth="1"/>
    <col min="7764" max="7764" width="17" style="80" bestFit="1" customWidth="1"/>
    <col min="7765" max="7765" width="14.42578125" style="80" bestFit="1" customWidth="1"/>
    <col min="7766" max="7766" width="17" style="80" bestFit="1" customWidth="1"/>
    <col min="7767" max="7767" width="8.85546875" style="80" customWidth="1"/>
    <col min="7768" max="7777" width="2.42578125" style="80" customWidth="1"/>
    <col min="7778" max="7936" width="9.140625" style="80"/>
    <col min="7937" max="7937" width="2.28515625" style="80" customWidth="1"/>
    <col min="7938" max="7938" width="35.85546875" style="80" customWidth="1"/>
    <col min="7939" max="7942" width="14.7109375" style="80" customWidth="1"/>
    <col min="7943" max="7943" width="2.28515625" style="80" customWidth="1"/>
    <col min="7944" max="7944" width="3.28515625" style="80" customWidth="1"/>
    <col min="7945" max="7946" width="0" style="80" hidden="1" customWidth="1"/>
    <col min="7947" max="7948" width="9.140625" style="80"/>
    <col min="7949" max="7949" width="18.7109375" style="80" bestFit="1" customWidth="1"/>
    <col min="7950" max="7981" width="0" style="80" hidden="1" customWidth="1"/>
    <col min="7982" max="7982" width="9.140625" style="80"/>
    <col min="7983" max="7983" width="13.28515625" style="80" bestFit="1" customWidth="1"/>
    <col min="7984" max="8007" width="9.140625" style="80"/>
    <col min="8008" max="8008" width="22.7109375" style="80" bestFit="1" customWidth="1"/>
    <col min="8009" max="8009" width="29" style="80" customWidth="1"/>
    <col min="8010" max="8010" width="9.5703125" style="80" customWidth="1"/>
    <col min="8011" max="8011" width="11.5703125" style="80" customWidth="1"/>
    <col min="8012" max="8012" width="10.7109375" style="80" customWidth="1"/>
    <col min="8013" max="8013" width="9.140625" style="80"/>
    <col min="8014" max="8017" width="2.42578125" style="80" customWidth="1"/>
    <col min="8018" max="8018" width="4.85546875" style="80" bestFit="1" customWidth="1"/>
    <col min="8019" max="8019" width="29.42578125" style="80" bestFit="1" customWidth="1"/>
    <col min="8020" max="8020" width="17" style="80" bestFit="1" customWidth="1"/>
    <col min="8021" max="8021" width="14.42578125" style="80" bestFit="1" customWidth="1"/>
    <col min="8022" max="8022" width="17" style="80" bestFit="1" customWidth="1"/>
    <col min="8023" max="8023" width="8.85546875" style="80" customWidth="1"/>
    <col min="8024" max="8033" width="2.42578125" style="80" customWidth="1"/>
    <col min="8034" max="8192" width="9.140625" style="80"/>
    <col min="8193" max="8193" width="2.28515625" style="80" customWidth="1"/>
    <col min="8194" max="8194" width="35.85546875" style="80" customWidth="1"/>
    <col min="8195" max="8198" width="14.7109375" style="80" customWidth="1"/>
    <col min="8199" max="8199" width="2.28515625" style="80" customWidth="1"/>
    <col min="8200" max="8200" width="3.28515625" style="80" customWidth="1"/>
    <col min="8201" max="8202" width="0" style="80" hidden="1" customWidth="1"/>
    <col min="8203" max="8204" width="9.140625" style="80"/>
    <col min="8205" max="8205" width="18.7109375" style="80" bestFit="1" customWidth="1"/>
    <col min="8206" max="8237" width="0" style="80" hidden="1" customWidth="1"/>
    <col min="8238" max="8238" width="9.140625" style="80"/>
    <col min="8239" max="8239" width="13.28515625" style="80" bestFit="1" customWidth="1"/>
    <col min="8240" max="8263" width="9.140625" style="80"/>
    <col min="8264" max="8264" width="22.7109375" style="80" bestFit="1" customWidth="1"/>
    <col min="8265" max="8265" width="29" style="80" customWidth="1"/>
    <col min="8266" max="8266" width="9.5703125" style="80" customWidth="1"/>
    <col min="8267" max="8267" width="11.5703125" style="80" customWidth="1"/>
    <col min="8268" max="8268" width="10.7109375" style="80" customWidth="1"/>
    <col min="8269" max="8269" width="9.140625" style="80"/>
    <col min="8270" max="8273" width="2.42578125" style="80" customWidth="1"/>
    <col min="8274" max="8274" width="4.85546875" style="80" bestFit="1" customWidth="1"/>
    <col min="8275" max="8275" width="29.42578125" style="80" bestFit="1" customWidth="1"/>
    <col min="8276" max="8276" width="17" style="80" bestFit="1" customWidth="1"/>
    <col min="8277" max="8277" width="14.42578125" style="80" bestFit="1" customWidth="1"/>
    <col min="8278" max="8278" width="17" style="80" bestFit="1" customWidth="1"/>
    <col min="8279" max="8279" width="8.85546875" style="80" customWidth="1"/>
    <col min="8280" max="8289" width="2.42578125" style="80" customWidth="1"/>
    <col min="8290" max="8448" width="9.140625" style="80"/>
    <col min="8449" max="8449" width="2.28515625" style="80" customWidth="1"/>
    <col min="8450" max="8450" width="35.85546875" style="80" customWidth="1"/>
    <col min="8451" max="8454" width="14.7109375" style="80" customWidth="1"/>
    <col min="8455" max="8455" width="2.28515625" style="80" customWidth="1"/>
    <col min="8456" max="8456" width="3.28515625" style="80" customWidth="1"/>
    <col min="8457" max="8458" width="0" style="80" hidden="1" customWidth="1"/>
    <col min="8459" max="8460" width="9.140625" style="80"/>
    <col min="8461" max="8461" width="18.7109375" style="80" bestFit="1" customWidth="1"/>
    <col min="8462" max="8493" width="0" style="80" hidden="1" customWidth="1"/>
    <col min="8494" max="8494" width="9.140625" style="80"/>
    <col min="8495" max="8495" width="13.28515625" style="80" bestFit="1" customWidth="1"/>
    <col min="8496" max="8519" width="9.140625" style="80"/>
    <col min="8520" max="8520" width="22.7109375" style="80" bestFit="1" customWidth="1"/>
    <col min="8521" max="8521" width="29" style="80" customWidth="1"/>
    <col min="8522" max="8522" width="9.5703125" style="80" customWidth="1"/>
    <col min="8523" max="8523" width="11.5703125" style="80" customWidth="1"/>
    <col min="8524" max="8524" width="10.7109375" style="80" customWidth="1"/>
    <col min="8525" max="8525" width="9.140625" style="80"/>
    <col min="8526" max="8529" width="2.42578125" style="80" customWidth="1"/>
    <col min="8530" max="8530" width="4.85546875" style="80" bestFit="1" customWidth="1"/>
    <col min="8531" max="8531" width="29.42578125" style="80" bestFit="1" customWidth="1"/>
    <col min="8532" max="8532" width="17" style="80" bestFit="1" customWidth="1"/>
    <col min="8533" max="8533" width="14.42578125" style="80" bestFit="1" customWidth="1"/>
    <col min="8534" max="8534" width="17" style="80" bestFit="1" customWidth="1"/>
    <col min="8535" max="8535" width="8.85546875" style="80" customWidth="1"/>
    <col min="8536" max="8545" width="2.42578125" style="80" customWidth="1"/>
    <col min="8546" max="8704" width="9.140625" style="80"/>
    <col min="8705" max="8705" width="2.28515625" style="80" customWidth="1"/>
    <col min="8706" max="8706" width="35.85546875" style="80" customWidth="1"/>
    <col min="8707" max="8710" width="14.7109375" style="80" customWidth="1"/>
    <col min="8711" max="8711" width="2.28515625" style="80" customWidth="1"/>
    <col min="8712" max="8712" width="3.28515625" style="80" customWidth="1"/>
    <col min="8713" max="8714" width="0" style="80" hidden="1" customWidth="1"/>
    <col min="8715" max="8716" width="9.140625" style="80"/>
    <col min="8717" max="8717" width="18.7109375" style="80" bestFit="1" customWidth="1"/>
    <col min="8718" max="8749" width="0" style="80" hidden="1" customWidth="1"/>
    <col min="8750" max="8750" width="9.140625" style="80"/>
    <col min="8751" max="8751" width="13.28515625" style="80" bestFit="1" customWidth="1"/>
    <col min="8752" max="8775" width="9.140625" style="80"/>
    <col min="8776" max="8776" width="22.7109375" style="80" bestFit="1" customWidth="1"/>
    <col min="8777" max="8777" width="29" style="80" customWidth="1"/>
    <col min="8778" max="8778" width="9.5703125" style="80" customWidth="1"/>
    <col min="8779" max="8779" width="11.5703125" style="80" customWidth="1"/>
    <col min="8780" max="8780" width="10.7109375" style="80" customWidth="1"/>
    <col min="8781" max="8781" width="9.140625" style="80"/>
    <col min="8782" max="8785" width="2.42578125" style="80" customWidth="1"/>
    <col min="8786" max="8786" width="4.85546875" style="80" bestFit="1" customWidth="1"/>
    <col min="8787" max="8787" width="29.42578125" style="80" bestFit="1" customWidth="1"/>
    <col min="8788" max="8788" width="17" style="80" bestFit="1" customWidth="1"/>
    <col min="8789" max="8789" width="14.42578125" style="80" bestFit="1" customWidth="1"/>
    <col min="8790" max="8790" width="17" style="80" bestFit="1" customWidth="1"/>
    <col min="8791" max="8791" width="8.85546875" style="80" customWidth="1"/>
    <col min="8792" max="8801" width="2.42578125" style="80" customWidth="1"/>
    <col min="8802" max="8960" width="9.140625" style="80"/>
    <col min="8961" max="8961" width="2.28515625" style="80" customWidth="1"/>
    <col min="8962" max="8962" width="35.85546875" style="80" customWidth="1"/>
    <col min="8963" max="8966" width="14.7109375" style="80" customWidth="1"/>
    <col min="8967" max="8967" width="2.28515625" style="80" customWidth="1"/>
    <col min="8968" max="8968" width="3.28515625" style="80" customWidth="1"/>
    <col min="8969" max="8970" width="0" style="80" hidden="1" customWidth="1"/>
    <col min="8971" max="8972" width="9.140625" style="80"/>
    <col min="8973" max="8973" width="18.7109375" style="80" bestFit="1" customWidth="1"/>
    <col min="8974" max="9005" width="0" style="80" hidden="1" customWidth="1"/>
    <col min="9006" max="9006" width="9.140625" style="80"/>
    <col min="9007" max="9007" width="13.28515625" style="80" bestFit="1" customWidth="1"/>
    <col min="9008" max="9031" width="9.140625" style="80"/>
    <col min="9032" max="9032" width="22.7109375" style="80" bestFit="1" customWidth="1"/>
    <col min="9033" max="9033" width="29" style="80" customWidth="1"/>
    <col min="9034" max="9034" width="9.5703125" style="80" customWidth="1"/>
    <col min="9035" max="9035" width="11.5703125" style="80" customWidth="1"/>
    <col min="9036" max="9036" width="10.7109375" style="80" customWidth="1"/>
    <col min="9037" max="9037" width="9.140625" style="80"/>
    <col min="9038" max="9041" width="2.42578125" style="80" customWidth="1"/>
    <col min="9042" max="9042" width="4.85546875" style="80" bestFit="1" customWidth="1"/>
    <col min="9043" max="9043" width="29.42578125" style="80" bestFit="1" customWidth="1"/>
    <col min="9044" max="9044" width="17" style="80" bestFit="1" customWidth="1"/>
    <col min="9045" max="9045" width="14.42578125" style="80" bestFit="1" customWidth="1"/>
    <col min="9046" max="9046" width="17" style="80" bestFit="1" customWidth="1"/>
    <col min="9047" max="9047" width="8.85546875" style="80" customWidth="1"/>
    <col min="9048" max="9057" width="2.42578125" style="80" customWidth="1"/>
    <col min="9058" max="9216" width="9.140625" style="80"/>
    <col min="9217" max="9217" width="2.28515625" style="80" customWidth="1"/>
    <col min="9218" max="9218" width="35.85546875" style="80" customWidth="1"/>
    <col min="9219" max="9222" width="14.7109375" style="80" customWidth="1"/>
    <col min="9223" max="9223" width="2.28515625" style="80" customWidth="1"/>
    <col min="9224" max="9224" width="3.28515625" style="80" customWidth="1"/>
    <col min="9225" max="9226" width="0" style="80" hidden="1" customWidth="1"/>
    <col min="9227" max="9228" width="9.140625" style="80"/>
    <col min="9229" max="9229" width="18.7109375" style="80" bestFit="1" customWidth="1"/>
    <col min="9230" max="9261" width="0" style="80" hidden="1" customWidth="1"/>
    <col min="9262" max="9262" width="9.140625" style="80"/>
    <col min="9263" max="9263" width="13.28515625" style="80" bestFit="1" customWidth="1"/>
    <col min="9264" max="9287" width="9.140625" style="80"/>
    <col min="9288" max="9288" width="22.7109375" style="80" bestFit="1" customWidth="1"/>
    <col min="9289" max="9289" width="29" style="80" customWidth="1"/>
    <col min="9290" max="9290" width="9.5703125" style="80" customWidth="1"/>
    <col min="9291" max="9291" width="11.5703125" style="80" customWidth="1"/>
    <col min="9292" max="9292" width="10.7109375" style="80" customWidth="1"/>
    <col min="9293" max="9293" width="9.140625" style="80"/>
    <col min="9294" max="9297" width="2.42578125" style="80" customWidth="1"/>
    <col min="9298" max="9298" width="4.85546875" style="80" bestFit="1" customWidth="1"/>
    <col min="9299" max="9299" width="29.42578125" style="80" bestFit="1" customWidth="1"/>
    <col min="9300" max="9300" width="17" style="80" bestFit="1" customWidth="1"/>
    <col min="9301" max="9301" width="14.42578125" style="80" bestFit="1" customWidth="1"/>
    <col min="9302" max="9302" width="17" style="80" bestFit="1" customWidth="1"/>
    <col min="9303" max="9303" width="8.85546875" style="80" customWidth="1"/>
    <col min="9304" max="9313" width="2.42578125" style="80" customWidth="1"/>
    <col min="9314" max="9472" width="9.140625" style="80"/>
    <col min="9473" max="9473" width="2.28515625" style="80" customWidth="1"/>
    <col min="9474" max="9474" width="35.85546875" style="80" customWidth="1"/>
    <col min="9475" max="9478" width="14.7109375" style="80" customWidth="1"/>
    <col min="9479" max="9479" width="2.28515625" style="80" customWidth="1"/>
    <col min="9480" max="9480" width="3.28515625" style="80" customWidth="1"/>
    <col min="9481" max="9482" width="0" style="80" hidden="1" customWidth="1"/>
    <col min="9483" max="9484" width="9.140625" style="80"/>
    <col min="9485" max="9485" width="18.7109375" style="80" bestFit="1" customWidth="1"/>
    <col min="9486" max="9517" width="0" style="80" hidden="1" customWidth="1"/>
    <col min="9518" max="9518" width="9.140625" style="80"/>
    <col min="9519" max="9519" width="13.28515625" style="80" bestFit="1" customWidth="1"/>
    <col min="9520" max="9543" width="9.140625" style="80"/>
    <col min="9544" max="9544" width="22.7109375" style="80" bestFit="1" customWidth="1"/>
    <col min="9545" max="9545" width="29" style="80" customWidth="1"/>
    <col min="9546" max="9546" width="9.5703125" style="80" customWidth="1"/>
    <col min="9547" max="9547" width="11.5703125" style="80" customWidth="1"/>
    <col min="9548" max="9548" width="10.7109375" style="80" customWidth="1"/>
    <col min="9549" max="9549" width="9.140625" style="80"/>
    <col min="9550" max="9553" width="2.42578125" style="80" customWidth="1"/>
    <col min="9554" max="9554" width="4.85546875" style="80" bestFit="1" customWidth="1"/>
    <col min="9555" max="9555" width="29.42578125" style="80" bestFit="1" customWidth="1"/>
    <col min="9556" max="9556" width="17" style="80" bestFit="1" customWidth="1"/>
    <col min="9557" max="9557" width="14.42578125" style="80" bestFit="1" customWidth="1"/>
    <col min="9558" max="9558" width="17" style="80" bestFit="1" customWidth="1"/>
    <col min="9559" max="9559" width="8.85546875" style="80" customWidth="1"/>
    <col min="9560" max="9569" width="2.42578125" style="80" customWidth="1"/>
    <col min="9570" max="9728" width="9.140625" style="80"/>
    <col min="9729" max="9729" width="2.28515625" style="80" customWidth="1"/>
    <col min="9730" max="9730" width="35.85546875" style="80" customWidth="1"/>
    <col min="9731" max="9734" width="14.7109375" style="80" customWidth="1"/>
    <col min="9735" max="9735" width="2.28515625" style="80" customWidth="1"/>
    <col min="9736" max="9736" width="3.28515625" style="80" customWidth="1"/>
    <col min="9737" max="9738" width="0" style="80" hidden="1" customWidth="1"/>
    <col min="9739" max="9740" width="9.140625" style="80"/>
    <col min="9741" max="9741" width="18.7109375" style="80" bestFit="1" customWidth="1"/>
    <col min="9742" max="9773" width="0" style="80" hidden="1" customWidth="1"/>
    <col min="9774" max="9774" width="9.140625" style="80"/>
    <col min="9775" max="9775" width="13.28515625" style="80" bestFit="1" customWidth="1"/>
    <col min="9776" max="9799" width="9.140625" style="80"/>
    <col min="9800" max="9800" width="22.7109375" style="80" bestFit="1" customWidth="1"/>
    <col min="9801" max="9801" width="29" style="80" customWidth="1"/>
    <col min="9802" max="9802" width="9.5703125" style="80" customWidth="1"/>
    <col min="9803" max="9803" width="11.5703125" style="80" customWidth="1"/>
    <col min="9804" max="9804" width="10.7109375" style="80" customWidth="1"/>
    <col min="9805" max="9805" width="9.140625" style="80"/>
    <col min="9806" max="9809" width="2.42578125" style="80" customWidth="1"/>
    <col min="9810" max="9810" width="4.85546875" style="80" bestFit="1" customWidth="1"/>
    <col min="9811" max="9811" width="29.42578125" style="80" bestFit="1" customWidth="1"/>
    <col min="9812" max="9812" width="17" style="80" bestFit="1" customWidth="1"/>
    <col min="9813" max="9813" width="14.42578125" style="80" bestFit="1" customWidth="1"/>
    <col min="9814" max="9814" width="17" style="80" bestFit="1" customWidth="1"/>
    <col min="9815" max="9815" width="8.85546875" style="80" customWidth="1"/>
    <col min="9816" max="9825" width="2.42578125" style="80" customWidth="1"/>
    <col min="9826" max="9984" width="9.140625" style="80"/>
    <col min="9985" max="9985" width="2.28515625" style="80" customWidth="1"/>
    <col min="9986" max="9986" width="35.85546875" style="80" customWidth="1"/>
    <col min="9987" max="9990" width="14.7109375" style="80" customWidth="1"/>
    <col min="9991" max="9991" width="2.28515625" style="80" customWidth="1"/>
    <col min="9992" max="9992" width="3.28515625" style="80" customWidth="1"/>
    <col min="9993" max="9994" width="0" style="80" hidden="1" customWidth="1"/>
    <col min="9995" max="9996" width="9.140625" style="80"/>
    <col min="9997" max="9997" width="18.7109375" style="80" bestFit="1" customWidth="1"/>
    <col min="9998" max="10029" width="0" style="80" hidden="1" customWidth="1"/>
    <col min="10030" max="10030" width="9.140625" style="80"/>
    <col min="10031" max="10031" width="13.28515625" style="80" bestFit="1" customWidth="1"/>
    <col min="10032" max="10055" width="9.140625" style="80"/>
    <col min="10056" max="10056" width="22.7109375" style="80" bestFit="1" customWidth="1"/>
    <col min="10057" max="10057" width="29" style="80" customWidth="1"/>
    <col min="10058" max="10058" width="9.5703125" style="80" customWidth="1"/>
    <col min="10059" max="10059" width="11.5703125" style="80" customWidth="1"/>
    <col min="10060" max="10060" width="10.7109375" style="80" customWidth="1"/>
    <col min="10061" max="10061" width="9.140625" style="80"/>
    <col min="10062" max="10065" width="2.42578125" style="80" customWidth="1"/>
    <col min="10066" max="10066" width="4.85546875" style="80" bestFit="1" customWidth="1"/>
    <col min="10067" max="10067" width="29.42578125" style="80" bestFit="1" customWidth="1"/>
    <col min="10068" max="10068" width="17" style="80" bestFit="1" customWidth="1"/>
    <col min="10069" max="10069" width="14.42578125" style="80" bestFit="1" customWidth="1"/>
    <col min="10070" max="10070" width="17" style="80" bestFit="1" customWidth="1"/>
    <col min="10071" max="10071" width="8.85546875" style="80" customWidth="1"/>
    <col min="10072" max="10081" width="2.42578125" style="80" customWidth="1"/>
    <col min="10082" max="10240" width="9.140625" style="80"/>
    <col min="10241" max="10241" width="2.28515625" style="80" customWidth="1"/>
    <col min="10242" max="10242" width="35.85546875" style="80" customWidth="1"/>
    <col min="10243" max="10246" width="14.7109375" style="80" customWidth="1"/>
    <col min="10247" max="10247" width="2.28515625" style="80" customWidth="1"/>
    <col min="10248" max="10248" width="3.28515625" style="80" customWidth="1"/>
    <col min="10249" max="10250" width="0" style="80" hidden="1" customWidth="1"/>
    <col min="10251" max="10252" width="9.140625" style="80"/>
    <col min="10253" max="10253" width="18.7109375" style="80" bestFit="1" customWidth="1"/>
    <col min="10254" max="10285" width="0" style="80" hidden="1" customWidth="1"/>
    <col min="10286" max="10286" width="9.140625" style="80"/>
    <col min="10287" max="10287" width="13.28515625" style="80" bestFit="1" customWidth="1"/>
    <col min="10288" max="10311" width="9.140625" style="80"/>
    <col min="10312" max="10312" width="22.7109375" style="80" bestFit="1" customWidth="1"/>
    <col min="10313" max="10313" width="29" style="80" customWidth="1"/>
    <col min="10314" max="10314" width="9.5703125" style="80" customWidth="1"/>
    <col min="10315" max="10315" width="11.5703125" style="80" customWidth="1"/>
    <col min="10316" max="10316" width="10.7109375" style="80" customWidth="1"/>
    <col min="10317" max="10317" width="9.140625" style="80"/>
    <col min="10318" max="10321" width="2.42578125" style="80" customWidth="1"/>
    <col min="10322" max="10322" width="4.85546875" style="80" bestFit="1" customWidth="1"/>
    <col min="10323" max="10323" width="29.42578125" style="80" bestFit="1" customWidth="1"/>
    <col min="10324" max="10324" width="17" style="80" bestFit="1" customWidth="1"/>
    <col min="10325" max="10325" width="14.42578125" style="80" bestFit="1" customWidth="1"/>
    <col min="10326" max="10326" width="17" style="80" bestFit="1" customWidth="1"/>
    <col min="10327" max="10327" width="8.85546875" style="80" customWidth="1"/>
    <col min="10328" max="10337" width="2.42578125" style="80" customWidth="1"/>
    <col min="10338" max="10496" width="9.140625" style="80"/>
    <col min="10497" max="10497" width="2.28515625" style="80" customWidth="1"/>
    <col min="10498" max="10498" width="35.85546875" style="80" customWidth="1"/>
    <col min="10499" max="10502" width="14.7109375" style="80" customWidth="1"/>
    <col min="10503" max="10503" width="2.28515625" style="80" customWidth="1"/>
    <col min="10504" max="10504" width="3.28515625" style="80" customWidth="1"/>
    <col min="10505" max="10506" width="0" style="80" hidden="1" customWidth="1"/>
    <col min="10507" max="10508" width="9.140625" style="80"/>
    <col min="10509" max="10509" width="18.7109375" style="80" bestFit="1" customWidth="1"/>
    <col min="10510" max="10541" width="0" style="80" hidden="1" customWidth="1"/>
    <col min="10542" max="10542" width="9.140625" style="80"/>
    <col min="10543" max="10543" width="13.28515625" style="80" bestFit="1" customWidth="1"/>
    <col min="10544" max="10567" width="9.140625" style="80"/>
    <col min="10568" max="10568" width="22.7109375" style="80" bestFit="1" customWidth="1"/>
    <col min="10569" max="10569" width="29" style="80" customWidth="1"/>
    <col min="10570" max="10570" width="9.5703125" style="80" customWidth="1"/>
    <col min="10571" max="10571" width="11.5703125" style="80" customWidth="1"/>
    <col min="10572" max="10572" width="10.7109375" style="80" customWidth="1"/>
    <col min="10573" max="10573" width="9.140625" style="80"/>
    <col min="10574" max="10577" width="2.42578125" style="80" customWidth="1"/>
    <col min="10578" max="10578" width="4.85546875" style="80" bestFit="1" customWidth="1"/>
    <col min="10579" max="10579" width="29.42578125" style="80" bestFit="1" customWidth="1"/>
    <col min="10580" max="10580" width="17" style="80" bestFit="1" customWidth="1"/>
    <col min="10581" max="10581" width="14.42578125" style="80" bestFit="1" customWidth="1"/>
    <col min="10582" max="10582" width="17" style="80" bestFit="1" customWidth="1"/>
    <col min="10583" max="10583" width="8.85546875" style="80" customWidth="1"/>
    <col min="10584" max="10593" width="2.42578125" style="80" customWidth="1"/>
    <col min="10594" max="10752" width="9.140625" style="80"/>
    <col min="10753" max="10753" width="2.28515625" style="80" customWidth="1"/>
    <col min="10754" max="10754" width="35.85546875" style="80" customWidth="1"/>
    <col min="10755" max="10758" width="14.7109375" style="80" customWidth="1"/>
    <col min="10759" max="10759" width="2.28515625" style="80" customWidth="1"/>
    <col min="10760" max="10760" width="3.28515625" style="80" customWidth="1"/>
    <col min="10761" max="10762" width="0" style="80" hidden="1" customWidth="1"/>
    <col min="10763" max="10764" width="9.140625" style="80"/>
    <col min="10765" max="10765" width="18.7109375" style="80" bestFit="1" customWidth="1"/>
    <col min="10766" max="10797" width="0" style="80" hidden="1" customWidth="1"/>
    <col min="10798" max="10798" width="9.140625" style="80"/>
    <col min="10799" max="10799" width="13.28515625" style="80" bestFit="1" customWidth="1"/>
    <col min="10800" max="10823" width="9.140625" style="80"/>
    <col min="10824" max="10824" width="22.7109375" style="80" bestFit="1" customWidth="1"/>
    <col min="10825" max="10825" width="29" style="80" customWidth="1"/>
    <col min="10826" max="10826" width="9.5703125" style="80" customWidth="1"/>
    <col min="10827" max="10827" width="11.5703125" style="80" customWidth="1"/>
    <col min="10828" max="10828" width="10.7109375" style="80" customWidth="1"/>
    <col min="10829" max="10829" width="9.140625" style="80"/>
    <col min="10830" max="10833" width="2.42578125" style="80" customWidth="1"/>
    <col min="10834" max="10834" width="4.85546875" style="80" bestFit="1" customWidth="1"/>
    <col min="10835" max="10835" width="29.42578125" style="80" bestFit="1" customWidth="1"/>
    <col min="10836" max="10836" width="17" style="80" bestFit="1" customWidth="1"/>
    <col min="10837" max="10837" width="14.42578125" style="80" bestFit="1" customWidth="1"/>
    <col min="10838" max="10838" width="17" style="80" bestFit="1" customWidth="1"/>
    <col min="10839" max="10839" width="8.85546875" style="80" customWidth="1"/>
    <col min="10840" max="10849" width="2.42578125" style="80" customWidth="1"/>
    <col min="10850" max="11008" width="9.140625" style="80"/>
    <col min="11009" max="11009" width="2.28515625" style="80" customWidth="1"/>
    <col min="11010" max="11010" width="35.85546875" style="80" customWidth="1"/>
    <col min="11011" max="11014" width="14.7109375" style="80" customWidth="1"/>
    <col min="11015" max="11015" width="2.28515625" style="80" customWidth="1"/>
    <col min="11016" max="11016" width="3.28515625" style="80" customWidth="1"/>
    <col min="11017" max="11018" width="0" style="80" hidden="1" customWidth="1"/>
    <col min="11019" max="11020" width="9.140625" style="80"/>
    <col min="11021" max="11021" width="18.7109375" style="80" bestFit="1" customWidth="1"/>
    <col min="11022" max="11053" width="0" style="80" hidden="1" customWidth="1"/>
    <col min="11054" max="11054" width="9.140625" style="80"/>
    <col min="11055" max="11055" width="13.28515625" style="80" bestFit="1" customWidth="1"/>
    <col min="11056" max="11079" width="9.140625" style="80"/>
    <col min="11080" max="11080" width="22.7109375" style="80" bestFit="1" customWidth="1"/>
    <col min="11081" max="11081" width="29" style="80" customWidth="1"/>
    <col min="11082" max="11082" width="9.5703125" style="80" customWidth="1"/>
    <col min="11083" max="11083" width="11.5703125" style="80" customWidth="1"/>
    <col min="11084" max="11084" width="10.7109375" style="80" customWidth="1"/>
    <col min="11085" max="11085" width="9.140625" style="80"/>
    <col min="11086" max="11089" width="2.42578125" style="80" customWidth="1"/>
    <col min="11090" max="11090" width="4.85546875" style="80" bestFit="1" customWidth="1"/>
    <col min="11091" max="11091" width="29.42578125" style="80" bestFit="1" customWidth="1"/>
    <col min="11092" max="11092" width="17" style="80" bestFit="1" customWidth="1"/>
    <col min="11093" max="11093" width="14.42578125" style="80" bestFit="1" customWidth="1"/>
    <col min="11094" max="11094" width="17" style="80" bestFit="1" customWidth="1"/>
    <col min="11095" max="11095" width="8.85546875" style="80" customWidth="1"/>
    <col min="11096" max="11105" width="2.42578125" style="80" customWidth="1"/>
    <col min="11106" max="11264" width="9.140625" style="80"/>
    <col min="11265" max="11265" width="2.28515625" style="80" customWidth="1"/>
    <col min="11266" max="11266" width="35.85546875" style="80" customWidth="1"/>
    <col min="11267" max="11270" width="14.7109375" style="80" customWidth="1"/>
    <col min="11271" max="11271" width="2.28515625" style="80" customWidth="1"/>
    <col min="11272" max="11272" width="3.28515625" style="80" customWidth="1"/>
    <col min="11273" max="11274" width="0" style="80" hidden="1" customWidth="1"/>
    <col min="11275" max="11276" width="9.140625" style="80"/>
    <col min="11277" max="11277" width="18.7109375" style="80" bestFit="1" customWidth="1"/>
    <col min="11278" max="11309" width="0" style="80" hidden="1" customWidth="1"/>
    <col min="11310" max="11310" width="9.140625" style="80"/>
    <col min="11311" max="11311" width="13.28515625" style="80" bestFit="1" customWidth="1"/>
    <col min="11312" max="11335" width="9.140625" style="80"/>
    <col min="11336" max="11336" width="22.7109375" style="80" bestFit="1" customWidth="1"/>
    <col min="11337" max="11337" width="29" style="80" customWidth="1"/>
    <col min="11338" max="11338" width="9.5703125" style="80" customWidth="1"/>
    <col min="11339" max="11339" width="11.5703125" style="80" customWidth="1"/>
    <col min="11340" max="11340" width="10.7109375" style="80" customWidth="1"/>
    <col min="11341" max="11341" width="9.140625" style="80"/>
    <col min="11342" max="11345" width="2.42578125" style="80" customWidth="1"/>
    <col min="11346" max="11346" width="4.85546875" style="80" bestFit="1" customWidth="1"/>
    <col min="11347" max="11347" width="29.42578125" style="80" bestFit="1" customWidth="1"/>
    <col min="11348" max="11348" width="17" style="80" bestFit="1" customWidth="1"/>
    <col min="11349" max="11349" width="14.42578125" style="80" bestFit="1" customWidth="1"/>
    <col min="11350" max="11350" width="17" style="80" bestFit="1" customWidth="1"/>
    <col min="11351" max="11351" width="8.85546875" style="80" customWidth="1"/>
    <col min="11352" max="11361" width="2.42578125" style="80" customWidth="1"/>
    <col min="11362" max="11520" width="9.140625" style="80"/>
    <col min="11521" max="11521" width="2.28515625" style="80" customWidth="1"/>
    <col min="11522" max="11522" width="35.85546875" style="80" customWidth="1"/>
    <col min="11523" max="11526" width="14.7109375" style="80" customWidth="1"/>
    <col min="11527" max="11527" width="2.28515625" style="80" customWidth="1"/>
    <col min="11528" max="11528" width="3.28515625" style="80" customWidth="1"/>
    <col min="11529" max="11530" width="0" style="80" hidden="1" customWidth="1"/>
    <col min="11531" max="11532" width="9.140625" style="80"/>
    <col min="11533" max="11533" width="18.7109375" style="80" bestFit="1" customWidth="1"/>
    <col min="11534" max="11565" width="0" style="80" hidden="1" customWidth="1"/>
    <col min="11566" max="11566" width="9.140625" style="80"/>
    <col min="11567" max="11567" width="13.28515625" style="80" bestFit="1" customWidth="1"/>
    <col min="11568" max="11591" width="9.140625" style="80"/>
    <col min="11592" max="11592" width="22.7109375" style="80" bestFit="1" customWidth="1"/>
    <col min="11593" max="11593" width="29" style="80" customWidth="1"/>
    <col min="11594" max="11594" width="9.5703125" style="80" customWidth="1"/>
    <col min="11595" max="11595" width="11.5703125" style="80" customWidth="1"/>
    <col min="11596" max="11596" width="10.7109375" style="80" customWidth="1"/>
    <col min="11597" max="11597" width="9.140625" style="80"/>
    <col min="11598" max="11601" width="2.42578125" style="80" customWidth="1"/>
    <col min="11602" max="11602" width="4.85546875" style="80" bestFit="1" customWidth="1"/>
    <col min="11603" max="11603" width="29.42578125" style="80" bestFit="1" customWidth="1"/>
    <col min="11604" max="11604" width="17" style="80" bestFit="1" customWidth="1"/>
    <col min="11605" max="11605" width="14.42578125" style="80" bestFit="1" customWidth="1"/>
    <col min="11606" max="11606" width="17" style="80" bestFit="1" customWidth="1"/>
    <col min="11607" max="11607" width="8.85546875" style="80" customWidth="1"/>
    <col min="11608" max="11617" width="2.42578125" style="80" customWidth="1"/>
    <col min="11618" max="11776" width="9.140625" style="80"/>
    <col min="11777" max="11777" width="2.28515625" style="80" customWidth="1"/>
    <col min="11778" max="11778" width="35.85546875" style="80" customWidth="1"/>
    <col min="11779" max="11782" width="14.7109375" style="80" customWidth="1"/>
    <col min="11783" max="11783" width="2.28515625" style="80" customWidth="1"/>
    <col min="11784" max="11784" width="3.28515625" style="80" customWidth="1"/>
    <col min="11785" max="11786" width="0" style="80" hidden="1" customWidth="1"/>
    <col min="11787" max="11788" width="9.140625" style="80"/>
    <col min="11789" max="11789" width="18.7109375" style="80" bestFit="1" customWidth="1"/>
    <col min="11790" max="11821" width="0" style="80" hidden="1" customWidth="1"/>
    <col min="11822" max="11822" width="9.140625" style="80"/>
    <col min="11823" max="11823" width="13.28515625" style="80" bestFit="1" customWidth="1"/>
    <col min="11824" max="11847" width="9.140625" style="80"/>
    <col min="11848" max="11848" width="22.7109375" style="80" bestFit="1" customWidth="1"/>
    <col min="11849" max="11849" width="29" style="80" customWidth="1"/>
    <col min="11850" max="11850" width="9.5703125" style="80" customWidth="1"/>
    <col min="11851" max="11851" width="11.5703125" style="80" customWidth="1"/>
    <col min="11852" max="11852" width="10.7109375" style="80" customWidth="1"/>
    <col min="11853" max="11853" width="9.140625" style="80"/>
    <col min="11854" max="11857" width="2.42578125" style="80" customWidth="1"/>
    <col min="11858" max="11858" width="4.85546875" style="80" bestFit="1" customWidth="1"/>
    <col min="11859" max="11859" width="29.42578125" style="80" bestFit="1" customWidth="1"/>
    <col min="11860" max="11860" width="17" style="80" bestFit="1" customWidth="1"/>
    <col min="11861" max="11861" width="14.42578125" style="80" bestFit="1" customWidth="1"/>
    <col min="11862" max="11862" width="17" style="80" bestFit="1" customWidth="1"/>
    <col min="11863" max="11863" width="8.85546875" style="80" customWidth="1"/>
    <col min="11864" max="11873" width="2.42578125" style="80" customWidth="1"/>
    <col min="11874" max="12032" width="9.140625" style="80"/>
    <col min="12033" max="12033" width="2.28515625" style="80" customWidth="1"/>
    <col min="12034" max="12034" width="35.85546875" style="80" customWidth="1"/>
    <col min="12035" max="12038" width="14.7109375" style="80" customWidth="1"/>
    <col min="12039" max="12039" width="2.28515625" style="80" customWidth="1"/>
    <col min="12040" max="12040" width="3.28515625" style="80" customWidth="1"/>
    <col min="12041" max="12042" width="0" style="80" hidden="1" customWidth="1"/>
    <col min="12043" max="12044" width="9.140625" style="80"/>
    <col min="12045" max="12045" width="18.7109375" style="80" bestFit="1" customWidth="1"/>
    <col min="12046" max="12077" width="0" style="80" hidden="1" customWidth="1"/>
    <col min="12078" max="12078" width="9.140625" style="80"/>
    <col min="12079" max="12079" width="13.28515625" style="80" bestFit="1" customWidth="1"/>
    <col min="12080" max="12103" width="9.140625" style="80"/>
    <col min="12104" max="12104" width="22.7109375" style="80" bestFit="1" customWidth="1"/>
    <col min="12105" max="12105" width="29" style="80" customWidth="1"/>
    <col min="12106" max="12106" width="9.5703125" style="80" customWidth="1"/>
    <col min="12107" max="12107" width="11.5703125" style="80" customWidth="1"/>
    <col min="12108" max="12108" width="10.7109375" style="80" customWidth="1"/>
    <col min="12109" max="12109" width="9.140625" style="80"/>
    <col min="12110" max="12113" width="2.42578125" style="80" customWidth="1"/>
    <col min="12114" max="12114" width="4.85546875" style="80" bestFit="1" customWidth="1"/>
    <col min="12115" max="12115" width="29.42578125" style="80" bestFit="1" customWidth="1"/>
    <col min="12116" max="12116" width="17" style="80" bestFit="1" customWidth="1"/>
    <col min="12117" max="12117" width="14.42578125" style="80" bestFit="1" customWidth="1"/>
    <col min="12118" max="12118" width="17" style="80" bestFit="1" customWidth="1"/>
    <col min="12119" max="12119" width="8.85546875" style="80" customWidth="1"/>
    <col min="12120" max="12129" width="2.42578125" style="80" customWidth="1"/>
    <col min="12130" max="12288" width="9.140625" style="80"/>
    <col min="12289" max="12289" width="2.28515625" style="80" customWidth="1"/>
    <col min="12290" max="12290" width="35.85546875" style="80" customWidth="1"/>
    <col min="12291" max="12294" width="14.7109375" style="80" customWidth="1"/>
    <col min="12295" max="12295" width="2.28515625" style="80" customWidth="1"/>
    <col min="12296" max="12296" width="3.28515625" style="80" customWidth="1"/>
    <col min="12297" max="12298" width="0" style="80" hidden="1" customWidth="1"/>
    <col min="12299" max="12300" width="9.140625" style="80"/>
    <col min="12301" max="12301" width="18.7109375" style="80" bestFit="1" customWidth="1"/>
    <col min="12302" max="12333" width="0" style="80" hidden="1" customWidth="1"/>
    <col min="12334" max="12334" width="9.140625" style="80"/>
    <col min="12335" max="12335" width="13.28515625" style="80" bestFit="1" customWidth="1"/>
    <col min="12336" max="12359" width="9.140625" style="80"/>
    <col min="12360" max="12360" width="22.7109375" style="80" bestFit="1" customWidth="1"/>
    <col min="12361" max="12361" width="29" style="80" customWidth="1"/>
    <col min="12362" max="12362" width="9.5703125" style="80" customWidth="1"/>
    <col min="12363" max="12363" width="11.5703125" style="80" customWidth="1"/>
    <col min="12364" max="12364" width="10.7109375" style="80" customWidth="1"/>
    <col min="12365" max="12365" width="9.140625" style="80"/>
    <col min="12366" max="12369" width="2.42578125" style="80" customWidth="1"/>
    <col min="12370" max="12370" width="4.85546875" style="80" bestFit="1" customWidth="1"/>
    <col min="12371" max="12371" width="29.42578125" style="80" bestFit="1" customWidth="1"/>
    <col min="12372" max="12372" width="17" style="80" bestFit="1" customWidth="1"/>
    <col min="12373" max="12373" width="14.42578125" style="80" bestFit="1" customWidth="1"/>
    <col min="12374" max="12374" width="17" style="80" bestFit="1" customWidth="1"/>
    <col min="12375" max="12375" width="8.85546875" style="80" customWidth="1"/>
    <col min="12376" max="12385" width="2.42578125" style="80" customWidth="1"/>
    <col min="12386" max="12544" width="9.140625" style="80"/>
    <col min="12545" max="12545" width="2.28515625" style="80" customWidth="1"/>
    <col min="12546" max="12546" width="35.85546875" style="80" customWidth="1"/>
    <col min="12547" max="12550" width="14.7109375" style="80" customWidth="1"/>
    <col min="12551" max="12551" width="2.28515625" style="80" customWidth="1"/>
    <col min="12552" max="12552" width="3.28515625" style="80" customWidth="1"/>
    <col min="12553" max="12554" width="0" style="80" hidden="1" customWidth="1"/>
    <col min="12555" max="12556" width="9.140625" style="80"/>
    <col min="12557" max="12557" width="18.7109375" style="80" bestFit="1" customWidth="1"/>
    <col min="12558" max="12589" width="0" style="80" hidden="1" customWidth="1"/>
    <col min="12590" max="12590" width="9.140625" style="80"/>
    <col min="12591" max="12591" width="13.28515625" style="80" bestFit="1" customWidth="1"/>
    <col min="12592" max="12615" width="9.140625" style="80"/>
    <col min="12616" max="12616" width="22.7109375" style="80" bestFit="1" customWidth="1"/>
    <col min="12617" max="12617" width="29" style="80" customWidth="1"/>
    <col min="12618" max="12618" width="9.5703125" style="80" customWidth="1"/>
    <col min="12619" max="12619" width="11.5703125" style="80" customWidth="1"/>
    <col min="12620" max="12620" width="10.7109375" style="80" customWidth="1"/>
    <col min="12621" max="12621" width="9.140625" style="80"/>
    <col min="12622" max="12625" width="2.42578125" style="80" customWidth="1"/>
    <col min="12626" max="12626" width="4.85546875" style="80" bestFit="1" customWidth="1"/>
    <col min="12627" max="12627" width="29.42578125" style="80" bestFit="1" customWidth="1"/>
    <col min="12628" max="12628" width="17" style="80" bestFit="1" customWidth="1"/>
    <col min="12629" max="12629" width="14.42578125" style="80" bestFit="1" customWidth="1"/>
    <col min="12630" max="12630" width="17" style="80" bestFit="1" customWidth="1"/>
    <col min="12631" max="12631" width="8.85546875" style="80" customWidth="1"/>
    <col min="12632" max="12641" width="2.42578125" style="80" customWidth="1"/>
    <col min="12642" max="12800" width="9.140625" style="80"/>
    <col min="12801" max="12801" width="2.28515625" style="80" customWidth="1"/>
    <col min="12802" max="12802" width="35.85546875" style="80" customWidth="1"/>
    <col min="12803" max="12806" width="14.7109375" style="80" customWidth="1"/>
    <col min="12807" max="12807" width="2.28515625" style="80" customWidth="1"/>
    <col min="12808" max="12808" width="3.28515625" style="80" customWidth="1"/>
    <col min="12809" max="12810" width="0" style="80" hidden="1" customWidth="1"/>
    <col min="12811" max="12812" width="9.140625" style="80"/>
    <col min="12813" max="12813" width="18.7109375" style="80" bestFit="1" customWidth="1"/>
    <col min="12814" max="12845" width="0" style="80" hidden="1" customWidth="1"/>
    <col min="12846" max="12846" width="9.140625" style="80"/>
    <col min="12847" max="12847" width="13.28515625" style="80" bestFit="1" customWidth="1"/>
    <col min="12848" max="12871" width="9.140625" style="80"/>
    <col min="12872" max="12872" width="22.7109375" style="80" bestFit="1" customWidth="1"/>
    <col min="12873" max="12873" width="29" style="80" customWidth="1"/>
    <col min="12874" max="12874" width="9.5703125" style="80" customWidth="1"/>
    <col min="12875" max="12875" width="11.5703125" style="80" customWidth="1"/>
    <col min="12876" max="12876" width="10.7109375" style="80" customWidth="1"/>
    <col min="12877" max="12877" width="9.140625" style="80"/>
    <col min="12878" max="12881" width="2.42578125" style="80" customWidth="1"/>
    <col min="12882" max="12882" width="4.85546875" style="80" bestFit="1" customWidth="1"/>
    <col min="12883" max="12883" width="29.42578125" style="80" bestFit="1" customWidth="1"/>
    <col min="12884" max="12884" width="17" style="80" bestFit="1" customWidth="1"/>
    <col min="12885" max="12885" width="14.42578125" style="80" bestFit="1" customWidth="1"/>
    <col min="12886" max="12886" width="17" style="80" bestFit="1" customWidth="1"/>
    <col min="12887" max="12887" width="8.85546875" style="80" customWidth="1"/>
    <col min="12888" max="12897" width="2.42578125" style="80" customWidth="1"/>
    <col min="12898" max="13056" width="9.140625" style="80"/>
    <col min="13057" max="13057" width="2.28515625" style="80" customWidth="1"/>
    <col min="13058" max="13058" width="35.85546875" style="80" customWidth="1"/>
    <col min="13059" max="13062" width="14.7109375" style="80" customWidth="1"/>
    <col min="13063" max="13063" width="2.28515625" style="80" customWidth="1"/>
    <col min="13064" max="13064" width="3.28515625" style="80" customWidth="1"/>
    <col min="13065" max="13066" width="0" style="80" hidden="1" customWidth="1"/>
    <col min="13067" max="13068" width="9.140625" style="80"/>
    <col min="13069" max="13069" width="18.7109375" style="80" bestFit="1" customWidth="1"/>
    <col min="13070" max="13101" width="0" style="80" hidden="1" customWidth="1"/>
    <col min="13102" max="13102" width="9.140625" style="80"/>
    <col min="13103" max="13103" width="13.28515625" style="80" bestFit="1" customWidth="1"/>
    <col min="13104" max="13127" width="9.140625" style="80"/>
    <col min="13128" max="13128" width="22.7109375" style="80" bestFit="1" customWidth="1"/>
    <col min="13129" max="13129" width="29" style="80" customWidth="1"/>
    <col min="13130" max="13130" width="9.5703125" style="80" customWidth="1"/>
    <col min="13131" max="13131" width="11.5703125" style="80" customWidth="1"/>
    <col min="13132" max="13132" width="10.7109375" style="80" customWidth="1"/>
    <col min="13133" max="13133" width="9.140625" style="80"/>
    <col min="13134" max="13137" width="2.42578125" style="80" customWidth="1"/>
    <col min="13138" max="13138" width="4.85546875" style="80" bestFit="1" customWidth="1"/>
    <col min="13139" max="13139" width="29.42578125" style="80" bestFit="1" customWidth="1"/>
    <col min="13140" max="13140" width="17" style="80" bestFit="1" customWidth="1"/>
    <col min="13141" max="13141" width="14.42578125" style="80" bestFit="1" customWidth="1"/>
    <col min="13142" max="13142" width="17" style="80" bestFit="1" customWidth="1"/>
    <col min="13143" max="13143" width="8.85546875" style="80" customWidth="1"/>
    <col min="13144" max="13153" width="2.42578125" style="80" customWidth="1"/>
    <col min="13154" max="13312" width="9.140625" style="80"/>
    <col min="13313" max="13313" width="2.28515625" style="80" customWidth="1"/>
    <col min="13314" max="13314" width="35.85546875" style="80" customWidth="1"/>
    <col min="13315" max="13318" width="14.7109375" style="80" customWidth="1"/>
    <col min="13319" max="13319" width="2.28515625" style="80" customWidth="1"/>
    <col min="13320" max="13320" width="3.28515625" style="80" customWidth="1"/>
    <col min="13321" max="13322" width="0" style="80" hidden="1" customWidth="1"/>
    <col min="13323" max="13324" width="9.140625" style="80"/>
    <col min="13325" max="13325" width="18.7109375" style="80" bestFit="1" customWidth="1"/>
    <col min="13326" max="13357" width="0" style="80" hidden="1" customWidth="1"/>
    <col min="13358" max="13358" width="9.140625" style="80"/>
    <col min="13359" max="13359" width="13.28515625" style="80" bestFit="1" customWidth="1"/>
    <col min="13360" max="13383" width="9.140625" style="80"/>
    <col min="13384" max="13384" width="22.7109375" style="80" bestFit="1" customWidth="1"/>
    <col min="13385" max="13385" width="29" style="80" customWidth="1"/>
    <col min="13386" max="13386" width="9.5703125" style="80" customWidth="1"/>
    <col min="13387" max="13387" width="11.5703125" style="80" customWidth="1"/>
    <col min="13388" max="13388" width="10.7109375" style="80" customWidth="1"/>
    <col min="13389" max="13389" width="9.140625" style="80"/>
    <col min="13390" max="13393" width="2.42578125" style="80" customWidth="1"/>
    <col min="13394" max="13394" width="4.85546875" style="80" bestFit="1" customWidth="1"/>
    <col min="13395" max="13395" width="29.42578125" style="80" bestFit="1" customWidth="1"/>
    <col min="13396" max="13396" width="17" style="80" bestFit="1" customWidth="1"/>
    <col min="13397" max="13397" width="14.42578125" style="80" bestFit="1" customWidth="1"/>
    <col min="13398" max="13398" width="17" style="80" bestFit="1" customWidth="1"/>
    <col min="13399" max="13399" width="8.85546875" style="80" customWidth="1"/>
    <col min="13400" max="13409" width="2.42578125" style="80" customWidth="1"/>
    <col min="13410" max="13568" width="9.140625" style="80"/>
    <col min="13569" max="13569" width="2.28515625" style="80" customWidth="1"/>
    <col min="13570" max="13570" width="35.85546875" style="80" customWidth="1"/>
    <col min="13571" max="13574" width="14.7109375" style="80" customWidth="1"/>
    <col min="13575" max="13575" width="2.28515625" style="80" customWidth="1"/>
    <col min="13576" max="13576" width="3.28515625" style="80" customWidth="1"/>
    <col min="13577" max="13578" width="0" style="80" hidden="1" customWidth="1"/>
    <col min="13579" max="13580" width="9.140625" style="80"/>
    <col min="13581" max="13581" width="18.7109375" style="80" bestFit="1" customWidth="1"/>
    <col min="13582" max="13613" width="0" style="80" hidden="1" customWidth="1"/>
    <col min="13614" max="13614" width="9.140625" style="80"/>
    <col min="13615" max="13615" width="13.28515625" style="80" bestFit="1" customWidth="1"/>
    <col min="13616" max="13639" width="9.140625" style="80"/>
    <col min="13640" max="13640" width="22.7109375" style="80" bestFit="1" customWidth="1"/>
    <col min="13641" max="13641" width="29" style="80" customWidth="1"/>
    <col min="13642" max="13642" width="9.5703125" style="80" customWidth="1"/>
    <col min="13643" max="13643" width="11.5703125" style="80" customWidth="1"/>
    <col min="13644" max="13644" width="10.7109375" style="80" customWidth="1"/>
    <col min="13645" max="13645" width="9.140625" style="80"/>
    <col min="13646" max="13649" width="2.42578125" style="80" customWidth="1"/>
    <col min="13650" max="13650" width="4.85546875" style="80" bestFit="1" customWidth="1"/>
    <col min="13651" max="13651" width="29.42578125" style="80" bestFit="1" customWidth="1"/>
    <col min="13652" max="13652" width="17" style="80" bestFit="1" customWidth="1"/>
    <col min="13653" max="13653" width="14.42578125" style="80" bestFit="1" customWidth="1"/>
    <col min="13654" max="13654" width="17" style="80" bestFit="1" customWidth="1"/>
    <col min="13655" max="13655" width="8.85546875" style="80" customWidth="1"/>
    <col min="13656" max="13665" width="2.42578125" style="80" customWidth="1"/>
    <col min="13666" max="13824" width="9.140625" style="80"/>
    <col min="13825" max="13825" width="2.28515625" style="80" customWidth="1"/>
    <col min="13826" max="13826" width="35.85546875" style="80" customWidth="1"/>
    <col min="13827" max="13830" width="14.7109375" style="80" customWidth="1"/>
    <col min="13831" max="13831" width="2.28515625" style="80" customWidth="1"/>
    <col min="13832" max="13832" width="3.28515625" style="80" customWidth="1"/>
    <col min="13833" max="13834" width="0" style="80" hidden="1" customWidth="1"/>
    <col min="13835" max="13836" width="9.140625" style="80"/>
    <col min="13837" max="13837" width="18.7109375" style="80" bestFit="1" customWidth="1"/>
    <col min="13838" max="13869" width="0" style="80" hidden="1" customWidth="1"/>
    <col min="13870" max="13870" width="9.140625" style="80"/>
    <col min="13871" max="13871" width="13.28515625" style="80" bestFit="1" customWidth="1"/>
    <col min="13872" max="13895" width="9.140625" style="80"/>
    <col min="13896" max="13896" width="22.7109375" style="80" bestFit="1" customWidth="1"/>
    <col min="13897" max="13897" width="29" style="80" customWidth="1"/>
    <col min="13898" max="13898" width="9.5703125" style="80" customWidth="1"/>
    <col min="13899" max="13899" width="11.5703125" style="80" customWidth="1"/>
    <col min="13900" max="13900" width="10.7109375" style="80" customWidth="1"/>
    <col min="13901" max="13901" width="9.140625" style="80"/>
    <col min="13902" max="13905" width="2.42578125" style="80" customWidth="1"/>
    <col min="13906" max="13906" width="4.85546875" style="80" bestFit="1" customWidth="1"/>
    <col min="13907" max="13907" width="29.42578125" style="80" bestFit="1" customWidth="1"/>
    <col min="13908" max="13908" width="17" style="80" bestFit="1" customWidth="1"/>
    <col min="13909" max="13909" width="14.42578125" style="80" bestFit="1" customWidth="1"/>
    <col min="13910" max="13910" width="17" style="80" bestFit="1" customWidth="1"/>
    <col min="13911" max="13911" width="8.85546875" style="80" customWidth="1"/>
    <col min="13912" max="13921" width="2.42578125" style="80" customWidth="1"/>
    <col min="13922" max="14080" width="9.140625" style="80"/>
    <col min="14081" max="14081" width="2.28515625" style="80" customWidth="1"/>
    <col min="14082" max="14082" width="35.85546875" style="80" customWidth="1"/>
    <col min="14083" max="14086" width="14.7109375" style="80" customWidth="1"/>
    <col min="14087" max="14087" width="2.28515625" style="80" customWidth="1"/>
    <col min="14088" max="14088" width="3.28515625" style="80" customWidth="1"/>
    <col min="14089" max="14090" width="0" style="80" hidden="1" customWidth="1"/>
    <col min="14091" max="14092" width="9.140625" style="80"/>
    <col min="14093" max="14093" width="18.7109375" style="80" bestFit="1" customWidth="1"/>
    <col min="14094" max="14125" width="0" style="80" hidden="1" customWidth="1"/>
    <col min="14126" max="14126" width="9.140625" style="80"/>
    <col min="14127" max="14127" width="13.28515625" style="80" bestFit="1" customWidth="1"/>
    <col min="14128" max="14151" width="9.140625" style="80"/>
    <col min="14152" max="14152" width="22.7109375" style="80" bestFit="1" customWidth="1"/>
    <col min="14153" max="14153" width="29" style="80" customWidth="1"/>
    <col min="14154" max="14154" width="9.5703125" style="80" customWidth="1"/>
    <col min="14155" max="14155" width="11.5703125" style="80" customWidth="1"/>
    <col min="14156" max="14156" width="10.7109375" style="80" customWidth="1"/>
    <col min="14157" max="14157" width="9.140625" style="80"/>
    <col min="14158" max="14161" width="2.42578125" style="80" customWidth="1"/>
    <col min="14162" max="14162" width="4.85546875" style="80" bestFit="1" customWidth="1"/>
    <col min="14163" max="14163" width="29.42578125" style="80" bestFit="1" customWidth="1"/>
    <col min="14164" max="14164" width="17" style="80" bestFit="1" customWidth="1"/>
    <col min="14165" max="14165" width="14.42578125" style="80" bestFit="1" customWidth="1"/>
    <col min="14166" max="14166" width="17" style="80" bestFit="1" customWidth="1"/>
    <col min="14167" max="14167" width="8.85546875" style="80" customWidth="1"/>
    <col min="14168" max="14177" width="2.42578125" style="80" customWidth="1"/>
    <col min="14178" max="14336" width="9.140625" style="80"/>
    <col min="14337" max="14337" width="2.28515625" style="80" customWidth="1"/>
    <col min="14338" max="14338" width="35.85546875" style="80" customWidth="1"/>
    <col min="14339" max="14342" width="14.7109375" style="80" customWidth="1"/>
    <col min="14343" max="14343" width="2.28515625" style="80" customWidth="1"/>
    <col min="14344" max="14344" width="3.28515625" style="80" customWidth="1"/>
    <col min="14345" max="14346" width="0" style="80" hidden="1" customWidth="1"/>
    <col min="14347" max="14348" width="9.140625" style="80"/>
    <col min="14349" max="14349" width="18.7109375" style="80" bestFit="1" customWidth="1"/>
    <col min="14350" max="14381" width="0" style="80" hidden="1" customWidth="1"/>
    <col min="14382" max="14382" width="9.140625" style="80"/>
    <col min="14383" max="14383" width="13.28515625" style="80" bestFit="1" customWidth="1"/>
    <col min="14384" max="14407" width="9.140625" style="80"/>
    <col min="14408" max="14408" width="22.7109375" style="80" bestFit="1" customWidth="1"/>
    <col min="14409" max="14409" width="29" style="80" customWidth="1"/>
    <col min="14410" max="14410" width="9.5703125" style="80" customWidth="1"/>
    <col min="14411" max="14411" width="11.5703125" style="80" customWidth="1"/>
    <col min="14412" max="14412" width="10.7109375" style="80" customWidth="1"/>
    <col min="14413" max="14413" width="9.140625" style="80"/>
    <col min="14414" max="14417" width="2.42578125" style="80" customWidth="1"/>
    <col min="14418" max="14418" width="4.85546875" style="80" bestFit="1" customWidth="1"/>
    <col min="14419" max="14419" width="29.42578125" style="80" bestFit="1" customWidth="1"/>
    <col min="14420" max="14420" width="17" style="80" bestFit="1" customWidth="1"/>
    <col min="14421" max="14421" width="14.42578125" style="80" bestFit="1" customWidth="1"/>
    <col min="14422" max="14422" width="17" style="80" bestFit="1" customWidth="1"/>
    <col min="14423" max="14423" width="8.85546875" style="80" customWidth="1"/>
    <col min="14424" max="14433" width="2.42578125" style="80" customWidth="1"/>
    <col min="14434" max="14592" width="9.140625" style="80"/>
    <col min="14593" max="14593" width="2.28515625" style="80" customWidth="1"/>
    <col min="14594" max="14594" width="35.85546875" style="80" customWidth="1"/>
    <col min="14595" max="14598" width="14.7109375" style="80" customWidth="1"/>
    <col min="14599" max="14599" width="2.28515625" style="80" customWidth="1"/>
    <col min="14600" max="14600" width="3.28515625" style="80" customWidth="1"/>
    <col min="14601" max="14602" width="0" style="80" hidden="1" customWidth="1"/>
    <col min="14603" max="14604" width="9.140625" style="80"/>
    <col min="14605" max="14605" width="18.7109375" style="80" bestFit="1" customWidth="1"/>
    <col min="14606" max="14637" width="0" style="80" hidden="1" customWidth="1"/>
    <col min="14638" max="14638" width="9.140625" style="80"/>
    <col min="14639" max="14639" width="13.28515625" style="80" bestFit="1" customWidth="1"/>
    <col min="14640" max="14663" width="9.140625" style="80"/>
    <col min="14664" max="14664" width="22.7109375" style="80" bestFit="1" customWidth="1"/>
    <col min="14665" max="14665" width="29" style="80" customWidth="1"/>
    <col min="14666" max="14666" width="9.5703125" style="80" customWidth="1"/>
    <col min="14667" max="14667" width="11.5703125" style="80" customWidth="1"/>
    <col min="14668" max="14668" width="10.7109375" style="80" customWidth="1"/>
    <col min="14669" max="14669" width="9.140625" style="80"/>
    <col min="14670" max="14673" width="2.42578125" style="80" customWidth="1"/>
    <col min="14674" max="14674" width="4.85546875" style="80" bestFit="1" customWidth="1"/>
    <col min="14675" max="14675" width="29.42578125" style="80" bestFit="1" customWidth="1"/>
    <col min="14676" max="14676" width="17" style="80" bestFit="1" customWidth="1"/>
    <col min="14677" max="14677" width="14.42578125" style="80" bestFit="1" customWidth="1"/>
    <col min="14678" max="14678" width="17" style="80" bestFit="1" customWidth="1"/>
    <col min="14679" max="14679" width="8.85546875" style="80" customWidth="1"/>
    <col min="14680" max="14689" width="2.42578125" style="80" customWidth="1"/>
    <col min="14690" max="14848" width="9.140625" style="80"/>
    <col min="14849" max="14849" width="2.28515625" style="80" customWidth="1"/>
    <col min="14850" max="14850" width="35.85546875" style="80" customWidth="1"/>
    <col min="14851" max="14854" width="14.7109375" style="80" customWidth="1"/>
    <col min="14855" max="14855" width="2.28515625" style="80" customWidth="1"/>
    <col min="14856" max="14856" width="3.28515625" style="80" customWidth="1"/>
    <col min="14857" max="14858" width="0" style="80" hidden="1" customWidth="1"/>
    <col min="14859" max="14860" width="9.140625" style="80"/>
    <col min="14861" max="14861" width="18.7109375" style="80" bestFit="1" customWidth="1"/>
    <col min="14862" max="14893" width="0" style="80" hidden="1" customWidth="1"/>
    <col min="14894" max="14894" width="9.140625" style="80"/>
    <col min="14895" max="14895" width="13.28515625" style="80" bestFit="1" customWidth="1"/>
    <col min="14896" max="14919" width="9.140625" style="80"/>
    <col min="14920" max="14920" width="22.7109375" style="80" bestFit="1" customWidth="1"/>
    <col min="14921" max="14921" width="29" style="80" customWidth="1"/>
    <col min="14922" max="14922" width="9.5703125" style="80" customWidth="1"/>
    <col min="14923" max="14923" width="11.5703125" style="80" customWidth="1"/>
    <col min="14924" max="14924" width="10.7109375" style="80" customWidth="1"/>
    <col min="14925" max="14925" width="9.140625" style="80"/>
    <col min="14926" max="14929" width="2.42578125" style="80" customWidth="1"/>
    <col min="14930" max="14930" width="4.85546875" style="80" bestFit="1" customWidth="1"/>
    <col min="14931" max="14931" width="29.42578125" style="80" bestFit="1" customWidth="1"/>
    <col min="14932" max="14932" width="17" style="80" bestFit="1" customWidth="1"/>
    <col min="14933" max="14933" width="14.42578125" style="80" bestFit="1" customWidth="1"/>
    <col min="14934" max="14934" width="17" style="80" bestFit="1" customWidth="1"/>
    <col min="14935" max="14935" width="8.85546875" style="80" customWidth="1"/>
    <col min="14936" max="14945" width="2.42578125" style="80" customWidth="1"/>
    <col min="14946" max="15104" width="9.140625" style="80"/>
    <col min="15105" max="15105" width="2.28515625" style="80" customWidth="1"/>
    <col min="15106" max="15106" width="35.85546875" style="80" customWidth="1"/>
    <col min="15107" max="15110" width="14.7109375" style="80" customWidth="1"/>
    <col min="15111" max="15111" width="2.28515625" style="80" customWidth="1"/>
    <col min="15112" max="15112" width="3.28515625" style="80" customWidth="1"/>
    <col min="15113" max="15114" width="0" style="80" hidden="1" customWidth="1"/>
    <col min="15115" max="15116" width="9.140625" style="80"/>
    <col min="15117" max="15117" width="18.7109375" style="80" bestFit="1" customWidth="1"/>
    <col min="15118" max="15149" width="0" style="80" hidden="1" customWidth="1"/>
    <col min="15150" max="15150" width="9.140625" style="80"/>
    <col min="15151" max="15151" width="13.28515625" style="80" bestFit="1" customWidth="1"/>
    <col min="15152" max="15175" width="9.140625" style="80"/>
    <col min="15176" max="15176" width="22.7109375" style="80" bestFit="1" customWidth="1"/>
    <col min="15177" max="15177" width="29" style="80" customWidth="1"/>
    <col min="15178" max="15178" width="9.5703125" style="80" customWidth="1"/>
    <col min="15179" max="15179" width="11.5703125" style="80" customWidth="1"/>
    <col min="15180" max="15180" width="10.7109375" style="80" customWidth="1"/>
    <col min="15181" max="15181" width="9.140625" style="80"/>
    <col min="15182" max="15185" width="2.42578125" style="80" customWidth="1"/>
    <col min="15186" max="15186" width="4.85546875" style="80" bestFit="1" customWidth="1"/>
    <col min="15187" max="15187" width="29.42578125" style="80" bestFit="1" customWidth="1"/>
    <col min="15188" max="15188" width="17" style="80" bestFit="1" customWidth="1"/>
    <col min="15189" max="15189" width="14.42578125" style="80" bestFit="1" customWidth="1"/>
    <col min="15190" max="15190" width="17" style="80" bestFit="1" customWidth="1"/>
    <col min="15191" max="15191" width="8.85546875" style="80" customWidth="1"/>
    <col min="15192" max="15201" width="2.42578125" style="80" customWidth="1"/>
    <col min="15202" max="15360" width="9.140625" style="80"/>
    <col min="15361" max="15361" width="2.28515625" style="80" customWidth="1"/>
    <col min="15362" max="15362" width="35.85546875" style="80" customWidth="1"/>
    <col min="15363" max="15366" width="14.7109375" style="80" customWidth="1"/>
    <col min="15367" max="15367" width="2.28515625" style="80" customWidth="1"/>
    <col min="15368" max="15368" width="3.28515625" style="80" customWidth="1"/>
    <col min="15369" max="15370" width="0" style="80" hidden="1" customWidth="1"/>
    <col min="15371" max="15372" width="9.140625" style="80"/>
    <col min="15373" max="15373" width="18.7109375" style="80" bestFit="1" customWidth="1"/>
    <col min="15374" max="15405" width="0" style="80" hidden="1" customWidth="1"/>
    <col min="15406" max="15406" width="9.140625" style="80"/>
    <col min="15407" max="15407" width="13.28515625" style="80" bestFit="1" customWidth="1"/>
    <col min="15408" max="15431" width="9.140625" style="80"/>
    <col min="15432" max="15432" width="22.7109375" style="80" bestFit="1" customWidth="1"/>
    <col min="15433" max="15433" width="29" style="80" customWidth="1"/>
    <col min="15434" max="15434" width="9.5703125" style="80" customWidth="1"/>
    <col min="15435" max="15435" width="11.5703125" style="80" customWidth="1"/>
    <col min="15436" max="15436" width="10.7109375" style="80" customWidth="1"/>
    <col min="15437" max="15437" width="9.140625" style="80"/>
    <col min="15438" max="15441" width="2.42578125" style="80" customWidth="1"/>
    <col min="15442" max="15442" width="4.85546875" style="80" bestFit="1" customWidth="1"/>
    <col min="15443" max="15443" width="29.42578125" style="80" bestFit="1" customWidth="1"/>
    <col min="15444" max="15444" width="17" style="80" bestFit="1" customWidth="1"/>
    <col min="15445" max="15445" width="14.42578125" style="80" bestFit="1" customWidth="1"/>
    <col min="15446" max="15446" width="17" style="80" bestFit="1" customWidth="1"/>
    <col min="15447" max="15447" width="8.85546875" style="80" customWidth="1"/>
    <col min="15448" max="15457" width="2.42578125" style="80" customWidth="1"/>
    <col min="15458" max="15616" width="9.140625" style="80"/>
    <col min="15617" max="15617" width="2.28515625" style="80" customWidth="1"/>
    <col min="15618" max="15618" width="35.85546875" style="80" customWidth="1"/>
    <col min="15619" max="15622" width="14.7109375" style="80" customWidth="1"/>
    <col min="15623" max="15623" width="2.28515625" style="80" customWidth="1"/>
    <col min="15624" max="15624" width="3.28515625" style="80" customWidth="1"/>
    <col min="15625" max="15626" width="0" style="80" hidden="1" customWidth="1"/>
    <col min="15627" max="15628" width="9.140625" style="80"/>
    <col min="15629" max="15629" width="18.7109375" style="80" bestFit="1" customWidth="1"/>
    <col min="15630" max="15661" width="0" style="80" hidden="1" customWidth="1"/>
    <col min="15662" max="15662" width="9.140625" style="80"/>
    <col min="15663" max="15663" width="13.28515625" style="80" bestFit="1" customWidth="1"/>
    <col min="15664" max="15687" width="9.140625" style="80"/>
    <col min="15688" max="15688" width="22.7109375" style="80" bestFit="1" customWidth="1"/>
    <col min="15689" max="15689" width="29" style="80" customWidth="1"/>
    <col min="15690" max="15690" width="9.5703125" style="80" customWidth="1"/>
    <col min="15691" max="15691" width="11.5703125" style="80" customWidth="1"/>
    <col min="15692" max="15692" width="10.7109375" style="80" customWidth="1"/>
    <col min="15693" max="15693" width="9.140625" style="80"/>
    <col min="15694" max="15697" width="2.42578125" style="80" customWidth="1"/>
    <col min="15698" max="15698" width="4.85546875" style="80" bestFit="1" customWidth="1"/>
    <col min="15699" max="15699" width="29.42578125" style="80" bestFit="1" customWidth="1"/>
    <col min="15700" max="15700" width="17" style="80" bestFit="1" customWidth="1"/>
    <col min="15701" max="15701" width="14.42578125" style="80" bestFit="1" customWidth="1"/>
    <col min="15702" max="15702" width="17" style="80" bestFit="1" customWidth="1"/>
    <col min="15703" max="15703" width="8.85546875" style="80" customWidth="1"/>
    <col min="15704" max="15713" width="2.42578125" style="80" customWidth="1"/>
    <col min="15714" max="15872" width="9.140625" style="80"/>
    <col min="15873" max="15873" width="2.28515625" style="80" customWidth="1"/>
    <col min="15874" max="15874" width="35.85546875" style="80" customWidth="1"/>
    <col min="15875" max="15878" width="14.7109375" style="80" customWidth="1"/>
    <col min="15879" max="15879" width="2.28515625" style="80" customWidth="1"/>
    <col min="15880" max="15880" width="3.28515625" style="80" customWidth="1"/>
    <col min="15881" max="15882" width="0" style="80" hidden="1" customWidth="1"/>
    <col min="15883" max="15884" width="9.140625" style="80"/>
    <col min="15885" max="15885" width="18.7109375" style="80" bestFit="1" customWidth="1"/>
    <col min="15886" max="15917" width="0" style="80" hidden="1" customWidth="1"/>
    <col min="15918" max="15918" width="9.140625" style="80"/>
    <col min="15919" max="15919" width="13.28515625" style="80" bestFit="1" customWidth="1"/>
    <col min="15920" max="15943" width="9.140625" style="80"/>
    <col min="15944" max="15944" width="22.7109375" style="80" bestFit="1" customWidth="1"/>
    <col min="15945" max="15945" width="29" style="80" customWidth="1"/>
    <col min="15946" max="15946" width="9.5703125" style="80" customWidth="1"/>
    <col min="15947" max="15947" width="11.5703125" style="80" customWidth="1"/>
    <col min="15948" max="15948" width="10.7109375" style="80" customWidth="1"/>
    <col min="15949" max="15949" width="9.140625" style="80"/>
    <col min="15950" max="15953" width="2.42578125" style="80" customWidth="1"/>
    <col min="15954" max="15954" width="4.85546875" style="80" bestFit="1" customWidth="1"/>
    <col min="15955" max="15955" width="29.42578125" style="80" bestFit="1" customWidth="1"/>
    <col min="15956" max="15956" width="17" style="80" bestFit="1" customWidth="1"/>
    <col min="15957" max="15957" width="14.42578125" style="80" bestFit="1" customWidth="1"/>
    <col min="15958" max="15958" width="17" style="80" bestFit="1" customWidth="1"/>
    <col min="15959" max="15959" width="8.85546875" style="80" customWidth="1"/>
    <col min="15960" max="15969" width="2.42578125" style="80" customWidth="1"/>
    <col min="15970" max="16128" width="9.140625" style="80"/>
    <col min="16129" max="16129" width="2.28515625" style="80" customWidth="1"/>
    <col min="16130" max="16130" width="35.85546875" style="80" customWidth="1"/>
    <col min="16131" max="16134" width="14.7109375" style="80" customWidth="1"/>
    <col min="16135" max="16135" width="2.28515625" style="80" customWidth="1"/>
    <col min="16136" max="16136" width="3.28515625" style="80" customWidth="1"/>
    <col min="16137" max="16138" width="0" style="80" hidden="1" customWidth="1"/>
    <col min="16139" max="16140" width="9.140625" style="80"/>
    <col min="16141" max="16141" width="18.7109375" style="80" bestFit="1" customWidth="1"/>
    <col min="16142" max="16173" width="0" style="80" hidden="1" customWidth="1"/>
    <col min="16174" max="16174" width="9.140625" style="80"/>
    <col min="16175" max="16175" width="13.28515625" style="80" bestFit="1" customWidth="1"/>
    <col min="16176" max="16199" width="9.140625" style="80"/>
    <col min="16200" max="16200" width="22.7109375" style="80" bestFit="1" customWidth="1"/>
    <col min="16201" max="16201" width="29" style="80" customWidth="1"/>
    <col min="16202" max="16202" width="9.5703125" style="80" customWidth="1"/>
    <col min="16203" max="16203" width="11.5703125" style="80" customWidth="1"/>
    <col min="16204" max="16204" width="10.7109375" style="80" customWidth="1"/>
    <col min="16205" max="16205" width="9.140625" style="80"/>
    <col min="16206" max="16209" width="2.42578125" style="80" customWidth="1"/>
    <col min="16210" max="16210" width="4.85546875" style="80" bestFit="1" customWidth="1"/>
    <col min="16211" max="16211" width="29.42578125" style="80" bestFit="1" customWidth="1"/>
    <col min="16212" max="16212" width="17" style="80" bestFit="1" customWidth="1"/>
    <col min="16213" max="16213" width="14.42578125" style="80" bestFit="1" customWidth="1"/>
    <col min="16214" max="16214" width="17" style="80" bestFit="1" customWidth="1"/>
    <col min="16215" max="16215" width="8.85546875" style="80" customWidth="1"/>
    <col min="16216" max="16225" width="2.42578125" style="80" customWidth="1"/>
    <col min="16226" max="16384" width="9.140625" style="80"/>
  </cols>
  <sheetData>
    <row r="1" spans="1:48" ht="21.75" thickTop="1" thickBot="1" x14ac:dyDescent="0.25">
      <c r="A1" s="77"/>
      <c r="B1" s="291" t="s">
        <v>86</v>
      </c>
      <c r="C1" s="291"/>
      <c r="D1" s="291"/>
      <c r="E1" s="291"/>
      <c r="F1" s="291"/>
      <c r="G1" s="78"/>
      <c r="H1" s="79"/>
    </row>
    <row r="2" spans="1:48" s="79" customFormat="1" ht="3.75" customHeight="1" thickTop="1" thickBot="1" x14ac:dyDescent="0.25">
      <c r="B2" s="81"/>
      <c r="C2" s="81"/>
      <c r="D2" s="81"/>
      <c r="E2" s="81"/>
      <c r="F2" s="81"/>
    </row>
    <row r="3" spans="1:48" s="79" customFormat="1" ht="3.75" customHeight="1" x14ac:dyDescent="0.2">
      <c r="A3" s="82"/>
      <c r="B3" s="83"/>
      <c r="C3" s="83"/>
      <c r="D3" s="83"/>
      <c r="E3" s="83"/>
      <c r="F3" s="83"/>
      <c r="G3" s="84"/>
    </row>
    <row r="4" spans="1:48" x14ac:dyDescent="0.2">
      <c r="A4" s="85"/>
      <c r="B4" s="292" t="s">
        <v>26</v>
      </c>
      <c r="C4" s="292"/>
      <c r="D4" s="292"/>
      <c r="E4" s="292"/>
      <c r="F4" s="292"/>
      <c r="G4" s="86"/>
      <c r="H4" s="79"/>
    </row>
    <row r="5" spans="1:48" ht="3.75" customHeight="1" x14ac:dyDescent="0.2">
      <c r="A5" s="85"/>
      <c r="B5" s="87"/>
      <c r="C5" s="87"/>
      <c r="D5" s="87"/>
      <c r="E5" s="87"/>
      <c r="F5" s="87"/>
      <c r="G5" s="86"/>
      <c r="H5" s="79"/>
    </row>
    <row r="6" spans="1:48" ht="38.25" customHeight="1" x14ac:dyDescent="0.2">
      <c r="A6" s="85"/>
      <c r="B6" s="88" t="s">
        <v>27</v>
      </c>
      <c r="C6" s="293" t="s">
        <v>28</v>
      </c>
      <c r="D6" s="294"/>
      <c r="E6" s="294"/>
      <c r="F6" s="295"/>
      <c r="G6" s="86"/>
      <c r="H6" s="79"/>
    </row>
    <row r="7" spans="1:48" x14ac:dyDescent="0.2">
      <c r="A7" s="85"/>
      <c r="B7" s="87"/>
      <c r="C7" s="79"/>
      <c r="D7" s="79"/>
      <c r="E7" s="79"/>
      <c r="F7" s="79"/>
      <c r="G7" s="86"/>
      <c r="H7" s="79"/>
    </row>
    <row r="8" spans="1:48" x14ac:dyDescent="0.2">
      <c r="A8" s="85"/>
      <c r="B8" s="88" t="s">
        <v>29</v>
      </c>
      <c r="C8" s="79"/>
      <c r="D8" s="79"/>
      <c r="E8" s="79"/>
      <c r="F8" s="89" t="s">
        <v>30</v>
      </c>
      <c r="G8" s="86"/>
      <c r="H8" s="79"/>
      <c r="K8" s="90" t="str">
        <f>IF(F8="","PREENCHER SE A OBRA POSSUI FOLHA DE PAGAMENTO DESONERADA","")</f>
        <v/>
      </c>
    </row>
    <row r="9" spans="1:48" x14ac:dyDescent="0.2">
      <c r="A9" s="85"/>
      <c r="B9" s="91" t="s">
        <v>31</v>
      </c>
      <c r="C9" s="79"/>
      <c r="D9" s="79"/>
      <c r="E9" s="79"/>
      <c r="F9" s="79"/>
      <c r="G9" s="86"/>
      <c r="H9" s="79"/>
    </row>
    <row r="10" spans="1:48" x14ac:dyDescent="0.2">
      <c r="A10" s="85"/>
      <c r="B10" s="87"/>
      <c r="C10" s="87"/>
      <c r="D10" s="87"/>
      <c r="E10" s="92"/>
      <c r="F10" s="87"/>
      <c r="G10" s="86"/>
      <c r="H10" s="79"/>
    </row>
    <row r="11" spans="1:48" x14ac:dyDescent="0.2">
      <c r="A11" s="85"/>
      <c r="B11" s="87" t="s">
        <v>32</v>
      </c>
      <c r="C11" s="87"/>
      <c r="D11" s="87"/>
      <c r="E11" s="92"/>
      <c r="F11" s="87"/>
      <c r="G11" s="86"/>
      <c r="H11" s="79"/>
    </row>
    <row r="12" spans="1:48" ht="151.5" customHeight="1" x14ac:dyDescent="0.2">
      <c r="A12" s="85"/>
      <c r="B12" s="296" t="str">
        <f>IF(C6="","",VLOOKUP(BU295,BV257:BW262,2,0))</f>
        <v>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v>
      </c>
      <c r="C12" s="297"/>
      <c r="D12" s="297"/>
      <c r="E12" s="297"/>
      <c r="F12" s="298"/>
      <c r="G12" s="86"/>
      <c r="H12" s="79"/>
    </row>
    <row r="13" spans="1:48" ht="3.75" customHeight="1" x14ac:dyDescent="0.2">
      <c r="A13" s="85"/>
      <c r="B13" s="87"/>
      <c r="C13" s="87"/>
      <c r="D13" s="87"/>
      <c r="E13" s="92"/>
      <c r="F13" s="87"/>
      <c r="G13" s="86"/>
      <c r="H13" s="79"/>
    </row>
    <row r="14" spans="1:48" x14ac:dyDescent="0.2">
      <c r="A14" s="85"/>
      <c r="B14" s="87" t="s">
        <v>33</v>
      </c>
      <c r="C14" s="87"/>
      <c r="D14" s="87"/>
      <c r="E14" s="92"/>
      <c r="F14" s="87"/>
      <c r="G14" s="86"/>
      <c r="H14" s="79"/>
    </row>
    <row r="15" spans="1:48" ht="3.75" customHeight="1" x14ac:dyDescent="0.2">
      <c r="A15" s="85"/>
      <c r="B15" s="87"/>
      <c r="C15" s="87"/>
      <c r="D15" s="87"/>
      <c r="E15" s="92"/>
      <c r="F15" s="87"/>
      <c r="G15" s="86"/>
      <c r="H15" s="79"/>
    </row>
    <row r="16" spans="1:48" x14ac:dyDescent="0.2">
      <c r="A16" s="85"/>
      <c r="B16" s="87" t="s">
        <v>87</v>
      </c>
      <c r="C16" s="87"/>
      <c r="D16" s="299">
        <v>3.6499999999999998E-2</v>
      </c>
      <c r="E16" s="299"/>
      <c r="F16" s="299"/>
      <c r="G16" s="86"/>
      <c r="H16" s="79"/>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row>
    <row r="17" spans="1:48" ht="9.75" customHeight="1" x14ac:dyDescent="0.2">
      <c r="A17" s="85"/>
      <c r="B17" s="87"/>
      <c r="C17" s="87"/>
      <c r="D17" s="87"/>
      <c r="E17" s="93"/>
      <c r="F17" s="93"/>
      <c r="G17" s="86"/>
      <c r="H17" s="79"/>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row>
    <row r="18" spans="1:48" x14ac:dyDescent="0.2">
      <c r="A18" s="85"/>
      <c r="B18" s="87" t="s">
        <v>37</v>
      </c>
      <c r="C18" s="87"/>
      <c r="D18" s="300" t="s">
        <v>38</v>
      </c>
      <c r="E18" s="300"/>
      <c r="F18" s="300"/>
      <c r="G18" s="86"/>
      <c r="H18" s="79"/>
      <c r="K18" s="94"/>
    </row>
    <row r="19" spans="1:48" x14ac:dyDescent="0.2">
      <c r="A19" s="85"/>
      <c r="B19" s="95">
        <v>0.03</v>
      </c>
      <c r="C19" s="96"/>
      <c r="D19" s="299">
        <v>0.55000000000000004</v>
      </c>
      <c r="E19" s="299"/>
      <c r="F19" s="299"/>
      <c r="G19" s="86"/>
      <c r="H19" s="79"/>
      <c r="K19" s="94"/>
    </row>
    <row r="20" spans="1:48" ht="3.75" customHeight="1" x14ac:dyDescent="0.2">
      <c r="A20" s="85"/>
      <c r="B20" s="97"/>
      <c r="C20" s="87"/>
      <c r="D20" s="87" t="s">
        <v>39</v>
      </c>
      <c r="E20" s="87"/>
      <c r="F20" s="87"/>
      <c r="G20" s="86"/>
      <c r="H20" s="79"/>
      <c r="K20" s="94"/>
    </row>
    <row r="21" spans="1:48" x14ac:dyDescent="0.2">
      <c r="A21" s="85"/>
      <c r="B21" s="87" t="s">
        <v>40</v>
      </c>
      <c r="C21" s="98">
        <f>+B19*D19</f>
        <v>1.6500000000000001E-2</v>
      </c>
      <c r="D21" s="99"/>
      <c r="E21" s="100"/>
      <c r="F21" s="97"/>
      <c r="G21" s="86"/>
      <c r="H21" s="79"/>
      <c r="K21" s="94"/>
    </row>
    <row r="22" spans="1:48" ht="3.75" customHeight="1" x14ac:dyDescent="0.2">
      <c r="A22" s="85"/>
      <c r="B22" s="97"/>
      <c r="C22" s="98"/>
      <c r="D22" s="97"/>
      <c r="E22" s="97"/>
      <c r="F22" s="97"/>
      <c r="G22" s="86"/>
      <c r="H22" s="79"/>
      <c r="K22" s="94"/>
    </row>
    <row r="23" spans="1:48" ht="15.75" x14ac:dyDescent="0.25">
      <c r="A23" s="85"/>
      <c r="B23" s="79"/>
      <c r="C23" s="79"/>
      <c r="D23" s="276" t="s">
        <v>41</v>
      </c>
      <c r="E23" s="276"/>
      <c r="F23" s="101">
        <f>D16+C21</f>
        <v>5.2999999999999999E-2</v>
      </c>
      <c r="G23" s="86"/>
      <c r="H23" s="79"/>
      <c r="K23" s="94"/>
    </row>
    <row r="24" spans="1:48" ht="3.75" customHeight="1" x14ac:dyDescent="0.2">
      <c r="A24" s="85"/>
      <c r="B24" s="97"/>
      <c r="C24" s="98"/>
      <c r="D24" s="97"/>
      <c r="E24" s="97"/>
      <c r="F24" s="97"/>
      <c r="G24" s="86"/>
      <c r="H24" s="79"/>
      <c r="K24" s="94"/>
    </row>
    <row r="25" spans="1:48" ht="26.25" customHeight="1" x14ac:dyDescent="0.2">
      <c r="A25" s="85"/>
      <c r="B25" s="301" t="s">
        <v>42</v>
      </c>
      <c r="C25" s="301"/>
      <c r="D25" s="301"/>
      <c r="E25" s="301"/>
      <c r="F25" s="301"/>
      <c r="G25" s="86"/>
      <c r="H25" s="79"/>
      <c r="K25" s="94"/>
      <c r="M25" s="102"/>
    </row>
    <row r="26" spans="1:48" ht="3.75" customHeight="1" thickBot="1" x14ac:dyDescent="0.25">
      <c r="A26" s="103"/>
      <c r="B26" s="302"/>
      <c r="C26" s="302"/>
      <c r="D26" s="302"/>
      <c r="E26" s="302"/>
      <c r="F26" s="302"/>
      <c r="G26" s="104"/>
      <c r="H26" s="79"/>
      <c r="K26" s="94"/>
    </row>
    <row r="27" spans="1:48" ht="6.75" customHeight="1" thickBot="1" x14ac:dyDescent="0.25">
      <c r="A27" s="105"/>
      <c r="B27" s="105"/>
      <c r="C27" s="105"/>
      <c r="D27" s="105"/>
      <c r="E27" s="105"/>
      <c r="F27" s="105"/>
      <c r="G27" s="105"/>
      <c r="K27" s="94"/>
    </row>
    <row r="28" spans="1:48" ht="3.75" customHeight="1" x14ac:dyDescent="0.2">
      <c r="A28" s="106"/>
      <c r="B28" s="107"/>
      <c r="C28" s="107"/>
      <c r="D28" s="107"/>
      <c r="E28" s="107"/>
      <c r="F28" s="107"/>
      <c r="G28" s="108"/>
      <c r="K28" s="94"/>
    </row>
    <row r="29" spans="1:48" x14ac:dyDescent="0.2">
      <c r="A29" s="85"/>
      <c r="B29" s="276" t="s">
        <v>43</v>
      </c>
      <c r="C29" s="276"/>
      <c r="D29" s="276"/>
      <c r="E29" s="276"/>
      <c r="F29" s="276"/>
      <c r="G29" s="86"/>
      <c r="H29" s="79"/>
      <c r="K29" s="94"/>
    </row>
    <row r="30" spans="1:48" x14ac:dyDescent="0.2">
      <c r="A30" s="85"/>
      <c r="B30" s="276"/>
      <c r="C30" s="276"/>
      <c r="D30" s="276"/>
      <c r="E30" s="276"/>
      <c r="F30" s="276"/>
      <c r="G30" s="86"/>
      <c r="H30" s="79"/>
      <c r="K30" s="94"/>
    </row>
    <row r="31" spans="1:48" x14ac:dyDescent="0.2">
      <c r="A31" s="85"/>
      <c r="B31" s="109" t="s">
        <v>44</v>
      </c>
      <c r="C31" s="109" t="s">
        <v>45</v>
      </c>
      <c r="D31" s="109" t="s">
        <v>46</v>
      </c>
      <c r="E31" s="109" t="s">
        <v>47</v>
      </c>
      <c r="F31" s="110" t="s">
        <v>36</v>
      </c>
      <c r="G31" s="86"/>
      <c r="H31" s="79"/>
      <c r="I31" s="111" t="s">
        <v>48</v>
      </c>
      <c r="K31" s="94"/>
    </row>
    <row r="32" spans="1:48" x14ac:dyDescent="0.2">
      <c r="A32" s="85"/>
      <c r="B32" s="112" t="s">
        <v>49</v>
      </c>
      <c r="C32" s="113">
        <f t="shared" ref="C32:E36" si="0">BV296</f>
        <v>3.7999999999999999E-2</v>
      </c>
      <c r="D32" s="113">
        <f t="shared" si="0"/>
        <v>4.0099999999999997E-2</v>
      </c>
      <c r="E32" s="113">
        <f t="shared" si="0"/>
        <v>4.6699999999999998E-2</v>
      </c>
      <c r="F32" s="114">
        <v>0.04</v>
      </c>
      <c r="G32" s="115"/>
      <c r="H32" s="116"/>
      <c r="I32" s="117">
        <f>TRUNC(F32,4)</f>
        <v>0.04</v>
      </c>
      <c r="K32" s="90" t="str">
        <f>IF(F32&lt;&gt;"",IF(OR(F32&gt;E32,F32&lt;C32),"CORRIGIR % ADOTADO",""),"")</f>
        <v/>
      </c>
    </row>
    <row r="33" spans="1:11" x14ac:dyDescent="0.2">
      <c r="A33" s="85"/>
      <c r="B33" s="112" t="s">
        <v>50</v>
      </c>
      <c r="C33" s="113">
        <f t="shared" si="0"/>
        <v>3.2000000000000002E-3</v>
      </c>
      <c r="D33" s="113">
        <f t="shared" si="0"/>
        <v>4.0000000000000001E-3</v>
      </c>
      <c r="E33" s="113">
        <f t="shared" si="0"/>
        <v>7.4000000000000003E-3</v>
      </c>
      <c r="F33" s="118">
        <v>4.0000000000000001E-3</v>
      </c>
      <c r="G33" s="115"/>
      <c r="H33" s="116"/>
      <c r="I33" s="117">
        <f>TRUNC(F33,4)</f>
        <v>4.0000000000000001E-3</v>
      </c>
      <c r="K33" s="90" t="str">
        <f>IF(F33&lt;&gt;"",IF(OR(F33&gt;E33,F33&lt;C33),"CORRIGIR % ADOTADO",""),"")</f>
        <v/>
      </c>
    </row>
    <row r="34" spans="1:11" x14ac:dyDescent="0.2">
      <c r="A34" s="85"/>
      <c r="B34" s="112" t="s">
        <v>51</v>
      </c>
      <c r="C34" s="113">
        <f t="shared" si="0"/>
        <v>5.0000000000000001E-3</v>
      </c>
      <c r="D34" s="113">
        <f t="shared" si="0"/>
        <v>5.5999999999999999E-3</v>
      </c>
      <c r="E34" s="113">
        <f t="shared" si="0"/>
        <v>9.7000000000000003E-3</v>
      </c>
      <c r="F34" s="118">
        <v>5.5999999999999999E-3</v>
      </c>
      <c r="G34" s="115"/>
      <c r="H34" s="116"/>
      <c r="I34" s="117">
        <f>TRUNC(F34,4)</f>
        <v>5.5999999999999999E-3</v>
      </c>
      <c r="K34" s="90" t="str">
        <f>IF(F34&lt;&gt;"",IF(OR(F34&gt;E34,F34&lt;C34),"CORRIGIR % ADOTADO",""),"")</f>
        <v/>
      </c>
    </row>
    <row r="35" spans="1:11" x14ac:dyDescent="0.2">
      <c r="A35" s="85"/>
      <c r="B35" s="112" t="s">
        <v>52</v>
      </c>
      <c r="C35" s="113">
        <f t="shared" si="0"/>
        <v>1.0200000000000001E-2</v>
      </c>
      <c r="D35" s="113">
        <f t="shared" si="0"/>
        <v>1.11E-2</v>
      </c>
      <c r="E35" s="113">
        <f t="shared" si="0"/>
        <v>1.21E-2</v>
      </c>
      <c r="F35" s="118">
        <v>1.21E-2</v>
      </c>
      <c r="G35" s="115"/>
      <c r="H35" s="116"/>
      <c r="I35" s="117">
        <f>TRUNC(F35,4)</f>
        <v>1.21E-2</v>
      </c>
      <c r="K35" s="90" t="str">
        <f>IF(F35&lt;&gt;"",IF(OR(F35&gt;E35,F35&lt;C35),"CORRIGIR % ADOTADO",""),"")</f>
        <v/>
      </c>
    </row>
    <row r="36" spans="1:11" x14ac:dyDescent="0.2">
      <c r="A36" s="85"/>
      <c r="B36" s="112" t="s">
        <v>53</v>
      </c>
      <c r="C36" s="113">
        <f t="shared" si="0"/>
        <v>6.6400000000000001E-2</v>
      </c>
      <c r="D36" s="113">
        <f t="shared" si="0"/>
        <v>7.2999999999999995E-2</v>
      </c>
      <c r="E36" s="113">
        <f t="shared" si="0"/>
        <v>8.6900000000000005E-2</v>
      </c>
      <c r="F36" s="119">
        <v>8.6900000000000005E-2</v>
      </c>
      <c r="G36" s="115"/>
      <c r="H36" s="116"/>
      <c r="I36" s="117">
        <f>TRUNC(F36,4)</f>
        <v>8.6900000000000005E-2</v>
      </c>
      <c r="K36" s="90" t="str">
        <f>IF(F36&lt;&gt;"",IF(OR(F36&gt;E36,F36&lt;C36),"CORRIGIR % ADOTADO",""),"")</f>
        <v/>
      </c>
    </row>
    <row r="37" spans="1:11" ht="3.75" customHeight="1" x14ac:dyDescent="0.2">
      <c r="A37" s="85"/>
      <c r="B37" s="112"/>
      <c r="C37" s="113"/>
      <c r="D37" s="113"/>
      <c r="E37" s="113"/>
      <c r="F37" s="97"/>
      <c r="G37" s="115"/>
      <c r="H37" s="116"/>
    </row>
    <row r="38" spans="1:11" x14ac:dyDescent="0.2">
      <c r="A38" s="85"/>
      <c r="B38" s="120" t="s">
        <v>54</v>
      </c>
      <c r="C38" s="113"/>
      <c r="D38" s="113"/>
      <c r="E38" s="113"/>
      <c r="F38" s="121">
        <f>F23</f>
        <v>5.2999999999999999E-2</v>
      </c>
      <c r="G38" s="115"/>
      <c r="H38" s="116"/>
      <c r="I38" s="122">
        <f>TRUNC(F38,5)</f>
        <v>5.2999999999999999E-2</v>
      </c>
    </row>
    <row r="39" spans="1:11" ht="3.75" customHeight="1" x14ac:dyDescent="0.2">
      <c r="A39" s="85"/>
      <c r="B39" s="120"/>
      <c r="C39" s="113"/>
      <c r="D39" s="113"/>
      <c r="E39" s="113"/>
      <c r="F39" s="121"/>
      <c r="G39" s="115"/>
      <c r="H39" s="116"/>
      <c r="I39" s="122"/>
    </row>
    <row r="40" spans="1:11" ht="3.75" customHeight="1" x14ac:dyDescent="0.2">
      <c r="A40" s="85"/>
      <c r="B40" s="97"/>
      <c r="C40" s="97"/>
      <c r="D40" s="97"/>
      <c r="E40" s="97"/>
      <c r="F40" s="97"/>
      <c r="G40" s="115"/>
      <c r="H40" s="116"/>
    </row>
    <row r="41" spans="1:11" x14ac:dyDescent="0.2">
      <c r="A41" s="85"/>
      <c r="B41" s="97"/>
      <c r="C41" s="97"/>
      <c r="D41" s="97"/>
      <c r="E41" s="97"/>
      <c r="F41" s="97"/>
      <c r="G41" s="86"/>
      <c r="H41" s="79"/>
    </row>
    <row r="42" spans="1:11" x14ac:dyDescent="0.2">
      <c r="A42" s="85"/>
      <c r="B42" s="97"/>
      <c r="C42" s="97"/>
      <c r="D42" s="97"/>
      <c r="E42" s="97"/>
      <c r="F42" s="97"/>
      <c r="G42" s="86"/>
      <c r="H42" s="79"/>
    </row>
    <row r="43" spans="1:11" x14ac:dyDescent="0.2">
      <c r="A43" s="85"/>
      <c r="B43" s="97"/>
      <c r="C43" s="97"/>
      <c r="D43" s="97"/>
      <c r="E43" s="97"/>
      <c r="F43" s="97"/>
      <c r="G43" s="86"/>
      <c r="H43" s="79"/>
    </row>
    <row r="44" spans="1:11" ht="3.75" customHeight="1" x14ac:dyDescent="0.2">
      <c r="A44" s="85"/>
      <c r="B44" s="97"/>
      <c r="C44" s="97"/>
      <c r="D44" s="97"/>
      <c r="E44" s="97"/>
      <c r="F44" s="97"/>
      <c r="G44" s="86"/>
      <c r="H44" s="79"/>
    </row>
    <row r="45" spans="1:11" ht="15.75" x14ac:dyDescent="0.25">
      <c r="A45" s="85"/>
      <c r="B45" s="123" t="s">
        <v>55</v>
      </c>
      <c r="D45" s="79"/>
      <c r="E45" s="283">
        <f>ROUND((((1+I32+I33+I34)*(1+I35)*(1+I36))/(1-I38))-1,4)</f>
        <v>0.21920000000000001</v>
      </c>
      <c r="F45" s="283"/>
      <c r="G45" s="86"/>
      <c r="H45" s="79"/>
      <c r="K45" s="124" t="str">
        <f>IF(F8="SIM","PARA SIMPLES CONFERÊNCIA","")</f>
        <v>PARA SIMPLES CONFERÊNCIA</v>
      </c>
    </row>
    <row r="46" spans="1:11" ht="3.75" customHeight="1" thickBot="1" x14ac:dyDescent="0.3">
      <c r="A46" s="85"/>
      <c r="B46" s="123"/>
      <c r="D46" s="79"/>
      <c r="E46" s="125"/>
      <c r="F46" s="125"/>
      <c r="G46" s="86"/>
      <c r="H46" s="79"/>
    </row>
    <row r="47" spans="1:11" ht="21.75" thickTop="1" thickBot="1" x14ac:dyDescent="0.35">
      <c r="A47" s="85"/>
      <c r="B47" s="284" t="str">
        <f>IF(E45&lt;C50,"ERRO - BDI INFERIOR AO 1º QUARTIL",IF(E45&gt;E50,"ERRO - BDI SUPERIOR AO 3º QUARTIL","BDI CONFORME"))</f>
        <v>BDI CONFORME</v>
      </c>
      <c r="C47" s="285"/>
      <c r="D47" s="285"/>
      <c r="E47" s="285"/>
      <c r="F47" s="286"/>
      <c r="G47" s="86"/>
      <c r="H47" s="79"/>
    </row>
    <row r="48" spans="1:11" ht="3.75" customHeight="1" thickTop="1" x14ac:dyDescent="0.25">
      <c r="A48" s="85"/>
      <c r="B48" s="126"/>
      <c r="C48" s="126"/>
      <c r="D48" s="126"/>
      <c r="E48" s="126"/>
      <c r="F48" s="126"/>
      <c r="G48" s="86"/>
      <c r="H48" s="79"/>
    </row>
    <row r="49" spans="1:48" x14ac:dyDescent="0.2">
      <c r="A49" s="85"/>
      <c r="B49" s="97"/>
      <c r="C49" s="109" t="s">
        <v>45</v>
      </c>
      <c r="D49" s="109" t="s">
        <v>46</v>
      </c>
      <c r="E49" s="109" t="s">
        <v>47</v>
      </c>
      <c r="F49" s="97"/>
      <c r="G49" s="86"/>
      <c r="H49" s="79"/>
    </row>
    <row r="50" spans="1:48" x14ac:dyDescent="0.2">
      <c r="A50" s="85"/>
      <c r="B50" s="127" t="s">
        <v>56</v>
      </c>
      <c r="C50" s="113">
        <f>BV295</f>
        <v>0.19600000000000001</v>
      </c>
      <c r="D50" s="113">
        <f>BW295</f>
        <v>0.2097</v>
      </c>
      <c r="E50" s="113">
        <f>BX295</f>
        <v>0.24229999999999999</v>
      </c>
      <c r="F50" s="97"/>
      <c r="G50" s="86"/>
      <c r="H50" s="79"/>
    </row>
    <row r="51" spans="1:48" ht="3.75" customHeight="1" x14ac:dyDescent="0.2">
      <c r="A51" s="85"/>
      <c r="B51" s="127"/>
      <c r="C51" s="113"/>
      <c r="D51" s="113"/>
      <c r="E51" s="113"/>
      <c r="F51" s="97"/>
      <c r="G51" s="86"/>
      <c r="H51" s="79"/>
    </row>
    <row r="52" spans="1:48" x14ac:dyDescent="0.2">
      <c r="A52" s="85"/>
      <c r="B52" s="276" t="s">
        <v>57</v>
      </c>
      <c r="C52" s="276"/>
      <c r="D52" s="276"/>
      <c r="E52" s="276"/>
      <c r="F52" s="276"/>
      <c r="G52" s="86"/>
      <c r="H52" s="79"/>
    </row>
    <row r="53" spans="1:48" ht="3.75" customHeight="1" thickBot="1" x14ac:dyDescent="0.25">
      <c r="A53" s="85"/>
      <c r="B53" s="128"/>
      <c r="C53" s="128"/>
      <c r="D53" s="128"/>
      <c r="E53" s="128"/>
      <c r="F53" s="128"/>
      <c r="G53" s="86"/>
      <c r="H53" s="79"/>
    </row>
    <row r="54" spans="1:48" ht="17.25" thickTop="1" thickBot="1" x14ac:dyDescent="0.25">
      <c r="A54" s="85"/>
      <c r="B54" s="287" t="s">
        <v>88</v>
      </c>
      <c r="C54" s="287"/>
      <c r="D54" s="287"/>
      <c r="E54" s="288">
        <f>ROUND((((1+I32+I33+I34)*(1+I35)*(1+I36))/(1-I56))-1,4)</f>
        <v>0.28010000000000002</v>
      </c>
      <c r="F54" s="289"/>
      <c r="G54" s="86"/>
      <c r="H54" s="79"/>
      <c r="K54" s="129" t="str">
        <f>IF(F8="SIM","UTILIZAR BDI C/ DESONERAÇÃO","")</f>
        <v>UTILIZAR BDI C/ DESONERAÇÃO</v>
      </c>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row>
    <row r="55" spans="1:48" ht="3.75" customHeight="1" thickTop="1" x14ac:dyDescent="0.2">
      <c r="A55" s="85"/>
      <c r="B55" s="127"/>
      <c r="C55" s="113"/>
      <c r="D55" s="113"/>
      <c r="E55" s="113"/>
      <c r="F55" s="97"/>
      <c r="G55" s="86"/>
      <c r="H55" s="79"/>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row>
    <row r="56" spans="1:48" ht="26.25" x14ac:dyDescent="0.25">
      <c r="A56" s="85"/>
      <c r="B56" s="131" t="s">
        <v>89</v>
      </c>
      <c r="C56" s="98">
        <v>4.4999999999999998E-2</v>
      </c>
      <c r="D56" s="276" t="s">
        <v>41</v>
      </c>
      <c r="E56" s="276"/>
      <c r="F56" s="101">
        <f>+F23+C56</f>
        <v>9.8000000000000004E-2</v>
      </c>
      <c r="G56" s="86"/>
      <c r="H56" s="79"/>
      <c r="I56" s="122">
        <f>TRUNC(F56,5)</f>
        <v>9.8000000000000004E-2</v>
      </c>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row>
    <row r="57" spans="1:48" ht="4.5" customHeight="1" thickBot="1" x14ac:dyDescent="0.25">
      <c r="A57" s="103"/>
      <c r="B57" s="132"/>
      <c r="C57" s="133"/>
      <c r="D57" s="133"/>
      <c r="E57" s="133"/>
      <c r="F57" s="134"/>
      <c r="G57" s="104"/>
      <c r="H57" s="79"/>
    </row>
    <row r="61" spans="1:48" x14ac:dyDescent="0.2">
      <c r="I61" s="135"/>
      <c r="J61" s="135"/>
      <c r="K61" s="135"/>
    </row>
    <row r="62" spans="1:48" x14ac:dyDescent="0.2">
      <c r="I62" s="136"/>
    </row>
    <row r="63" spans="1:48" x14ac:dyDescent="0.2">
      <c r="I63" s="137"/>
    </row>
    <row r="64" spans="1:48" x14ac:dyDescent="0.2">
      <c r="I64" s="137"/>
    </row>
    <row r="65" spans="9:9" x14ac:dyDescent="0.2">
      <c r="I65" s="138"/>
    </row>
    <row r="66" spans="9:9" x14ac:dyDescent="0.2">
      <c r="I66" s="137"/>
    </row>
    <row r="67" spans="9:9" x14ac:dyDescent="0.2">
      <c r="I67" s="137"/>
    </row>
    <row r="68" spans="9:9" x14ac:dyDescent="0.2">
      <c r="I68" s="137"/>
    </row>
    <row r="69" spans="9:9" x14ac:dyDescent="0.2">
      <c r="I69" s="137"/>
    </row>
    <row r="70" spans="9:9" x14ac:dyDescent="0.2">
      <c r="I70" s="137"/>
    </row>
    <row r="73" spans="9:9" x14ac:dyDescent="0.2">
      <c r="I73" s="135"/>
    </row>
    <row r="74" spans="9:9" x14ac:dyDescent="0.2">
      <c r="I74" s="102"/>
    </row>
    <row r="75" spans="9:9" x14ac:dyDescent="0.2">
      <c r="I75" s="102"/>
    </row>
    <row r="76" spans="9:9" x14ac:dyDescent="0.2">
      <c r="I76" s="102"/>
    </row>
    <row r="77" spans="9:9" x14ac:dyDescent="0.2">
      <c r="I77" s="102"/>
    </row>
    <row r="78" spans="9:9" x14ac:dyDescent="0.2">
      <c r="I78" s="102"/>
    </row>
    <row r="79" spans="9:9" x14ac:dyDescent="0.2">
      <c r="I79" s="102"/>
    </row>
    <row r="80" spans="9:9" x14ac:dyDescent="0.2">
      <c r="I80" s="102"/>
    </row>
    <row r="81" spans="9:15" x14ac:dyDescent="0.2">
      <c r="I81" s="102"/>
    </row>
    <row r="82" spans="9:15" x14ac:dyDescent="0.2">
      <c r="I82" s="102"/>
    </row>
    <row r="83" spans="9:15" x14ac:dyDescent="0.2">
      <c r="I83" s="139"/>
    </row>
    <row r="84" spans="9:15" x14ac:dyDescent="0.2">
      <c r="I84" s="139"/>
    </row>
    <row r="85" spans="9:15" x14ac:dyDescent="0.2">
      <c r="I85" s="139"/>
    </row>
    <row r="89" spans="9:15" x14ac:dyDescent="0.2">
      <c r="N89" s="102"/>
      <c r="O89" s="117"/>
    </row>
    <row r="90" spans="9:15" x14ac:dyDescent="0.2">
      <c r="N90" s="102"/>
      <c r="O90" s="117"/>
    </row>
    <row r="91" spans="9:15" x14ac:dyDescent="0.2">
      <c r="N91" s="102"/>
      <c r="O91" s="117"/>
    </row>
    <row r="92" spans="9:15" x14ac:dyDescent="0.2">
      <c r="N92" s="102"/>
      <c r="O92" s="117"/>
    </row>
    <row r="93" spans="9:15" x14ac:dyDescent="0.2">
      <c r="N93" s="102"/>
      <c r="O93" s="117"/>
    </row>
    <row r="94" spans="9:15" x14ac:dyDescent="0.2">
      <c r="N94" s="102"/>
      <c r="O94" s="117"/>
    </row>
    <row r="95" spans="9:15" x14ac:dyDescent="0.2">
      <c r="N95" s="102"/>
      <c r="O95" s="117"/>
    </row>
    <row r="96" spans="9:15" x14ac:dyDescent="0.2">
      <c r="N96" s="102"/>
      <c r="O96" s="117"/>
    </row>
    <row r="97" spans="14:15" x14ac:dyDescent="0.2">
      <c r="N97" s="102"/>
      <c r="O97" s="117"/>
    </row>
    <row r="98" spans="14:15" x14ac:dyDescent="0.2">
      <c r="N98" s="102"/>
      <c r="O98" s="117"/>
    </row>
    <row r="99" spans="14:15" x14ac:dyDescent="0.2">
      <c r="N99" s="102"/>
      <c r="O99" s="117"/>
    </row>
    <row r="100" spans="14:15" x14ac:dyDescent="0.2">
      <c r="N100" s="102"/>
    </row>
    <row r="101" spans="14:15" x14ac:dyDescent="0.2">
      <c r="N101" s="102"/>
    </row>
    <row r="102" spans="14:15" x14ac:dyDescent="0.2">
      <c r="N102" s="102"/>
    </row>
    <row r="103" spans="14:15" x14ac:dyDescent="0.2">
      <c r="N103" s="102"/>
    </row>
    <row r="254" spans="72:76" ht="13.5" thickBot="1" x14ac:dyDescent="0.25"/>
    <row r="255" spans="72:76" x14ac:dyDescent="0.2">
      <c r="BT255" s="277" t="s">
        <v>58</v>
      </c>
      <c r="BU255" s="278"/>
      <c r="BV255" s="278"/>
      <c r="BW255" s="278"/>
      <c r="BX255" s="279"/>
    </row>
    <row r="256" spans="72:76" x14ac:dyDescent="0.2">
      <c r="BT256" s="140"/>
      <c r="BU256" s="79" t="s">
        <v>59</v>
      </c>
      <c r="BV256" s="79" t="s">
        <v>60</v>
      </c>
      <c r="BW256" s="79" t="s">
        <v>61</v>
      </c>
      <c r="BX256" s="141"/>
    </row>
    <row r="257" spans="72:87" x14ac:dyDescent="0.2">
      <c r="BT257" s="142">
        <v>100</v>
      </c>
      <c r="BU257" s="143" t="s">
        <v>62</v>
      </c>
      <c r="BV257" s="87">
        <f t="shared" ref="BV257:BV262" si="1">+BT257</f>
        <v>100</v>
      </c>
      <c r="BW257" s="144" t="s">
        <v>63</v>
      </c>
      <c r="BX257" s="141"/>
    </row>
    <row r="258" spans="72:87" ht="25.5" x14ac:dyDescent="0.2">
      <c r="BT258" s="142">
        <v>200</v>
      </c>
      <c r="BU258" s="143" t="s">
        <v>28</v>
      </c>
      <c r="BV258" s="87">
        <f t="shared" si="1"/>
        <v>200</v>
      </c>
      <c r="BW258" s="144" t="s">
        <v>64</v>
      </c>
      <c r="BX258" s="141"/>
    </row>
    <row r="259" spans="72:87" ht="57" x14ac:dyDescent="0.2">
      <c r="BT259" s="142">
        <v>300</v>
      </c>
      <c r="BU259" s="145" t="s">
        <v>65</v>
      </c>
      <c r="BV259" s="87">
        <f t="shared" si="1"/>
        <v>300</v>
      </c>
      <c r="BW259" s="144" t="s">
        <v>66</v>
      </c>
      <c r="BX259" s="141"/>
    </row>
    <row r="260" spans="72:87" ht="57" x14ac:dyDescent="0.2">
      <c r="BT260" s="142">
        <v>400</v>
      </c>
      <c r="BU260" s="145" t="s">
        <v>67</v>
      </c>
      <c r="BV260" s="87">
        <f t="shared" si="1"/>
        <v>400</v>
      </c>
      <c r="BW260" s="144" t="s">
        <v>68</v>
      </c>
      <c r="BX260" s="141"/>
    </row>
    <row r="261" spans="72:87" x14ac:dyDescent="0.2">
      <c r="BT261" s="142">
        <v>500</v>
      </c>
      <c r="BU261" s="143" t="s">
        <v>69</v>
      </c>
      <c r="BV261" s="87">
        <f t="shared" si="1"/>
        <v>500</v>
      </c>
      <c r="BW261" s="144" t="s">
        <v>70</v>
      </c>
      <c r="BX261" s="141"/>
    </row>
    <row r="262" spans="72:87" ht="25.5" x14ac:dyDescent="0.2">
      <c r="BT262" s="142">
        <v>600</v>
      </c>
      <c r="BU262" s="143" t="s">
        <v>71</v>
      </c>
      <c r="BV262" s="87">
        <f t="shared" si="1"/>
        <v>600</v>
      </c>
      <c r="BW262" s="144" t="s">
        <v>72</v>
      </c>
      <c r="BX262" s="141"/>
    </row>
    <row r="263" spans="72:87" x14ac:dyDescent="0.2">
      <c r="BT263" s="142"/>
      <c r="BU263" s="87"/>
      <c r="BV263" s="87"/>
      <c r="BW263" s="144"/>
      <c r="BX263" s="141"/>
    </row>
    <row r="264" spans="72:87" x14ac:dyDescent="0.2">
      <c r="BT264" s="146"/>
      <c r="BU264" s="144"/>
      <c r="BV264" s="144"/>
      <c r="BW264" s="144"/>
      <c r="BX264" s="141"/>
    </row>
    <row r="265" spans="72:87" x14ac:dyDescent="0.2">
      <c r="BT265" s="146"/>
      <c r="BU265" s="144"/>
      <c r="BV265" s="144"/>
      <c r="BW265" s="144"/>
      <c r="BX265" s="141"/>
      <c r="CF265" s="80" t="s">
        <v>35</v>
      </c>
      <c r="CG265" s="80" t="s">
        <v>73</v>
      </c>
      <c r="CH265" s="80" t="s">
        <v>74</v>
      </c>
    </row>
    <row r="266" spans="72:87" x14ac:dyDescent="0.2">
      <c r="BT266" s="140"/>
      <c r="BU266" s="79"/>
      <c r="BV266" s="79"/>
      <c r="BW266" s="79"/>
      <c r="BX266" s="141"/>
      <c r="CE266" s="80" t="s">
        <v>34</v>
      </c>
      <c r="CF266" s="117">
        <v>6.4999999999999997E-3</v>
      </c>
      <c r="CG266" s="147">
        <v>0.03</v>
      </c>
      <c r="CH266" s="80" t="s">
        <v>75</v>
      </c>
      <c r="CI266" s="117" t="e">
        <f>(#REF!+#REF!)+C21</f>
        <v>#REF!</v>
      </c>
    </row>
    <row r="267" spans="72:87" x14ac:dyDescent="0.2">
      <c r="BT267" s="140"/>
      <c r="BU267" s="79"/>
      <c r="BV267" s="79"/>
      <c r="BW267" s="79"/>
      <c r="BX267" s="141"/>
      <c r="CF267" s="117">
        <v>1.6500000000000001E-2</v>
      </c>
      <c r="CG267" s="117">
        <v>7.5999999999999998E-2</v>
      </c>
      <c r="CH267" s="80" t="s">
        <v>76</v>
      </c>
      <c r="CI267" s="117" t="e">
        <f>(#REF!+#REF!)*#REF!+C21</f>
        <v>#REF!</v>
      </c>
    </row>
    <row r="268" spans="72:87" x14ac:dyDescent="0.2">
      <c r="BT268" s="140"/>
      <c r="BU268" s="79"/>
      <c r="BV268" s="79"/>
      <c r="BW268" s="79"/>
      <c r="BX268" s="141"/>
    </row>
    <row r="269" spans="72:87" x14ac:dyDescent="0.2">
      <c r="BT269" s="148"/>
      <c r="BU269" s="149"/>
      <c r="BV269" s="149"/>
      <c r="BW269" s="79"/>
      <c r="BX269" s="141"/>
    </row>
    <row r="270" spans="72:87" x14ac:dyDescent="0.2">
      <c r="BT270" s="140"/>
      <c r="BU270" s="79"/>
      <c r="BV270" s="79"/>
      <c r="BW270" s="79"/>
      <c r="BX270" s="141"/>
    </row>
    <row r="271" spans="72:87" ht="13.5" thickBot="1" x14ac:dyDescent="0.25">
      <c r="BT271" s="140"/>
      <c r="BU271" s="79"/>
      <c r="BV271" s="79"/>
      <c r="BW271" s="79"/>
      <c r="BX271" s="141"/>
      <c r="CD271" s="80">
        <f>BT257</f>
        <v>100</v>
      </c>
      <c r="CE271" s="275" t="str">
        <f>BU257</f>
        <v>Construção de edificios</v>
      </c>
      <c r="CF271" s="275"/>
      <c r="CG271" s="275"/>
      <c r="CH271" s="275"/>
    </row>
    <row r="272" spans="72:87" ht="15" thickBot="1" x14ac:dyDescent="0.25">
      <c r="BT272" s="140"/>
      <c r="BU272" s="79"/>
      <c r="BV272" s="79"/>
      <c r="BW272" s="79"/>
      <c r="BX272" s="141"/>
      <c r="CD272" s="80">
        <f>+CD271+1</f>
        <v>101</v>
      </c>
      <c r="CE272" s="150" t="s">
        <v>49</v>
      </c>
      <c r="CF272" s="151">
        <v>0.03</v>
      </c>
      <c r="CG272" s="151">
        <v>0.04</v>
      </c>
      <c r="CH272" s="151">
        <v>5.5E-2</v>
      </c>
    </row>
    <row r="273" spans="72:86" ht="15" thickBot="1" x14ac:dyDescent="0.25">
      <c r="BT273" s="140"/>
      <c r="BU273" s="79"/>
      <c r="BV273" s="79"/>
      <c r="BW273" s="79"/>
      <c r="BX273" s="141"/>
      <c r="CD273" s="80">
        <f>+CD272+1</f>
        <v>102</v>
      </c>
      <c r="CE273" s="150" t="s">
        <v>50</v>
      </c>
      <c r="CF273" s="151">
        <v>8.0000000000000002E-3</v>
      </c>
      <c r="CG273" s="151">
        <v>8.0000000000000002E-3</v>
      </c>
      <c r="CH273" s="151">
        <v>0.01</v>
      </c>
    </row>
    <row r="274" spans="72:86" ht="15" thickBot="1" x14ac:dyDescent="0.25">
      <c r="BT274" s="140"/>
      <c r="BU274" s="79"/>
      <c r="BV274" s="79"/>
      <c r="BW274" s="79"/>
      <c r="BX274" s="141"/>
      <c r="CD274" s="80">
        <f>+CD273+1</f>
        <v>103</v>
      </c>
      <c r="CE274" s="150" t="s">
        <v>51</v>
      </c>
      <c r="CF274" s="151">
        <v>9.7000000000000003E-3</v>
      </c>
      <c r="CG274" s="151">
        <v>1.2699999999999999E-2</v>
      </c>
      <c r="CH274" s="151">
        <v>1.2699999999999999E-2</v>
      </c>
    </row>
    <row r="275" spans="72:86" ht="15" thickBot="1" x14ac:dyDescent="0.25">
      <c r="BT275" s="148"/>
      <c r="BU275" s="149"/>
      <c r="BV275" s="149"/>
      <c r="BW275" s="79"/>
      <c r="BX275" s="141"/>
      <c r="CD275" s="80">
        <f>+CD274+1</f>
        <v>104</v>
      </c>
      <c r="CE275" s="150" t="s">
        <v>52</v>
      </c>
      <c r="CF275" s="151">
        <v>5.8999999999999999E-3</v>
      </c>
      <c r="CG275" s="151">
        <v>1.23E-2</v>
      </c>
      <c r="CH275" s="151">
        <v>1.3899999999999999E-2</v>
      </c>
    </row>
    <row r="276" spans="72:86" ht="15" thickBot="1" x14ac:dyDescent="0.25">
      <c r="BT276" s="140"/>
      <c r="BU276" s="79"/>
      <c r="BV276" s="79"/>
      <c r="BW276" s="79"/>
      <c r="BX276" s="141"/>
      <c r="CD276" s="80">
        <f>+CD275+1</f>
        <v>105</v>
      </c>
      <c r="CE276" s="150" t="s">
        <v>53</v>
      </c>
      <c r="CF276" s="151">
        <v>6.1600000000000002E-2</v>
      </c>
      <c r="CG276" s="151">
        <v>7.3999999999999996E-2</v>
      </c>
      <c r="CH276" s="151">
        <v>8.9599999999999999E-2</v>
      </c>
    </row>
    <row r="277" spans="72:86" x14ac:dyDescent="0.2">
      <c r="BT277" s="140"/>
      <c r="BU277" s="79"/>
      <c r="BV277" s="79"/>
      <c r="BW277" s="79"/>
      <c r="BX277" s="141"/>
    </row>
    <row r="278" spans="72:86" x14ac:dyDescent="0.2">
      <c r="BT278" s="140"/>
      <c r="BU278" s="79"/>
      <c r="BV278" s="79"/>
      <c r="BW278" s="79"/>
      <c r="BX278" s="141"/>
    </row>
    <row r="279" spans="72:86" ht="13.5" thickBot="1" x14ac:dyDescent="0.25">
      <c r="BT279" s="140"/>
      <c r="BU279" s="79"/>
      <c r="BV279" s="79"/>
      <c r="BW279" s="79"/>
      <c r="BX279" s="141"/>
      <c r="CD279" s="80">
        <f>BT258</f>
        <v>200</v>
      </c>
      <c r="CE279" s="275" t="str">
        <f>BU258</f>
        <v>Construção de rodovias e ferrovias</v>
      </c>
      <c r="CF279" s="275"/>
      <c r="CG279" s="275"/>
      <c r="CH279" s="275"/>
    </row>
    <row r="280" spans="72:86" ht="15" thickBot="1" x14ac:dyDescent="0.25">
      <c r="BT280" s="140"/>
      <c r="BU280" s="79"/>
      <c r="BV280" s="79"/>
      <c r="BW280" s="79"/>
      <c r="BX280" s="141"/>
      <c r="CD280" s="80">
        <f>+CD279+1</f>
        <v>201</v>
      </c>
      <c r="CE280" s="150" t="s">
        <v>49</v>
      </c>
      <c r="CF280" s="151">
        <v>3.7999999999999999E-2</v>
      </c>
      <c r="CG280" s="151">
        <v>4.0099999999999997E-2</v>
      </c>
      <c r="CH280" s="151">
        <v>4.6699999999999998E-2</v>
      </c>
    </row>
    <row r="281" spans="72:86" ht="15" thickBot="1" x14ac:dyDescent="0.25">
      <c r="BT281" s="140"/>
      <c r="BU281" s="79"/>
      <c r="BV281" s="79"/>
      <c r="BW281" s="79"/>
      <c r="BX281" s="141"/>
      <c r="CD281" s="80">
        <f>+CD280+1</f>
        <v>202</v>
      </c>
      <c r="CE281" s="150" t="s">
        <v>50</v>
      </c>
      <c r="CF281" s="151">
        <v>3.2000000000000002E-3</v>
      </c>
      <c r="CG281" s="151">
        <v>4.0000000000000001E-3</v>
      </c>
      <c r="CH281" s="151">
        <v>7.4000000000000003E-3</v>
      </c>
    </row>
    <row r="282" spans="72:86" ht="15" thickBot="1" x14ac:dyDescent="0.25">
      <c r="BT282" s="277"/>
      <c r="BU282" s="278"/>
      <c r="BV282" s="278"/>
      <c r="BW282" s="278"/>
      <c r="BX282" s="279"/>
      <c r="CD282" s="80">
        <f>+CD281+1</f>
        <v>203</v>
      </c>
      <c r="CE282" s="150" t="s">
        <v>51</v>
      </c>
      <c r="CF282" s="151">
        <v>5.0000000000000001E-3</v>
      </c>
      <c r="CG282" s="151">
        <v>5.5999999999999999E-3</v>
      </c>
      <c r="CH282" s="151">
        <v>9.7000000000000003E-3</v>
      </c>
    </row>
    <row r="283" spans="72:86" ht="15" thickBot="1" x14ac:dyDescent="0.25">
      <c r="BT283" s="140"/>
      <c r="BU283" s="79"/>
      <c r="BV283" s="79"/>
      <c r="BW283" s="79"/>
      <c r="BX283" s="141"/>
      <c r="CD283" s="80">
        <f>+CD282+1</f>
        <v>204</v>
      </c>
      <c r="CE283" s="150" t="s">
        <v>52</v>
      </c>
      <c r="CF283" s="151">
        <v>1.0200000000000001E-2</v>
      </c>
      <c r="CG283" s="151">
        <v>1.11E-2</v>
      </c>
      <c r="CH283" s="151">
        <v>1.21E-2</v>
      </c>
    </row>
    <row r="284" spans="72:86" ht="15" thickBot="1" x14ac:dyDescent="0.25">
      <c r="BT284" s="140"/>
      <c r="BU284" s="79"/>
      <c r="BV284" s="79"/>
      <c r="BW284" s="79"/>
      <c r="BX284" s="141"/>
      <c r="CD284" s="80">
        <f>+CD283+1</f>
        <v>205</v>
      </c>
      <c r="CE284" s="150" t="s">
        <v>53</v>
      </c>
      <c r="CF284" s="151">
        <v>6.6400000000000001E-2</v>
      </c>
      <c r="CG284" s="151">
        <v>7.2999999999999995E-2</v>
      </c>
      <c r="CH284" s="151">
        <v>8.6900000000000005E-2</v>
      </c>
    </row>
    <row r="285" spans="72:86" x14ac:dyDescent="0.2">
      <c r="BT285" s="140"/>
      <c r="BU285" s="79"/>
      <c r="BV285" s="79"/>
      <c r="BW285" s="79"/>
      <c r="BX285" s="141"/>
    </row>
    <row r="286" spans="72:86" ht="13.5" thickBot="1" x14ac:dyDescent="0.25">
      <c r="BT286" s="152"/>
      <c r="BU286" s="153"/>
      <c r="BV286" s="153"/>
      <c r="BW286" s="153"/>
      <c r="BX286" s="154"/>
    </row>
    <row r="287" spans="72:86" ht="13.5" thickBot="1" x14ac:dyDescent="0.25">
      <c r="BT287" s="277"/>
      <c r="BU287" s="278"/>
      <c r="BV287" s="278"/>
      <c r="BW287" s="278"/>
      <c r="BX287" s="279"/>
      <c r="CD287" s="80">
        <f>BT259</f>
        <v>300</v>
      </c>
      <c r="CE287" s="275" t="str">
        <f>BU259</f>
        <v>Construção de Redes de Abastecimento de Água, Coleta de Esgoto e Construções Correlatas</v>
      </c>
      <c r="CF287" s="275"/>
      <c r="CG287" s="275"/>
      <c r="CH287" s="275"/>
    </row>
    <row r="288" spans="72:86" ht="15" thickBot="1" x14ac:dyDescent="0.25">
      <c r="BT288" s="280"/>
      <c r="BU288" s="281"/>
      <c r="BV288" s="281"/>
      <c r="BW288" s="281"/>
      <c r="BX288" s="282"/>
      <c r="CD288" s="80">
        <f>+CD287+1</f>
        <v>301</v>
      </c>
      <c r="CE288" s="155" t="s">
        <v>49</v>
      </c>
      <c r="CF288" s="156">
        <v>3.4299999999999997E-2</v>
      </c>
      <c r="CG288" s="156">
        <v>4.9299999999999997E-2</v>
      </c>
      <c r="CH288" s="156">
        <v>6.7100000000000007E-2</v>
      </c>
    </row>
    <row r="289" spans="72:86" ht="15" thickBot="1" x14ac:dyDescent="0.25">
      <c r="BT289" s="280"/>
      <c r="BU289" s="281"/>
      <c r="BV289" s="281"/>
      <c r="BW289" s="281"/>
      <c r="BX289" s="282"/>
      <c r="CD289" s="80">
        <f>+CD288+1</f>
        <v>302</v>
      </c>
      <c r="CE289" s="150" t="s">
        <v>50</v>
      </c>
      <c r="CF289" s="151">
        <v>2.8E-3</v>
      </c>
      <c r="CG289" s="151">
        <v>4.8999999999999998E-3</v>
      </c>
      <c r="CH289" s="151">
        <v>7.4999999999999997E-3</v>
      </c>
    </row>
    <row r="290" spans="72:86" ht="27" customHeight="1" thickBot="1" x14ac:dyDescent="0.25">
      <c r="BT290" s="157"/>
      <c r="BU290" s="158"/>
      <c r="BV290" s="159"/>
      <c r="BW290" s="159"/>
      <c r="BX290" s="160"/>
      <c r="CD290" s="80">
        <f>+CD289+1</f>
        <v>303</v>
      </c>
      <c r="CE290" s="150" t="s">
        <v>51</v>
      </c>
      <c r="CF290" s="151">
        <v>0.01</v>
      </c>
      <c r="CG290" s="151">
        <v>1.3899999999999999E-2</v>
      </c>
      <c r="CH290" s="151">
        <v>1.7399999999999999E-2</v>
      </c>
    </row>
    <row r="291" spans="72:86" ht="15" thickBot="1" x14ac:dyDescent="0.25">
      <c r="BT291" s="140"/>
      <c r="BU291" s="79"/>
      <c r="BV291" s="79"/>
      <c r="BW291" s="79"/>
      <c r="BX291" s="141"/>
      <c r="CD291" s="80">
        <f>+CD290+1</f>
        <v>304</v>
      </c>
      <c r="CE291" s="150" t="s">
        <v>52</v>
      </c>
      <c r="CF291" s="151">
        <v>9.4000000000000004E-3</v>
      </c>
      <c r="CG291" s="151">
        <v>9.9000000000000008E-3</v>
      </c>
      <c r="CH291" s="151">
        <v>1.17E-2</v>
      </c>
    </row>
    <row r="292" spans="72:86" ht="15" thickBot="1" x14ac:dyDescent="0.25">
      <c r="BT292" s="152"/>
      <c r="BU292" s="153"/>
      <c r="BV292" s="153"/>
      <c r="BW292" s="153"/>
      <c r="BX292" s="154"/>
      <c r="CD292" s="80">
        <f>+CD291+1</f>
        <v>305</v>
      </c>
      <c r="CE292" s="150" t="s">
        <v>53</v>
      </c>
      <c r="CF292" s="151">
        <v>6.7400000000000002E-2</v>
      </c>
      <c r="CG292" s="151">
        <v>8.0399999999999999E-2</v>
      </c>
      <c r="CH292" s="151">
        <v>9.4E-2</v>
      </c>
    </row>
    <row r="293" spans="72:86" x14ac:dyDescent="0.2">
      <c r="BT293" s="277"/>
      <c r="BU293" s="278"/>
      <c r="BV293" s="278"/>
      <c r="BW293" s="278"/>
      <c r="BX293" s="279"/>
    </row>
    <row r="294" spans="72:86" ht="13.5" thickBot="1" x14ac:dyDescent="0.25">
      <c r="BT294" s="161"/>
      <c r="BU294" s="162" t="s">
        <v>77</v>
      </c>
      <c r="BV294" s="162" t="s">
        <v>78</v>
      </c>
      <c r="BW294" s="162" t="s">
        <v>79</v>
      </c>
      <c r="BX294" s="162" t="s">
        <v>80</v>
      </c>
      <c r="CD294" s="80">
        <f>BT260</f>
        <v>400</v>
      </c>
      <c r="CE294" s="275" t="str">
        <f>BU260</f>
        <v>Construção e Manutenção de Estações e Redes de Distribuição de Energia Elétrica</v>
      </c>
      <c r="CF294" s="275"/>
      <c r="CG294" s="275"/>
      <c r="CH294" s="275"/>
    </row>
    <row r="295" spans="72:86" ht="15" thickBot="1" x14ac:dyDescent="0.25">
      <c r="BT295" s="161" t="s">
        <v>81</v>
      </c>
      <c r="BU295" s="162">
        <f>VLOOKUP(C6,BU257:BV262,2,0)</f>
        <v>200</v>
      </c>
      <c r="BV295" s="163">
        <f>VLOOKUP($BU295,$BT$306:$BX$311,3,0)</f>
        <v>0.19600000000000001</v>
      </c>
      <c r="BW295" s="163">
        <f>VLOOKUP($BU295,$BT$306:$BX$311,4,0)</f>
        <v>0.2097</v>
      </c>
      <c r="BX295" s="163">
        <f>VLOOKUP($BU295,$BT$306:$BX$311,5,0)</f>
        <v>0.24229999999999999</v>
      </c>
      <c r="CD295" s="80">
        <f>+CD294+1</f>
        <v>401</v>
      </c>
      <c r="CE295" s="155" t="s">
        <v>49</v>
      </c>
      <c r="CF295" s="156">
        <v>5.2900000000000003E-2</v>
      </c>
      <c r="CG295" s="156">
        <v>5.9200000000000003E-2</v>
      </c>
      <c r="CH295" s="156">
        <v>7.9299999999999995E-2</v>
      </c>
    </row>
    <row r="296" spans="72:86" ht="15" thickBot="1" x14ac:dyDescent="0.25">
      <c r="BT296" s="164" t="s">
        <v>49</v>
      </c>
      <c r="BU296" s="162">
        <f>+BU295+1</f>
        <v>201</v>
      </c>
      <c r="BV296" s="163">
        <f>VLOOKUP($BU296,$CD$271:$CH$312,3,0)</f>
        <v>3.7999999999999999E-2</v>
      </c>
      <c r="BW296" s="163">
        <f>VLOOKUP($BU296,$CD$271:$CH$312,4,0)</f>
        <v>4.0099999999999997E-2</v>
      </c>
      <c r="BX296" s="163">
        <f>VLOOKUP($BU296,$CD$271:$CH$312,5,0)</f>
        <v>4.6699999999999998E-2</v>
      </c>
      <c r="CD296" s="80">
        <f>+CD295+1</f>
        <v>402</v>
      </c>
      <c r="CE296" s="150" t="s">
        <v>50</v>
      </c>
      <c r="CF296" s="151">
        <v>2.5000000000000001E-3</v>
      </c>
      <c r="CG296" s="151">
        <v>5.1000000000000004E-3</v>
      </c>
      <c r="CH296" s="151">
        <v>5.5999999999999999E-3</v>
      </c>
    </row>
    <row r="297" spans="72:86" ht="15" thickBot="1" x14ac:dyDescent="0.25">
      <c r="BT297" s="164" t="s">
        <v>50</v>
      </c>
      <c r="BU297" s="162">
        <f>+BU296+1</f>
        <v>202</v>
      </c>
      <c r="BV297" s="163">
        <f>VLOOKUP($BU297,$CD$271:$CH$312,3,0)</f>
        <v>3.2000000000000002E-3</v>
      </c>
      <c r="BW297" s="163">
        <f>VLOOKUP($BU297,$CD$271:$CH$312,4,0)</f>
        <v>4.0000000000000001E-3</v>
      </c>
      <c r="BX297" s="163">
        <f>VLOOKUP($BU297,$CD$271:$CH$312,5,0)</f>
        <v>7.4000000000000003E-3</v>
      </c>
      <c r="CD297" s="80">
        <f>+CD296+1</f>
        <v>403</v>
      </c>
      <c r="CE297" s="150" t="s">
        <v>51</v>
      </c>
      <c r="CF297" s="151">
        <v>0.01</v>
      </c>
      <c r="CG297" s="151">
        <v>1.4800000000000001E-2</v>
      </c>
      <c r="CH297" s="151">
        <v>1.9699999999999999E-2</v>
      </c>
    </row>
    <row r="298" spans="72:86" ht="15" thickBot="1" x14ac:dyDescent="0.25">
      <c r="BT298" s="164" t="s">
        <v>51</v>
      </c>
      <c r="BU298" s="162">
        <f>+BU297+1</f>
        <v>203</v>
      </c>
      <c r="BV298" s="163">
        <f>VLOOKUP($BU298,$CD$271:$CH$312,3,0)</f>
        <v>5.0000000000000001E-3</v>
      </c>
      <c r="BW298" s="163">
        <f>VLOOKUP($BU298,$CD$271:$CH$312,4,0)</f>
        <v>5.5999999999999999E-3</v>
      </c>
      <c r="BX298" s="163">
        <f>VLOOKUP($BU298,$CD$271:$CH$312,5,0)</f>
        <v>9.7000000000000003E-3</v>
      </c>
      <c r="CD298" s="80">
        <f>+CD297+1</f>
        <v>404</v>
      </c>
      <c r="CE298" s="150" t="s">
        <v>52</v>
      </c>
      <c r="CF298" s="151">
        <v>1.01E-2</v>
      </c>
      <c r="CG298" s="151">
        <v>1.0699999999999999E-2</v>
      </c>
      <c r="CH298" s="151">
        <v>1.11E-2</v>
      </c>
    </row>
    <row r="299" spans="72:86" ht="15" thickBot="1" x14ac:dyDescent="0.25">
      <c r="BT299" s="164" t="s">
        <v>52</v>
      </c>
      <c r="BU299" s="162">
        <f>+BU298+1</f>
        <v>204</v>
      </c>
      <c r="BV299" s="163">
        <f>VLOOKUP($BU299,$CD$271:$CH$312,3,0)</f>
        <v>1.0200000000000001E-2</v>
      </c>
      <c r="BW299" s="163">
        <f>VLOOKUP($BU299,$CD$271:$CH$312,4,0)</f>
        <v>1.11E-2</v>
      </c>
      <c r="BX299" s="163">
        <f>VLOOKUP($BU299,$CD$271:$CH$312,5,0)</f>
        <v>1.21E-2</v>
      </c>
      <c r="CD299" s="80">
        <f>+CD298+1</f>
        <v>405</v>
      </c>
      <c r="CE299" s="150" t="s">
        <v>53</v>
      </c>
      <c r="CF299" s="151">
        <v>0.08</v>
      </c>
      <c r="CG299" s="151">
        <v>8.3099999999999993E-2</v>
      </c>
      <c r="CH299" s="151">
        <v>9.5100000000000004E-2</v>
      </c>
    </row>
    <row r="300" spans="72:86" ht="15" thickBot="1" x14ac:dyDescent="0.25">
      <c r="BT300" s="164" t="s">
        <v>53</v>
      </c>
      <c r="BU300" s="162">
        <f>+BU299+1</f>
        <v>205</v>
      </c>
      <c r="BV300" s="163">
        <f>VLOOKUP($BU300,$CD$271:$CH$312,3,0)</f>
        <v>6.6400000000000001E-2</v>
      </c>
      <c r="BW300" s="163">
        <f>VLOOKUP($BU300,$CD$271:$CH$312,4,0)</f>
        <v>7.2999999999999995E-2</v>
      </c>
      <c r="BX300" s="163">
        <f>VLOOKUP($BU300,$CD$271:$CH$312,5,0)</f>
        <v>8.6900000000000005E-2</v>
      </c>
      <c r="CD300" s="80">
        <f>BT261</f>
        <v>500</v>
      </c>
      <c r="CE300" s="275" t="str">
        <f>BU261</f>
        <v>Portuárias, Marítimas e Fluviais</v>
      </c>
      <c r="CF300" s="275"/>
      <c r="CG300" s="275"/>
      <c r="CH300" s="275"/>
    </row>
    <row r="301" spans="72:86" ht="15" thickBot="1" x14ac:dyDescent="0.25">
      <c r="BT301" s="140"/>
      <c r="BU301" s="79"/>
      <c r="BV301" s="79"/>
      <c r="BW301" s="79"/>
      <c r="BX301" s="141"/>
      <c r="CD301" s="80">
        <f>+CD300+1</f>
        <v>501</v>
      </c>
      <c r="CE301" s="155" t="s">
        <v>49</v>
      </c>
      <c r="CF301" s="156">
        <v>0.04</v>
      </c>
      <c r="CG301" s="156">
        <v>5.5199999999999999E-2</v>
      </c>
      <c r="CH301" s="156">
        <v>7.85E-2</v>
      </c>
    </row>
    <row r="302" spans="72:86" ht="15" thickBot="1" x14ac:dyDescent="0.25">
      <c r="CD302" s="80">
        <f>+CD301+1</f>
        <v>502</v>
      </c>
      <c r="CE302" s="150" t="s">
        <v>50</v>
      </c>
      <c r="CF302" s="151">
        <v>8.0999999999999996E-3</v>
      </c>
      <c r="CG302" s="151">
        <v>1.2200000000000001E-2</v>
      </c>
      <c r="CH302" s="151">
        <v>1.9900000000000001E-2</v>
      </c>
    </row>
    <row r="303" spans="72:86" ht="15" thickBot="1" x14ac:dyDescent="0.25">
      <c r="CD303" s="80">
        <f>+CD302+1</f>
        <v>503</v>
      </c>
      <c r="CE303" s="150" t="s">
        <v>51</v>
      </c>
      <c r="CF303" s="151">
        <v>1.46E-2</v>
      </c>
      <c r="CG303" s="151">
        <v>2.3199999999999998E-2</v>
      </c>
      <c r="CH303" s="151">
        <v>3.1600000000000003E-2</v>
      </c>
    </row>
    <row r="304" spans="72:86" ht="15" thickBot="1" x14ac:dyDescent="0.25">
      <c r="CD304" s="80">
        <f>+CD303+1</f>
        <v>504</v>
      </c>
      <c r="CE304" s="150" t="s">
        <v>52</v>
      </c>
      <c r="CF304" s="151">
        <v>9.4000000000000004E-3</v>
      </c>
      <c r="CG304" s="151">
        <v>1.0200000000000001E-2</v>
      </c>
      <c r="CH304" s="151">
        <v>1.3299999999999999E-2</v>
      </c>
    </row>
    <row r="305" spans="72:86" ht="15" thickBot="1" x14ac:dyDescent="0.25">
      <c r="BV305" s="165" t="s">
        <v>82</v>
      </c>
      <c r="BW305" s="166" t="s">
        <v>79</v>
      </c>
      <c r="BX305" s="166" t="s">
        <v>83</v>
      </c>
      <c r="CD305" s="80">
        <f>+CD304+1</f>
        <v>505</v>
      </c>
      <c r="CE305" s="150" t="s">
        <v>53</v>
      </c>
      <c r="CF305" s="151">
        <v>7.1400000000000005E-2</v>
      </c>
      <c r="CG305" s="151">
        <v>8.4000000000000005E-2</v>
      </c>
      <c r="CH305" s="151">
        <v>0.1043</v>
      </c>
    </row>
    <row r="306" spans="72:86" ht="15" thickBot="1" x14ac:dyDescent="0.25">
      <c r="BT306" s="80">
        <f>BT257</f>
        <v>100</v>
      </c>
      <c r="BU306" s="155" t="str">
        <f t="shared" ref="BU306:BU311" si="2">VLOOKUP(BT306,BT257:BU262,2,0)</f>
        <v>Construção de edificios</v>
      </c>
      <c r="BV306" s="156">
        <v>0.2034</v>
      </c>
      <c r="BW306" s="156">
        <v>0.22120000000000001</v>
      </c>
      <c r="BX306" s="156">
        <v>0.25</v>
      </c>
    </row>
    <row r="307" spans="72:86" ht="29.25" thickBot="1" x14ac:dyDescent="0.25">
      <c r="BT307" s="80">
        <v>200</v>
      </c>
      <c r="BU307" s="155" t="str">
        <f t="shared" si="2"/>
        <v>Construção de rodovias e ferrovias</v>
      </c>
      <c r="BV307" s="151">
        <v>0.19600000000000001</v>
      </c>
      <c r="BW307" s="151">
        <v>0.2097</v>
      </c>
      <c r="BX307" s="151">
        <v>0.24229999999999999</v>
      </c>
      <c r="CD307" s="80">
        <f>BT262</f>
        <v>600</v>
      </c>
      <c r="CE307" s="275" t="str">
        <f>BU262</f>
        <v>Fornecimento de Materiais e Equipamentos</v>
      </c>
      <c r="CF307" s="275"/>
      <c r="CG307" s="275"/>
      <c r="CH307" s="275"/>
    </row>
    <row r="308" spans="72:86" ht="57.75" thickBot="1" x14ac:dyDescent="0.25">
      <c r="BT308" s="80">
        <f>BT259</f>
        <v>300</v>
      </c>
      <c r="BU308" s="155" t="str">
        <f t="shared" si="2"/>
        <v>Construção de Redes de Abastecimento de Água, Coleta de Esgoto e Construções Correlatas</v>
      </c>
      <c r="BV308" s="151">
        <v>0.20760000000000001</v>
      </c>
      <c r="BW308" s="151">
        <v>0.24179999999999999</v>
      </c>
      <c r="BX308" s="151">
        <v>0.26440000000000002</v>
      </c>
      <c r="CD308" s="80">
        <f>+CD307+1</f>
        <v>601</v>
      </c>
      <c r="CE308" s="155" t="s">
        <v>49</v>
      </c>
      <c r="CF308" s="156">
        <v>1.4999999999999999E-2</v>
      </c>
      <c r="CG308" s="156">
        <v>3.4500000000000003E-2</v>
      </c>
      <c r="CH308" s="156">
        <v>4.4900000000000002E-2</v>
      </c>
    </row>
    <row r="309" spans="72:86" ht="57.75" thickBot="1" x14ac:dyDescent="0.25">
      <c r="BT309" s="80">
        <v>400</v>
      </c>
      <c r="BU309" s="155" t="str">
        <f t="shared" si="2"/>
        <v>Construção e Manutenção de Estações e Redes de Distribuição de Energia Elétrica</v>
      </c>
      <c r="BV309" s="151">
        <v>0.24</v>
      </c>
      <c r="BW309" s="151">
        <v>0.25840000000000002</v>
      </c>
      <c r="BX309" s="151">
        <v>0.27860000000000001</v>
      </c>
      <c r="CD309" s="80">
        <f>+CD308+1</f>
        <v>602</v>
      </c>
      <c r="CE309" s="150" t="s">
        <v>50</v>
      </c>
      <c r="CF309" s="151">
        <v>3.0000000000000001E-3</v>
      </c>
      <c r="CG309" s="151">
        <v>4.7999999999999996E-3</v>
      </c>
      <c r="CH309" s="151">
        <v>8.2000000000000007E-3</v>
      </c>
    </row>
    <row r="310" spans="72:86" ht="29.25" thickBot="1" x14ac:dyDescent="0.25">
      <c r="BT310" s="80">
        <v>500</v>
      </c>
      <c r="BU310" s="155" t="str">
        <f t="shared" si="2"/>
        <v>Portuárias, Marítimas e Fluviais</v>
      </c>
      <c r="BV310" s="151">
        <v>0.22800000000000001</v>
      </c>
      <c r="BW310" s="151">
        <v>0.27479999999999999</v>
      </c>
      <c r="BX310" s="151">
        <v>0.3095</v>
      </c>
      <c r="CD310" s="80">
        <f>+CD309+1</f>
        <v>603</v>
      </c>
      <c r="CE310" s="150" t="s">
        <v>51</v>
      </c>
      <c r="CF310" s="151">
        <v>5.5999999999999999E-3</v>
      </c>
      <c r="CG310" s="151">
        <v>8.5000000000000006E-3</v>
      </c>
      <c r="CH310" s="151">
        <v>8.8999999999999999E-3</v>
      </c>
    </row>
    <row r="311" spans="72:86" ht="29.25" thickBot="1" x14ac:dyDescent="0.25">
      <c r="BT311" s="80">
        <v>600</v>
      </c>
      <c r="BU311" s="155" t="str">
        <f t="shared" si="2"/>
        <v>Fornecimento de Materiais e Equipamentos</v>
      </c>
      <c r="BV311" s="151">
        <v>0.111</v>
      </c>
      <c r="BW311" s="151">
        <v>0.14019999999999999</v>
      </c>
      <c r="BX311" s="151">
        <v>0.16800000000000001</v>
      </c>
      <c r="CD311" s="80">
        <f>+CD310+1</f>
        <v>604</v>
      </c>
      <c r="CE311" s="150" t="s">
        <v>52</v>
      </c>
      <c r="CF311" s="151">
        <v>8.5000000000000006E-3</v>
      </c>
      <c r="CG311" s="151">
        <v>8.5000000000000006E-3</v>
      </c>
      <c r="CH311" s="151">
        <v>1.11E-2</v>
      </c>
    </row>
    <row r="312" spans="72:86" ht="15" thickBot="1" x14ac:dyDescent="0.25">
      <c r="CD312" s="80">
        <f>+CD311+1</f>
        <v>605</v>
      </c>
      <c r="CE312" s="150" t="s">
        <v>53</v>
      </c>
      <c r="CF312" s="151">
        <v>3.5000000000000003E-2</v>
      </c>
      <c r="CG312" s="151">
        <v>5.11E-2</v>
      </c>
      <c r="CH312" s="151">
        <v>6.2199999999999998E-2</v>
      </c>
    </row>
  </sheetData>
  <sheetProtection password="C5AB" sheet="1" objects="1" scenarios="1" formatCells="0" formatColumns="0" formatRows="0" selectLockedCells="1"/>
  <mergeCells count="31">
    <mergeCell ref="K16:AV17"/>
    <mergeCell ref="B29:F29"/>
    <mergeCell ref="B1:F1"/>
    <mergeCell ref="B4:F4"/>
    <mergeCell ref="C6:F6"/>
    <mergeCell ref="B12:F12"/>
    <mergeCell ref="D16:F16"/>
    <mergeCell ref="D18:F18"/>
    <mergeCell ref="D19:F19"/>
    <mergeCell ref="D23:E23"/>
    <mergeCell ref="B25:F25"/>
    <mergeCell ref="B26:F26"/>
    <mergeCell ref="B30:F30"/>
    <mergeCell ref="E45:F45"/>
    <mergeCell ref="B47:F47"/>
    <mergeCell ref="B52:F52"/>
    <mergeCell ref="B54:D54"/>
    <mergeCell ref="E54:F54"/>
    <mergeCell ref="CE307:CH307"/>
    <mergeCell ref="D56:E56"/>
    <mergeCell ref="BT255:BX255"/>
    <mergeCell ref="CE271:CH271"/>
    <mergeCell ref="CE279:CH279"/>
    <mergeCell ref="BT282:BX282"/>
    <mergeCell ref="BT287:BX287"/>
    <mergeCell ref="CE287:CH287"/>
    <mergeCell ref="BT288:BX288"/>
    <mergeCell ref="BT289:BX289"/>
    <mergeCell ref="BT293:BX293"/>
    <mergeCell ref="CE294:CH294"/>
    <mergeCell ref="CE300:CH300"/>
  </mergeCells>
  <conditionalFormatting sqref="F32:F36">
    <cfRule type="cellIs" dxfId="3" priority="1" stopIfTrue="1" operator="between">
      <formula>$C32</formula>
      <formula>$E32</formula>
    </cfRule>
  </conditionalFormatting>
  <conditionalFormatting sqref="B52:D56 E52:F53 E55:F56">
    <cfRule type="expression" dxfId="2" priority="2" stopIfTrue="1">
      <formula>OR($F$8="NÃO",$F$8="")</formula>
    </cfRule>
  </conditionalFormatting>
  <conditionalFormatting sqref="E45:F45">
    <cfRule type="expression" dxfId="1" priority="3" stopIfTrue="1">
      <formula>$F$8="SIM"</formula>
    </cfRule>
  </conditionalFormatting>
  <conditionalFormatting sqref="E54:F54">
    <cfRule type="expression" dxfId="0" priority="4" stopIfTrue="1">
      <formula>OR($F$8="NÃO",$F$8="")</formula>
    </cfRule>
  </conditionalFormatting>
  <dataValidations count="5">
    <dataValidation type="decimal" allowBlank="1" showInputMessage="1" showErrorMessage="1" sqref="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ormula1>C38</formula1>
      <formula2>E38</formula2>
    </dataValidation>
    <dataValidation type="decimal" allowBlank="1" showInputMessage="1" showErrorMessage="1" errorTitle="FORA DO INTERVALO" error="Deve-se adotar valor entre o 1º e 3º quartil" sqref="F32:F36 JB32:JB36 SX32:SX36 ACT32:ACT36 AMP32:AMP36 AWL32:AWL36 BGH32:BGH36 BQD32:BQD36 BZZ32:BZZ36 CJV32:CJV36 CTR32:CTR36 DDN32:DDN36 DNJ32:DNJ36 DXF32:DXF36 EHB32:EHB36 EQX32:EQX36 FAT32:FAT36 FKP32:FKP36 FUL32:FUL36 GEH32:GEH36 GOD32:GOD36 GXZ32:GXZ36 HHV32:HHV36 HRR32:HRR36 IBN32:IBN36 ILJ32:ILJ36 IVF32:IVF36 JFB32:JFB36 JOX32:JOX36 JYT32:JYT36 KIP32:KIP36 KSL32:KSL36 LCH32:LCH36 LMD32:LMD36 LVZ32:LVZ36 MFV32:MFV36 MPR32:MPR36 MZN32:MZN36 NJJ32:NJJ36 NTF32:NTF36 ODB32:ODB36 OMX32:OMX36 OWT32:OWT36 PGP32:PGP36 PQL32:PQL36 QAH32:QAH36 QKD32:QKD36 QTZ32:QTZ36 RDV32:RDV36 RNR32:RNR36 RXN32:RXN36 SHJ32:SHJ36 SRF32:SRF36 TBB32:TBB36 TKX32:TKX36 TUT32:TUT36 UEP32:UEP36 UOL32:UOL36 UYH32:UYH36 VID32:VID36 VRZ32:VRZ36 WBV32:WBV36 WLR32:WLR36 WVN32:WVN36 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ormula1>C32</formula1>
      <formula2>E32</formula2>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"SIM, NÃO"</formula1>
    </dataValidation>
    <dataValidation type="list" allowBlank="1" showInputMessage="1" showErrorMessage="1"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$BU$257:$BU$262</formula1>
    </dataValidation>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formula1>$CE$266:$CE$267</formula1>
    </dataValidation>
  </dataValidations>
  <printOptions horizontalCentered="1"/>
  <pageMargins left="0.78740157480314965" right="0.78740157480314965" top="0.39370078740157483" bottom="0.39370078740157483" header="0.51181102362204722" footer="0.51181102362204722"/>
  <pageSetup paperSize="9" scale="87" orientation="portrait" horizontalDpi="300" verticalDpi="300" r:id="rId1"/>
  <headerFooter alignWithMargins="0"/>
  <rowBreaks count="1" manualBreakCount="1">
    <brk id="27" max="6" man="1"/>
  </rowBreaks>
  <drawing r:id="rId2"/>
  <legacyDrawing r:id="rId3"/>
  <oleObjects>
    <mc:AlternateContent xmlns:mc="http://schemas.openxmlformats.org/markup-compatibility/2006">
      <mc:Choice Requires="x14">
        <oleObject progId="Equation.3" shapeId="16385" r:id="rId4">
          <objectPr defaultSize="0" autoPict="0" r:id="rId5">
            <anchor moveWithCells="1" sizeWithCells="1">
              <from>
                <xdr:col>79</xdr:col>
                <xdr:colOff>0</xdr:colOff>
                <xdr:row>239</xdr:row>
                <xdr:rowOff>0</xdr:rowOff>
              </from>
              <to>
                <xdr:col>79</xdr:col>
                <xdr:colOff>0</xdr:colOff>
                <xdr:row>240</xdr:row>
                <xdr:rowOff>76200</xdr:rowOff>
              </to>
            </anchor>
          </objectPr>
        </oleObject>
      </mc:Choice>
      <mc:Fallback>
        <oleObject progId="Equation.3" shapeId="16385" r:id="rId4"/>
      </mc:Fallback>
    </mc:AlternateContent>
    <mc:AlternateContent xmlns:mc="http://schemas.openxmlformats.org/markup-compatibility/2006">
      <mc:Choice Requires="x14">
        <oleObject progId="Equation.3" shapeId="16386" r:id="rId6">
          <objectPr defaultSize="0" autoPict="0" r:id="rId5">
            <anchor moveWithCells="1" sizeWithCells="1">
              <from>
                <xdr:col>0</xdr:col>
                <xdr:colOff>57150</xdr:colOff>
                <xdr:row>40</xdr:row>
                <xdr:rowOff>0</xdr:rowOff>
              </from>
              <to>
                <xdr:col>5</xdr:col>
                <xdr:colOff>695325</xdr:colOff>
                <xdr:row>43</xdr:row>
                <xdr:rowOff>0</xdr:rowOff>
              </to>
            </anchor>
          </objectPr>
        </oleObject>
      </mc:Choice>
      <mc:Fallback>
        <oleObject progId="Equation.3" shapeId="16386" r:id="rId6"/>
      </mc:Fallback>
    </mc:AlternateContent>
  </oleObjects>
  <controls>
    <mc:AlternateContent xmlns:mc="http://schemas.openxmlformats.org/markup-compatibility/2006">
      <mc:Choice Requires="x14">
        <control shapeId="16387" r:id="rId7" name="CommandButton1">
          <controlPr defaultSize="0" autoLine="0" r:id="rId8">
            <anchor moveWithCells="1">
              <from>
                <xdr:col>12</xdr:col>
                <xdr:colOff>47625</xdr:colOff>
                <xdr:row>11</xdr:row>
                <xdr:rowOff>828675</xdr:rowOff>
              </from>
              <to>
                <xdr:col>46</xdr:col>
                <xdr:colOff>276225</xdr:colOff>
                <xdr:row>11</xdr:row>
                <xdr:rowOff>1323975</xdr:rowOff>
              </to>
            </anchor>
          </controlPr>
        </control>
      </mc:Choice>
      <mc:Fallback>
        <control shapeId="16387" r:id="rId7"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34" zoomScaleNormal="100" workbookViewId="0">
      <selection activeCell="H24" sqref="H24"/>
    </sheetView>
  </sheetViews>
  <sheetFormatPr defaultRowHeight="12.75" x14ac:dyDescent="0.2"/>
  <cols>
    <col min="1" max="1" width="9.140625" style="169"/>
    <col min="2" max="2" width="26.140625" style="169" customWidth="1"/>
    <col min="3" max="3" width="34.7109375" style="169" customWidth="1"/>
    <col min="4" max="4" width="16.140625" style="169" customWidth="1"/>
    <col min="5" max="5" width="13.28515625" style="169" customWidth="1"/>
    <col min="6" max="6" width="14.5703125" style="169" customWidth="1"/>
    <col min="7" max="257" width="9.140625" style="169"/>
    <col min="258" max="258" width="26.140625" style="169" customWidth="1"/>
    <col min="259" max="259" width="34" style="169" customWidth="1"/>
    <col min="260" max="260" width="16.140625" style="169" customWidth="1"/>
    <col min="261" max="261" width="13.28515625" style="169" customWidth="1"/>
    <col min="262" max="262" width="14.5703125" style="169" customWidth="1"/>
    <col min="263" max="513" width="9.140625" style="169"/>
    <col min="514" max="514" width="26.140625" style="169" customWidth="1"/>
    <col min="515" max="515" width="34" style="169" customWidth="1"/>
    <col min="516" max="516" width="16.140625" style="169" customWidth="1"/>
    <col min="517" max="517" width="13.28515625" style="169" customWidth="1"/>
    <col min="518" max="518" width="14.5703125" style="169" customWidth="1"/>
    <col min="519" max="769" width="9.140625" style="169"/>
    <col min="770" max="770" width="26.140625" style="169" customWidth="1"/>
    <col min="771" max="771" width="34" style="169" customWidth="1"/>
    <col min="772" max="772" width="16.140625" style="169" customWidth="1"/>
    <col min="773" max="773" width="13.28515625" style="169" customWidth="1"/>
    <col min="774" max="774" width="14.5703125" style="169" customWidth="1"/>
    <col min="775" max="1025" width="9.140625" style="169"/>
    <col min="1026" max="1026" width="26.140625" style="169" customWidth="1"/>
    <col min="1027" max="1027" width="34" style="169" customWidth="1"/>
    <col min="1028" max="1028" width="16.140625" style="169" customWidth="1"/>
    <col min="1029" max="1029" width="13.28515625" style="169" customWidth="1"/>
    <col min="1030" max="1030" width="14.5703125" style="169" customWidth="1"/>
    <col min="1031" max="1281" width="9.140625" style="169"/>
    <col min="1282" max="1282" width="26.140625" style="169" customWidth="1"/>
    <col min="1283" max="1283" width="34" style="169" customWidth="1"/>
    <col min="1284" max="1284" width="16.140625" style="169" customWidth="1"/>
    <col min="1285" max="1285" width="13.28515625" style="169" customWidth="1"/>
    <col min="1286" max="1286" width="14.5703125" style="169" customWidth="1"/>
    <col min="1287" max="1537" width="9.140625" style="169"/>
    <col min="1538" max="1538" width="26.140625" style="169" customWidth="1"/>
    <col min="1539" max="1539" width="34" style="169" customWidth="1"/>
    <col min="1540" max="1540" width="16.140625" style="169" customWidth="1"/>
    <col min="1541" max="1541" width="13.28515625" style="169" customWidth="1"/>
    <col min="1542" max="1542" width="14.5703125" style="169" customWidth="1"/>
    <col min="1543" max="1793" width="9.140625" style="169"/>
    <col min="1794" max="1794" width="26.140625" style="169" customWidth="1"/>
    <col min="1795" max="1795" width="34" style="169" customWidth="1"/>
    <col min="1796" max="1796" width="16.140625" style="169" customWidth="1"/>
    <col min="1797" max="1797" width="13.28515625" style="169" customWidth="1"/>
    <col min="1798" max="1798" width="14.5703125" style="169" customWidth="1"/>
    <col min="1799" max="2049" width="9.140625" style="169"/>
    <col min="2050" max="2050" width="26.140625" style="169" customWidth="1"/>
    <col min="2051" max="2051" width="34" style="169" customWidth="1"/>
    <col min="2052" max="2052" width="16.140625" style="169" customWidth="1"/>
    <col min="2053" max="2053" width="13.28515625" style="169" customWidth="1"/>
    <col min="2054" max="2054" width="14.5703125" style="169" customWidth="1"/>
    <col min="2055" max="2305" width="9.140625" style="169"/>
    <col min="2306" max="2306" width="26.140625" style="169" customWidth="1"/>
    <col min="2307" max="2307" width="34" style="169" customWidth="1"/>
    <col min="2308" max="2308" width="16.140625" style="169" customWidth="1"/>
    <col min="2309" max="2309" width="13.28515625" style="169" customWidth="1"/>
    <col min="2310" max="2310" width="14.5703125" style="169" customWidth="1"/>
    <col min="2311" max="2561" width="9.140625" style="169"/>
    <col min="2562" max="2562" width="26.140625" style="169" customWidth="1"/>
    <col min="2563" max="2563" width="34" style="169" customWidth="1"/>
    <col min="2564" max="2564" width="16.140625" style="169" customWidth="1"/>
    <col min="2565" max="2565" width="13.28515625" style="169" customWidth="1"/>
    <col min="2566" max="2566" width="14.5703125" style="169" customWidth="1"/>
    <col min="2567" max="2817" width="9.140625" style="169"/>
    <col min="2818" max="2818" width="26.140625" style="169" customWidth="1"/>
    <col min="2819" max="2819" width="34" style="169" customWidth="1"/>
    <col min="2820" max="2820" width="16.140625" style="169" customWidth="1"/>
    <col min="2821" max="2821" width="13.28515625" style="169" customWidth="1"/>
    <col min="2822" max="2822" width="14.5703125" style="169" customWidth="1"/>
    <col min="2823" max="3073" width="9.140625" style="169"/>
    <col min="3074" max="3074" width="26.140625" style="169" customWidth="1"/>
    <col min="3075" max="3075" width="34" style="169" customWidth="1"/>
    <col min="3076" max="3076" width="16.140625" style="169" customWidth="1"/>
    <col min="3077" max="3077" width="13.28515625" style="169" customWidth="1"/>
    <col min="3078" max="3078" width="14.5703125" style="169" customWidth="1"/>
    <col min="3079" max="3329" width="9.140625" style="169"/>
    <col min="3330" max="3330" width="26.140625" style="169" customWidth="1"/>
    <col min="3331" max="3331" width="34" style="169" customWidth="1"/>
    <col min="3332" max="3332" width="16.140625" style="169" customWidth="1"/>
    <col min="3333" max="3333" width="13.28515625" style="169" customWidth="1"/>
    <col min="3334" max="3334" width="14.5703125" style="169" customWidth="1"/>
    <col min="3335" max="3585" width="9.140625" style="169"/>
    <col min="3586" max="3586" width="26.140625" style="169" customWidth="1"/>
    <col min="3587" max="3587" width="34" style="169" customWidth="1"/>
    <col min="3588" max="3588" width="16.140625" style="169" customWidth="1"/>
    <col min="3589" max="3589" width="13.28515625" style="169" customWidth="1"/>
    <col min="3590" max="3590" width="14.5703125" style="169" customWidth="1"/>
    <col min="3591" max="3841" width="9.140625" style="169"/>
    <col min="3842" max="3842" width="26.140625" style="169" customWidth="1"/>
    <col min="3843" max="3843" width="34" style="169" customWidth="1"/>
    <col min="3844" max="3844" width="16.140625" style="169" customWidth="1"/>
    <col min="3845" max="3845" width="13.28515625" style="169" customWidth="1"/>
    <col min="3846" max="3846" width="14.5703125" style="169" customWidth="1"/>
    <col min="3847" max="4097" width="9.140625" style="169"/>
    <col min="4098" max="4098" width="26.140625" style="169" customWidth="1"/>
    <col min="4099" max="4099" width="34" style="169" customWidth="1"/>
    <col min="4100" max="4100" width="16.140625" style="169" customWidth="1"/>
    <col min="4101" max="4101" width="13.28515625" style="169" customWidth="1"/>
    <col min="4102" max="4102" width="14.5703125" style="169" customWidth="1"/>
    <col min="4103" max="4353" width="9.140625" style="169"/>
    <col min="4354" max="4354" width="26.140625" style="169" customWidth="1"/>
    <col min="4355" max="4355" width="34" style="169" customWidth="1"/>
    <col min="4356" max="4356" width="16.140625" style="169" customWidth="1"/>
    <col min="4357" max="4357" width="13.28515625" style="169" customWidth="1"/>
    <col min="4358" max="4358" width="14.5703125" style="169" customWidth="1"/>
    <col min="4359" max="4609" width="9.140625" style="169"/>
    <col min="4610" max="4610" width="26.140625" style="169" customWidth="1"/>
    <col min="4611" max="4611" width="34" style="169" customWidth="1"/>
    <col min="4612" max="4612" width="16.140625" style="169" customWidth="1"/>
    <col min="4613" max="4613" width="13.28515625" style="169" customWidth="1"/>
    <col min="4614" max="4614" width="14.5703125" style="169" customWidth="1"/>
    <col min="4615" max="4865" width="9.140625" style="169"/>
    <col min="4866" max="4866" width="26.140625" style="169" customWidth="1"/>
    <col min="4867" max="4867" width="34" style="169" customWidth="1"/>
    <col min="4868" max="4868" width="16.140625" style="169" customWidth="1"/>
    <col min="4869" max="4869" width="13.28515625" style="169" customWidth="1"/>
    <col min="4870" max="4870" width="14.5703125" style="169" customWidth="1"/>
    <col min="4871" max="5121" width="9.140625" style="169"/>
    <col min="5122" max="5122" width="26.140625" style="169" customWidth="1"/>
    <col min="5123" max="5123" width="34" style="169" customWidth="1"/>
    <col min="5124" max="5124" width="16.140625" style="169" customWidth="1"/>
    <col min="5125" max="5125" width="13.28515625" style="169" customWidth="1"/>
    <col min="5126" max="5126" width="14.5703125" style="169" customWidth="1"/>
    <col min="5127" max="5377" width="9.140625" style="169"/>
    <col min="5378" max="5378" width="26.140625" style="169" customWidth="1"/>
    <col min="5379" max="5379" width="34" style="169" customWidth="1"/>
    <col min="5380" max="5380" width="16.140625" style="169" customWidth="1"/>
    <col min="5381" max="5381" width="13.28515625" style="169" customWidth="1"/>
    <col min="5382" max="5382" width="14.5703125" style="169" customWidth="1"/>
    <col min="5383" max="5633" width="9.140625" style="169"/>
    <col min="5634" max="5634" width="26.140625" style="169" customWidth="1"/>
    <col min="5635" max="5635" width="34" style="169" customWidth="1"/>
    <col min="5636" max="5636" width="16.140625" style="169" customWidth="1"/>
    <col min="5637" max="5637" width="13.28515625" style="169" customWidth="1"/>
    <col min="5638" max="5638" width="14.5703125" style="169" customWidth="1"/>
    <col min="5639" max="5889" width="9.140625" style="169"/>
    <col min="5890" max="5890" width="26.140625" style="169" customWidth="1"/>
    <col min="5891" max="5891" width="34" style="169" customWidth="1"/>
    <col min="5892" max="5892" width="16.140625" style="169" customWidth="1"/>
    <col min="5893" max="5893" width="13.28515625" style="169" customWidth="1"/>
    <col min="5894" max="5894" width="14.5703125" style="169" customWidth="1"/>
    <col min="5895" max="6145" width="9.140625" style="169"/>
    <col min="6146" max="6146" width="26.140625" style="169" customWidth="1"/>
    <col min="6147" max="6147" width="34" style="169" customWidth="1"/>
    <col min="6148" max="6148" width="16.140625" style="169" customWidth="1"/>
    <col min="6149" max="6149" width="13.28515625" style="169" customWidth="1"/>
    <col min="6150" max="6150" width="14.5703125" style="169" customWidth="1"/>
    <col min="6151" max="6401" width="9.140625" style="169"/>
    <col min="6402" max="6402" width="26.140625" style="169" customWidth="1"/>
    <col min="6403" max="6403" width="34" style="169" customWidth="1"/>
    <col min="6404" max="6404" width="16.140625" style="169" customWidth="1"/>
    <col min="6405" max="6405" width="13.28515625" style="169" customWidth="1"/>
    <col min="6406" max="6406" width="14.5703125" style="169" customWidth="1"/>
    <col min="6407" max="6657" width="9.140625" style="169"/>
    <col min="6658" max="6658" width="26.140625" style="169" customWidth="1"/>
    <col min="6659" max="6659" width="34" style="169" customWidth="1"/>
    <col min="6660" max="6660" width="16.140625" style="169" customWidth="1"/>
    <col min="6661" max="6661" width="13.28515625" style="169" customWidth="1"/>
    <col min="6662" max="6662" width="14.5703125" style="169" customWidth="1"/>
    <col min="6663" max="6913" width="9.140625" style="169"/>
    <col min="6914" max="6914" width="26.140625" style="169" customWidth="1"/>
    <col min="6915" max="6915" width="34" style="169" customWidth="1"/>
    <col min="6916" max="6916" width="16.140625" style="169" customWidth="1"/>
    <col min="6917" max="6917" width="13.28515625" style="169" customWidth="1"/>
    <col min="6918" max="6918" width="14.5703125" style="169" customWidth="1"/>
    <col min="6919" max="7169" width="9.140625" style="169"/>
    <col min="7170" max="7170" width="26.140625" style="169" customWidth="1"/>
    <col min="7171" max="7171" width="34" style="169" customWidth="1"/>
    <col min="7172" max="7172" width="16.140625" style="169" customWidth="1"/>
    <col min="7173" max="7173" width="13.28515625" style="169" customWidth="1"/>
    <col min="7174" max="7174" width="14.5703125" style="169" customWidth="1"/>
    <col min="7175" max="7425" width="9.140625" style="169"/>
    <col min="7426" max="7426" width="26.140625" style="169" customWidth="1"/>
    <col min="7427" max="7427" width="34" style="169" customWidth="1"/>
    <col min="7428" max="7428" width="16.140625" style="169" customWidth="1"/>
    <col min="7429" max="7429" width="13.28515625" style="169" customWidth="1"/>
    <col min="7430" max="7430" width="14.5703125" style="169" customWidth="1"/>
    <col min="7431" max="7681" width="9.140625" style="169"/>
    <col min="7682" max="7682" width="26.140625" style="169" customWidth="1"/>
    <col min="7683" max="7683" width="34" style="169" customWidth="1"/>
    <col min="7684" max="7684" width="16.140625" style="169" customWidth="1"/>
    <col min="7685" max="7685" width="13.28515625" style="169" customWidth="1"/>
    <col min="7686" max="7686" width="14.5703125" style="169" customWidth="1"/>
    <col min="7687" max="7937" width="9.140625" style="169"/>
    <col min="7938" max="7938" width="26.140625" style="169" customWidth="1"/>
    <col min="7939" max="7939" width="34" style="169" customWidth="1"/>
    <col min="7940" max="7940" width="16.140625" style="169" customWidth="1"/>
    <col min="7941" max="7941" width="13.28515625" style="169" customWidth="1"/>
    <col min="7942" max="7942" width="14.5703125" style="169" customWidth="1"/>
    <col min="7943" max="8193" width="9.140625" style="169"/>
    <col min="8194" max="8194" width="26.140625" style="169" customWidth="1"/>
    <col min="8195" max="8195" width="34" style="169" customWidth="1"/>
    <col min="8196" max="8196" width="16.140625" style="169" customWidth="1"/>
    <col min="8197" max="8197" width="13.28515625" style="169" customWidth="1"/>
    <col min="8198" max="8198" width="14.5703125" style="169" customWidth="1"/>
    <col min="8199" max="8449" width="9.140625" style="169"/>
    <col min="8450" max="8450" width="26.140625" style="169" customWidth="1"/>
    <col min="8451" max="8451" width="34" style="169" customWidth="1"/>
    <col min="8452" max="8452" width="16.140625" style="169" customWidth="1"/>
    <col min="8453" max="8453" width="13.28515625" style="169" customWidth="1"/>
    <col min="8454" max="8454" width="14.5703125" style="169" customWidth="1"/>
    <col min="8455" max="8705" width="9.140625" style="169"/>
    <col min="8706" max="8706" width="26.140625" style="169" customWidth="1"/>
    <col min="8707" max="8707" width="34" style="169" customWidth="1"/>
    <col min="8708" max="8708" width="16.140625" style="169" customWidth="1"/>
    <col min="8709" max="8709" width="13.28515625" style="169" customWidth="1"/>
    <col min="8710" max="8710" width="14.5703125" style="169" customWidth="1"/>
    <col min="8711" max="8961" width="9.140625" style="169"/>
    <col min="8962" max="8962" width="26.140625" style="169" customWidth="1"/>
    <col min="8963" max="8963" width="34" style="169" customWidth="1"/>
    <col min="8964" max="8964" width="16.140625" style="169" customWidth="1"/>
    <col min="8965" max="8965" width="13.28515625" style="169" customWidth="1"/>
    <col min="8966" max="8966" width="14.5703125" style="169" customWidth="1"/>
    <col min="8967" max="9217" width="9.140625" style="169"/>
    <col min="9218" max="9218" width="26.140625" style="169" customWidth="1"/>
    <col min="9219" max="9219" width="34" style="169" customWidth="1"/>
    <col min="9220" max="9220" width="16.140625" style="169" customWidth="1"/>
    <col min="9221" max="9221" width="13.28515625" style="169" customWidth="1"/>
    <col min="9222" max="9222" width="14.5703125" style="169" customWidth="1"/>
    <col min="9223" max="9473" width="9.140625" style="169"/>
    <col min="9474" max="9474" width="26.140625" style="169" customWidth="1"/>
    <col min="9475" max="9475" width="34" style="169" customWidth="1"/>
    <col min="9476" max="9476" width="16.140625" style="169" customWidth="1"/>
    <col min="9477" max="9477" width="13.28515625" style="169" customWidth="1"/>
    <col min="9478" max="9478" width="14.5703125" style="169" customWidth="1"/>
    <col min="9479" max="9729" width="9.140625" style="169"/>
    <col min="9730" max="9730" width="26.140625" style="169" customWidth="1"/>
    <col min="9731" max="9731" width="34" style="169" customWidth="1"/>
    <col min="9732" max="9732" width="16.140625" style="169" customWidth="1"/>
    <col min="9733" max="9733" width="13.28515625" style="169" customWidth="1"/>
    <col min="9734" max="9734" width="14.5703125" style="169" customWidth="1"/>
    <col min="9735" max="9985" width="9.140625" style="169"/>
    <col min="9986" max="9986" width="26.140625" style="169" customWidth="1"/>
    <col min="9987" max="9987" width="34" style="169" customWidth="1"/>
    <col min="9988" max="9988" width="16.140625" style="169" customWidth="1"/>
    <col min="9989" max="9989" width="13.28515625" style="169" customWidth="1"/>
    <col min="9990" max="9990" width="14.5703125" style="169" customWidth="1"/>
    <col min="9991" max="10241" width="9.140625" style="169"/>
    <col min="10242" max="10242" width="26.140625" style="169" customWidth="1"/>
    <col min="10243" max="10243" width="34" style="169" customWidth="1"/>
    <col min="10244" max="10244" width="16.140625" style="169" customWidth="1"/>
    <col min="10245" max="10245" width="13.28515625" style="169" customWidth="1"/>
    <col min="10246" max="10246" width="14.5703125" style="169" customWidth="1"/>
    <col min="10247" max="10497" width="9.140625" style="169"/>
    <col min="10498" max="10498" width="26.140625" style="169" customWidth="1"/>
    <col min="10499" max="10499" width="34" style="169" customWidth="1"/>
    <col min="10500" max="10500" width="16.140625" style="169" customWidth="1"/>
    <col min="10501" max="10501" width="13.28515625" style="169" customWidth="1"/>
    <col min="10502" max="10502" width="14.5703125" style="169" customWidth="1"/>
    <col min="10503" max="10753" width="9.140625" style="169"/>
    <col min="10754" max="10754" width="26.140625" style="169" customWidth="1"/>
    <col min="10755" max="10755" width="34" style="169" customWidth="1"/>
    <col min="10756" max="10756" width="16.140625" style="169" customWidth="1"/>
    <col min="10757" max="10757" width="13.28515625" style="169" customWidth="1"/>
    <col min="10758" max="10758" width="14.5703125" style="169" customWidth="1"/>
    <col min="10759" max="11009" width="9.140625" style="169"/>
    <col min="11010" max="11010" width="26.140625" style="169" customWidth="1"/>
    <col min="11011" max="11011" width="34" style="169" customWidth="1"/>
    <col min="11012" max="11012" width="16.140625" style="169" customWidth="1"/>
    <col min="11013" max="11013" width="13.28515625" style="169" customWidth="1"/>
    <col min="11014" max="11014" width="14.5703125" style="169" customWidth="1"/>
    <col min="11015" max="11265" width="9.140625" style="169"/>
    <col min="11266" max="11266" width="26.140625" style="169" customWidth="1"/>
    <col min="11267" max="11267" width="34" style="169" customWidth="1"/>
    <col min="11268" max="11268" width="16.140625" style="169" customWidth="1"/>
    <col min="11269" max="11269" width="13.28515625" style="169" customWidth="1"/>
    <col min="11270" max="11270" width="14.5703125" style="169" customWidth="1"/>
    <col min="11271" max="11521" width="9.140625" style="169"/>
    <col min="11522" max="11522" width="26.140625" style="169" customWidth="1"/>
    <col min="11523" max="11523" width="34" style="169" customWidth="1"/>
    <col min="11524" max="11524" width="16.140625" style="169" customWidth="1"/>
    <col min="11525" max="11525" width="13.28515625" style="169" customWidth="1"/>
    <col min="11526" max="11526" width="14.5703125" style="169" customWidth="1"/>
    <col min="11527" max="11777" width="9.140625" style="169"/>
    <col min="11778" max="11778" width="26.140625" style="169" customWidth="1"/>
    <col min="11779" max="11779" width="34" style="169" customWidth="1"/>
    <col min="11780" max="11780" width="16.140625" style="169" customWidth="1"/>
    <col min="11781" max="11781" width="13.28515625" style="169" customWidth="1"/>
    <col min="11782" max="11782" width="14.5703125" style="169" customWidth="1"/>
    <col min="11783" max="12033" width="9.140625" style="169"/>
    <col min="12034" max="12034" width="26.140625" style="169" customWidth="1"/>
    <col min="12035" max="12035" width="34" style="169" customWidth="1"/>
    <col min="12036" max="12036" width="16.140625" style="169" customWidth="1"/>
    <col min="12037" max="12037" width="13.28515625" style="169" customWidth="1"/>
    <col min="12038" max="12038" width="14.5703125" style="169" customWidth="1"/>
    <col min="12039" max="12289" width="9.140625" style="169"/>
    <col min="12290" max="12290" width="26.140625" style="169" customWidth="1"/>
    <col min="12291" max="12291" width="34" style="169" customWidth="1"/>
    <col min="12292" max="12292" width="16.140625" style="169" customWidth="1"/>
    <col min="12293" max="12293" width="13.28515625" style="169" customWidth="1"/>
    <col min="12294" max="12294" width="14.5703125" style="169" customWidth="1"/>
    <col min="12295" max="12545" width="9.140625" style="169"/>
    <col min="12546" max="12546" width="26.140625" style="169" customWidth="1"/>
    <col min="12547" max="12547" width="34" style="169" customWidth="1"/>
    <col min="12548" max="12548" width="16.140625" style="169" customWidth="1"/>
    <col min="12549" max="12549" width="13.28515625" style="169" customWidth="1"/>
    <col min="12550" max="12550" width="14.5703125" style="169" customWidth="1"/>
    <col min="12551" max="12801" width="9.140625" style="169"/>
    <col min="12802" max="12802" width="26.140625" style="169" customWidth="1"/>
    <col min="12803" max="12803" width="34" style="169" customWidth="1"/>
    <col min="12804" max="12804" width="16.140625" style="169" customWidth="1"/>
    <col min="12805" max="12805" width="13.28515625" style="169" customWidth="1"/>
    <col min="12806" max="12806" width="14.5703125" style="169" customWidth="1"/>
    <col min="12807" max="13057" width="9.140625" style="169"/>
    <col min="13058" max="13058" width="26.140625" style="169" customWidth="1"/>
    <col min="13059" max="13059" width="34" style="169" customWidth="1"/>
    <col min="13060" max="13060" width="16.140625" style="169" customWidth="1"/>
    <col min="13061" max="13061" width="13.28515625" style="169" customWidth="1"/>
    <col min="13062" max="13062" width="14.5703125" style="169" customWidth="1"/>
    <col min="13063" max="13313" width="9.140625" style="169"/>
    <col min="13314" max="13314" width="26.140625" style="169" customWidth="1"/>
    <col min="13315" max="13315" width="34" style="169" customWidth="1"/>
    <col min="13316" max="13316" width="16.140625" style="169" customWidth="1"/>
    <col min="13317" max="13317" width="13.28515625" style="169" customWidth="1"/>
    <col min="13318" max="13318" width="14.5703125" style="169" customWidth="1"/>
    <col min="13319" max="13569" width="9.140625" style="169"/>
    <col min="13570" max="13570" width="26.140625" style="169" customWidth="1"/>
    <col min="13571" max="13571" width="34" style="169" customWidth="1"/>
    <col min="13572" max="13572" width="16.140625" style="169" customWidth="1"/>
    <col min="13573" max="13573" width="13.28515625" style="169" customWidth="1"/>
    <col min="13574" max="13574" width="14.5703125" style="169" customWidth="1"/>
    <col min="13575" max="13825" width="9.140625" style="169"/>
    <col min="13826" max="13826" width="26.140625" style="169" customWidth="1"/>
    <col min="13827" max="13827" width="34" style="169" customWidth="1"/>
    <col min="13828" max="13828" width="16.140625" style="169" customWidth="1"/>
    <col min="13829" max="13829" width="13.28515625" style="169" customWidth="1"/>
    <col min="13830" max="13830" width="14.5703125" style="169" customWidth="1"/>
    <col min="13831" max="14081" width="9.140625" style="169"/>
    <col min="14082" max="14082" width="26.140625" style="169" customWidth="1"/>
    <col min="14083" max="14083" width="34" style="169" customWidth="1"/>
    <col min="14084" max="14084" width="16.140625" style="169" customWidth="1"/>
    <col min="14085" max="14085" width="13.28515625" style="169" customWidth="1"/>
    <col min="14086" max="14086" width="14.5703125" style="169" customWidth="1"/>
    <col min="14087" max="14337" width="9.140625" style="169"/>
    <col min="14338" max="14338" width="26.140625" style="169" customWidth="1"/>
    <col min="14339" max="14339" width="34" style="169" customWidth="1"/>
    <col min="14340" max="14340" width="16.140625" style="169" customWidth="1"/>
    <col min="14341" max="14341" width="13.28515625" style="169" customWidth="1"/>
    <col min="14342" max="14342" width="14.5703125" style="169" customWidth="1"/>
    <col min="14343" max="14593" width="9.140625" style="169"/>
    <col min="14594" max="14594" width="26.140625" style="169" customWidth="1"/>
    <col min="14595" max="14595" width="34" style="169" customWidth="1"/>
    <col min="14596" max="14596" width="16.140625" style="169" customWidth="1"/>
    <col min="14597" max="14597" width="13.28515625" style="169" customWidth="1"/>
    <col min="14598" max="14598" width="14.5703125" style="169" customWidth="1"/>
    <col min="14599" max="14849" width="9.140625" style="169"/>
    <col min="14850" max="14850" width="26.140625" style="169" customWidth="1"/>
    <col min="14851" max="14851" width="34" style="169" customWidth="1"/>
    <col min="14852" max="14852" width="16.140625" style="169" customWidth="1"/>
    <col min="14853" max="14853" width="13.28515625" style="169" customWidth="1"/>
    <col min="14854" max="14854" width="14.5703125" style="169" customWidth="1"/>
    <col min="14855" max="15105" width="9.140625" style="169"/>
    <col min="15106" max="15106" width="26.140625" style="169" customWidth="1"/>
    <col min="15107" max="15107" width="34" style="169" customWidth="1"/>
    <col min="15108" max="15108" width="16.140625" style="169" customWidth="1"/>
    <col min="15109" max="15109" width="13.28515625" style="169" customWidth="1"/>
    <col min="15110" max="15110" width="14.5703125" style="169" customWidth="1"/>
    <col min="15111" max="15361" width="9.140625" style="169"/>
    <col min="15362" max="15362" width="26.140625" style="169" customWidth="1"/>
    <col min="15363" max="15363" width="34" style="169" customWidth="1"/>
    <col min="15364" max="15364" width="16.140625" style="169" customWidth="1"/>
    <col min="15365" max="15365" width="13.28515625" style="169" customWidth="1"/>
    <col min="15366" max="15366" width="14.5703125" style="169" customWidth="1"/>
    <col min="15367" max="15617" width="9.140625" style="169"/>
    <col min="15618" max="15618" width="26.140625" style="169" customWidth="1"/>
    <col min="15619" max="15619" width="34" style="169" customWidth="1"/>
    <col min="15620" max="15620" width="16.140625" style="169" customWidth="1"/>
    <col min="15621" max="15621" width="13.28515625" style="169" customWidth="1"/>
    <col min="15622" max="15622" width="14.5703125" style="169" customWidth="1"/>
    <col min="15623" max="15873" width="9.140625" style="169"/>
    <col min="15874" max="15874" width="26.140625" style="169" customWidth="1"/>
    <col min="15875" max="15875" width="34" style="169" customWidth="1"/>
    <col min="15876" max="15876" width="16.140625" style="169" customWidth="1"/>
    <col min="15877" max="15877" width="13.28515625" style="169" customWidth="1"/>
    <col min="15878" max="15878" width="14.5703125" style="169" customWidth="1"/>
    <col min="15879" max="16129" width="9.140625" style="169"/>
    <col min="16130" max="16130" width="26.140625" style="169" customWidth="1"/>
    <col min="16131" max="16131" width="34" style="169" customWidth="1"/>
    <col min="16132" max="16132" width="16.140625" style="169" customWidth="1"/>
    <col min="16133" max="16133" width="13.28515625" style="169" customWidth="1"/>
    <col min="16134" max="16134" width="14.5703125" style="169" customWidth="1"/>
    <col min="16135" max="16384" width="9.140625" style="169"/>
  </cols>
  <sheetData>
    <row r="1" spans="2:6" ht="18" x14ac:dyDescent="0.25">
      <c r="B1" s="168"/>
    </row>
    <row r="2" spans="2:6" x14ac:dyDescent="0.2">
      <c r="B2" s="308" t="s">
        <v>91</v>
      </c>
      <c r="C2" s="308"/>
      <c r="D2" s="308"/>
      <c r="E2" s="308"/>
      <c r="F2" s="308"/>
    </row>
    <row r="3" spans="2:6" ht="13.5" thickBot="1" x14ac:dyDescent="0.25">
      <c r="B3" s="170"/>
      <c r="C3" s="170"/>
      <c r="D3" s="170"/>
      <c r="E3" s="170"/>
      <c r="F3" s="170"/>
    </row>
    <row r="4" spans="2:6" x14ac:dyDescent="0.2">
      <c r="B4" s="172" t="s">
        <v>92</v>
      </c>
      <c r="C4" s="173"/>
      <c r="D4" s="173"/>
      <c r="E4" s="173"/>
      <c r="F4" s="174"/>
    </row>
    <row r="5" spans="2:6" x14ac:dyDescent="0.2">
      <c r="B5" s="170"/>
      <c r="C5" s="180"/>
      <c r="D5" s="181"/>
      <c r="E5" s="181"/>
      <c r="F5" s="182"/>
    </row>
    <row r="6" spans="2:6" x14ac:dyDescent="0.2">
      <c r="B6" s="185" t="s">
        <v>122</v>
      </c>
      <c r="C6" s="186"/>
      <c r="D6" s="187"/>
      <c r="E6" s="187"/>
      <c r="F6" s="188"/>
    </row>
    <row r="7" spans="2:6" x14ac:dyDescent="0.2">
      <c r="B7" s="309" t="s">
        <v>95</v>
      </c>
      <c r="C7" s="310"/>
      <c r="D7" s="189" t="s">
        <v>96</v>
      </c>
      <c r="E7" s="190" t="s">
        <v>97</v>
      </c>
      <c r="F7" s="191" t="s">
        <v>98</v>
      </c>
    </row>
    <row r="8" spans="2:6" x14ac:dyDescent="0.2">
      <c r="B8" s="179" t="s">
        <v>99</v>
      </c>
      <c r="C8" s="170"/>
      <c r="D8" s="192">
        <v>300</v>
      </c>
      <c r="E8" s="193">
        <v>1</v>
      </c>
      <c r="F8" s="194">
        <v>7</v>
      </c>
    </row>
    <row r="9" spans="2:6" x14ac:dyDescent="0.2">
      <c r="B9" s="179"/>
      <c r="C9" s="170"/>
      <c r="D9" s="183"/>
      <c r="E9" s="195"/>
      <c r="F9" s="196"/>
    </row>
    <row r="10" spans="2:6" x14ac:dyDescent="0.2">
      <c r="B10" s="179"/>
      <c r="C10" s="170"/>
      <c r="D10" s="183"/>
      <c r="E10" s="191" t="s">
        <v>100</v>
      </c>
      <c r="F10" s="196"/>
    </row>
    <row r="11" spans="2:6" x14ac:dyDescent="0.2">
      <c r="B11" s="179"/>
      <c r="C11" s="170"/>
      <c r="D11" s="183"/>
      <c r="E11" s="197">
        <f>D8*E8*F8</f>
        <v>2100</v>
      </c>
      <c r="F11" s="184"/>
    </row>
    <row r="12" spans="2:6" x14ac:dyDescent="0.2">
      <c r="B12" s="179"/>
      <c r="C12" s="170"/>
      <c r="D12" s="183"/>
      <c r="E12" s="183"/>
      <c r="F12" s="184"/>
    </row>
    <row r="13" spans="2:6" x14ac:dyDescent="0.2">
      <c r="B13" s="185" t="s">
        <v>101</v>
      </c>
      <c r="C13" s="186"/>
      <c r="D13" s="187"/>
      <c r="E13" s="187"/>
      <c r="F13" s="188"/>
    </row>
    <row r="14" spans="2:6" x14ac:dyDescent="0.2">
      <c r="B14" s="309" t="s">
        <v>102</v>
      </c>
      <c r="C14" s="310"/>
      <c r="D14" s="189" t="s">
        <v>96</v>
      </c>
      <c r="E14" s="190" t="s">
        <v>97</v>
      </c>
      <c r="F14" s="191" t="s">
        <v>98</v>
      </c>
    </row>
    <row r="15" spans="2:6" x14ac:dyDescent="0.2">
      <c r="B15" s="179" t="s">
        <v>103</v>
      </c>
      <c r="C15" s="170"/>
      <c r="D15" s="192">
        <v>300</v>
      </c>
      <c r="E15" s="193">
        <v>0.25</v>
      </c>
      <c r="F15" s="194">
        <v>7</v>
      </c>
    </row>
    <row r="16" spans="2:6" x14ac:dyDescent="0.2">
      <c r="B16" s="179"/>
      <c r="C16" s="170"/>
      <c r="D16" s="183"/>
      <c r="E16" s="195"/>
      <c r="F16" s="184"/>
    </row>
    <row r="17" spans="1:6" x14ac:dyDescent="0.2">
      <c r="B17" s="179"/>
      <c r="C17" s="170"/>
      <c r="D17" s="183"/>
      <c r="E17" s="191" t="s">
        <v>100</v>
      </c>
      <c r="F17" s="184"/>
    </row>
    <row r="18" spans="1:6" x14ac:dyDescent="0.2">
      <c r="B18" s="179"/>
      <c r="C18" s="170"/>
      <c r="D18" s="183"/>
      <c r="E18" s="197">
        <f>D15*E15*F15</f>
        <v>525</v>
      </c>
      <c r="F18" s="184"/>
    </row>
    <row r="19" spans="1:6" x14ac:dyDescent="0.2">
      <c r="B19" s="179"/>
      <c r="C19" s="170"/>
      <c r="D19" s="183"/>
      <c r="E19" s="183"/>
      <c r="F19" s="184"/>
    </row>
    <row r="20" spans="1:6" x14ac:dyDescent="0.2">
      <c r="B20" s="185" t="s">
        <v>104</v>
      </c>
      <c r="C20" s="186"/>
      <c r="D20" s="187"/>
      <c r="E20" s="187"/>
      <c r="F20" s="188"/>
    </row>
    <row r="21" spans="1:6" x14ac:dyDescent="0.2">
      <c r="B21" s="309" t="s">
        <v>105</v>
      </c>
      <c r="C21" s="310"/>
      <c r="D21" s="189" t="s">
        <v>96</v>
      </c>
      <c r="E21" s="190" t="s">
        <v>98</v>
      </c>
      <c r="F21" s="191" t="s">
        <v>106</v>
      </c>
    </row>
    <row r="22" spans="1:6" x14ac:dyDescent="0.2">
      <c r="B22" s="179" t="s">
        <v>107</v>
      </c>
      <c r="C22" s="170"/>
      <c r="D22" s="192">
        <v>300</v>
      </c>
      <c r="E22" s="193">
        <v>7</v>
      </c>
      <c r="F22" s="197">
        <f>D22*E22</f>
        <v>2100</v>
      </c>
    </row>
    <row r="23" spans="1:6" x14ac:dyDescent="0.2">
      <c r="B23" s="179"/>
      <c r="C23" s="170"/>
      <c r="D23" s="183"/>
      <c r="E23" s="183"/>
      <c r="F23" s="184"/>
    </row>
    <row r="24" spans="1:6" ht="12.75" customHeight="1" thickBot="1" x14ac:dyDescent="0.25">
      <c r="B24" s="170"/>
      <c r="C24" s="170"/>
      <c r="D24" s="170"/>
      <c r="E24" s="170"/>
      <c r="F24" s="170"/>
    </row>
    <row r="25" spans="1:6" ht="24" customHeight="1" x14ac:dyDescent="0.2">
      <c r="B25" s="172" t="s">
        <v>120</v>
      </c>
      <c r="C25" s="173"/>
      <c r="D25" s="173"/>
      <c r="E25" s="173"/>
      <c r="F25" s="174"/>
    </row>
    <row r="26" spans="1:6" ht="21.75" customHeight="1" thickBot="1" x14ac:dyDescent="0.25">
      <c r="B26" s="175" t="s">
        <v>93</v>
      </c>
      <c r="C26" s="176" t="s">
        <v>94</v>
      </c>
      <c r="D26" s="189" t="s">
        <v>96</v>
      </c>
      <c r="E26" s="190" t="s">
        <v>97</v>
      </c>
      <c r="F26" s="191" t="s">
        <v>98</v>
      </c>
    </row>
    <row r="27" spans="1:6" ht="27.75" customHeight="1" x14ac:dyDescent="0.2">
      <c r="B27" s="177" t="s">
        <v>123</v>
      </c>
      <c r="C27" s="178" t="s">
        <v>118</v>
      </c>
      <c r="D27" s="192">
        <v>100</v>
      </c>
      <c r="E27" s="193">
        <v>0.1</v>
      </c>
      <c r="F27" s="194">
        <v>7</v>
      </c>
    </row>
    <row r="28" spans="1:6" ht="27.75" customHeight="1" x14ac:dyDescent="0.2">
      <c r="A28" s="311"/>
      <c r="B28" s="311"/>
      <c r="C28" s="311"/>
      <c r="D28" s="312"/>
      <c r="E28" s="191" t="s">
        <v>100</v>
      </c>
      <c r="F28" s="222">
        <f>D27*E27*F27</f>
        <v>70</v>
      </c>
    </row>
    <row r="29" spans="1:6" ht="27" customHeight="1" x14ac:dyDescent="0.2">
      <c r="B29" s="220" t="s">
        <v>124</v>
      </c>
      <c r="C29" s="221" t="s">
        <v>119</v>
      </c>
      <c r="D29" s="217">
        <v>100</v>
      </c>
      <c r="E29" s="219">
        <v>0.1</v>
      </c>
      <c r="F29" s="198">
        <f>(E29*D29)</f>
        <v>10</v>
      </c>
    </row>
    <row r="30" spans="1:6" ht="27" customHeight="1" x14ac:dyDescent="0.2">
      <c r="B30" s="213"/>
      <c r="C30" s="214"/>
      <c r="D30" s="215"/>
      <c r="E30" s="191" t="s">
        <v>100</v>
      </c>
      <c r="F30" s="222">
        <f>D29*E29*F29</f>
        <v>100</v>
      </c>
    </row>
    <row r="31" spans="1:6" ht="27" customHeight="1" x14ac:dyDescent="0.2">
      <c r="B31" s="213"/>
      <c r="C31" s="214"/>
      <c r="D31" s="223" t="s">
        <v>121</v>
      </c>
      <c r="E31" s="218">
        <f>F30+F28</f>
        <v>170</v>
      </c>
      <c r="F31" s="216"/>
    </row>
    <row r="33" spans="2:8" s="171" customFormat="1" ht="15" x14ac:dyDescent="0.25">
      <c r="D33" s="199"/>
    </row>
    <row r="34" spans="2:8" x14ac:dyDescent="0.2">
      <c r="B34" s="313" t="s">
        <v>129</v>
      </c>
      <c r="C34" s="313"/>
      <c r="D34" s="313"/>
      <c r="E34" s="313"/>
      <c r="F34" s="313"/>
      <c r="G34" s="313"/>
      <c r="H34" s="313"/>
    </row>
    <row r="35" spans="2:8" ht="13.5" customHeight="1" x14ac:dyDescent="0.2">
      <c r="B35" s="314"/>
      <c r="C35" s="314"/>
      <c r="D35" s="314"/>
      <c r="E35" s="314"/>
      <c r="F35" s="314"/>
      <c r="G35" s="313"/>
      <c r="H35" s="313"/>
    </row>
    <row r="36" spans="2:8" ht="13.5" customHeight="1" x14ac:dyDescent="0.2">
      <c r="B36" s="315" t="s">
        <v>1</v>
      </c>
      <c r="C36" s="315" t="s">
        <v>130</v>
      </c>
      <c r="D36" s="315" t="s">
        <v>131</v>
      </c>
      <c r="E36" s="315" t="s">
        <v>132</v>
      </c>
      <c r="F36" s="315" t="s">
        <v>6</v>
      </c>
      <c r="G36" s="303"/>
      <c r="H36" s="303"/>
    </row>
    <row r="37" spans="2:8" x14ac:dyDescent="0.2">
      <c r="B37" s="315"/>
      <c r="C37" s="315"/>
      <c r="D37" s="315"/>
      <c r="E37" s="315"/>
      <c r="F37" s="315"/>
      <c r="G37" s="303"/>
      <c r="H37" s="303"/>
    </row>
    <row r="38" spans="2:8" x14ac:dyDescent="0.2">
      <c r="B38" s="224" t="s">
        <v>125</v>
      </c>
      <c r="C38" s="225"/>
      <c r="D38" s="304" t="s">
        <v>133</v>
      </c>
      <c r="E38" s="305"/>
      <c r="F38" s="305"/>
      <c r="G38" s="306"/>
      <c r="H38" s="306"/>
    </row>
    <row r="39" spans="2:8" ht="38.25" x14ac:dyDescent="0.2">
      <c r="B39" s="226" t="s">
        <v>134</v>
      </c>
      <c r="C39" s="227">
        <v>90781</v>
      </c>
      <c r="D39" s="228" t="s">
        <v>135</v>
      </c>
      <c r="E39" s="229" t="s">
        <v>136</v>
      </c>
      <c r="F39" s="230">
        <v>5</v>
      </c>
      <c r="G39" s="231"/>
      <c r="H39" s="231"/>
    </row>
    <row r="40" spans="2:8" ht="38.25" x14ac:dyDescent="0.2">
      <c r="B40" s="226" t="s">
        <v>137</v>
      </c>
      <c r="C40" s="227">
        <v>88253</v>
      </c>
      <c r="D40" s="228" t="s">
        <v>138</v>
      </c>
      <c r="E40" s="229" t="s">
        <v>136</v>
      </c>
      <c r="F40" s="230">
        <v>2</v>
      </c>
      <c r="G40" s="231"/>
      <c r="H40" s="231"/>
    </row>
    <row r="41" spans="2:8" ht="51" x14ac:dyDescent="0.2">
      <c r="B41" s="226" t="s">
        <v>139</v>
      </c>
      <c r="C41" s="232" t="s">
        <v>140</v>
      </c>
      <c r="D41" s="228" t="s">
        <v>141</v>
      </c>
      <c r="E41" s="229" t="s">
        <v>136</v>
      </c>
      <c r="F41" s="230">
        <v>4</v>
      </c>
      <c r="G41" s="231"/>
      <c r="H41" s="231"/>
    </row>
    <row r="42" spans="2:8" ht="38.25" x14ac:dyDescent="0.2">
      <c r="B42" s="226" t="s">
        <v>142</v>
      </c>
      <c r="C42" s="232" t="s">
        <v>143</v>
      </c>
      <c r="D42" s="228" t="s">
        <v>144</v>
      </c>
      <c r="E42" s="229" t="s">
        <v>136</v>
      </c>
      <c r="F42" s="230">
        <v>40</v>
      </c>
      <c r="G42" s="231"/>
      <c r="H42" s="231"/>
    </row>
    <row r="43" spans="2:8" x14ac:dyDescent="0.2">
      <c r="B43" s="233"/>
      <c r="C43" s="233"/>
      <c r="D43" s="233"/>
      <c r="E43" s="233"/>
      <c r="F43" s="233"/>
      <c r="G43" s="233"/>
      <c r="H43" s="233"/>
    </row>
    <row r="44" spans="2:8" x14ac:dyDescent="0.2">
      <c r="B44" s="233"/>
      <c r="C44" s="233"/>
      <c r="D44" s="233"/>
      <c r="E44" s="233"/>
      <c r="F44" s="233"/>
      <c r="G44" s="233"/>
      <c r="H44" s="233"/>
    </row>
    <row r="45" spans="2:8" x14ac:dyDescent="0.2">
      <c r="B45" s="307" t="s">
        <v>145</v>
      </c>
      <c r="C45" s="307"/>
      <c r="D45" s="233"/>
      <c r="E45" s="233"/>
      <c r="F45" s="233"/>
      <c r="G45" s="233"/>
      <c r="H45" s="233"/>
    </row>
    <row r="46" spans="2:8" x14ac:dyDescent="0.2">
      <c r="B46" s="234" t="s">
        <v>146</v>
      </c>
      <c r="C46" s="234" t="s">
        <v>147</v>
      </c>
      <c r="D46" s="234" t="s">
        <v>4</v>
      </c>
      <c r="E46" s="233"/>
      <c r="F46" s="233"/>
      <c r="G46" s="233"/>
      <c r="H46" s="233"/>
    </row>
    <row r="47" spans="2:8" x14ac:dyDescent="0.2">
      <c r="B47" s="233"/>
      <c r="C47" s="233"/>
      <c r="D47" s="233"/>
      <c r="E47" s="233"/>
      <c r="F47" s="233"/>
      <c r="G47" s="233"/>
      <c r="H47" s="233"/>
    </row>
  </sheetData>
  <mergeCells count="14">
    <mergeCell ref="G36:H37"/>
    <mergeCell ref="D38:H38"/>
    <mergeCell ref="B45:C45"/>
    <mergeCell ref="B2:F2"/>
    <mergeCell ref="B7:C7"/>
    <mergeCell ref="B14:C14"/>
    <mergeCell ref="B21:C21"/>
    <mergeCell ref="A28:D28"/>
    <mergeCell ref="B34:H35"/>
    <mergeCell ref="B36:B37"/>
    <mergeCell ref="C36:C37"/>
    <mergeCell ref="D36:D37"/>
    <mergeCell ref="E36:E37"/>
    <mergeCell ref="F36:F37"/>
  </mergeCells>
  <printOptions horizontalCentered="1" verticalCentered="1"/>
  <pageMargins left="0.70866141732283472" right="0.70866141732283472" top="0.35433070866141736" bottom="0.74803149606299213" header="0.31496062992125984" footer="0.31496062992125984"/>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5"/>
  <sheetViews>
    <sheetView view="pageBreakPreview" topLeftCell="A3" zoomScaleNormal="100" zoomScaleSheetLayoutView="100" workbookViewId="0">
      <selection activeCell="E10" sqref="E10"/>
    </sheetView>
  </sheetViews>
  <sheetFormatPr defaultRowHeight="12.75" x14ac:dyDescent="0.2"/>
  <cols>
    <col min="1" max="1" width="11.7109375" style="248" customWidth="1"/>
    <col min="2" max="2" width="9.28515625" style="248" customWidth="1"/>
    <col min="3" max="3" width="46.5703125" style="242" customWidth="1"/>
    <col min="4" max="4" width="3.42578125" style="248" customWidth="1"/>
    <col min="5" max="5" width="8.42578125" style="249" customWidth="1"/>
    <col min="6" max="6" width="9.28515625" style="250" customWidth="1"/>
    <col min="7" max="7" width="9.28515625" style="251" customWidth="1"/>
    <col min="8" max="8" width="6.5703125" style="235" hidden="1" customWidth="1"/>
    <col min="9" max="9" width="5.5703125" style="235" hidden="1" customWidth="1"/>
    <col min="10" max="10" width="6.5703125" style="235" hidden="1" customWidth="1"/>
    <col min="11" max="11" width="9.7109375" style="235" customWidth="1"/>
    <col min="12" max="229" width="9.140625" style="235"/>
    <col min="230" max="256" width="9.140625" style="242"/>
    <col min="257" max="257" width="10.140625" style="242" customWidth="1"/>
    <col min="258" max="258" width="9.28515625" style="242" customWidth="1"/>
    <col min="259" max="259" width="63.28515625" style="242" customWidth="1"/>
    <col min="260" max="260" width="3.42578125" style="242" customWidth="1"/>
    <col min="261" max="261" width="8.42578125" style="242" customWidth="1"/>
    <col min="262" max="263" width="9.28515625" style="242" customWidth="1"/>
    <col min="264" max="266" width="0" style="242" hidden="1" customWidth="1"/>
    <col min="267" max="267" width="9.7109375" style="242" customWidth="1"/>
    <col min="268" max="512" width="9.140625" style="242"/>
    <col min="513" max="513" width="10.140625" style="242" customWidth="1"/>
    <col min="514" max="514" width="9.28515625" style="242" customWidth="1"/>
    <col min="515" max="515" width="63.28515625" style="242" customWidth="1"/>
    <col min="516" max="516" width="3.42578125" style="242" customWidth="1"/>
    <col min="517" max="517" width="8.42578125" style="242" customWidth="1"/>
    <col min="518" max="519" width="9.28515625" style="242" customWidth="1"/>
    <col min="520" max="522" width="0" style="242" hidden="1" customWidth="1"/>
    <col min="523" max="523" width="9.7109375" style="242" customWidth="1"/>
    <col min="524" max="768" width="9.140625" style="242"/>
    <col min="769" max="769" width="10.140625" style="242" customWidth="1"/>
    <col min="770" max="770" width="9.28515625" style="242" customWidth="1"/>
    <col min="771" max="771" width="63.28515625" style="242" customWidth="1"/>
    <col min="772" max="772" width="3.42578125" style="242" customWidth="1"/>
    <col min="773" max="773" width="8.42578125" style="242" customWidth="1"/>
    <col min="774" max="775" width="9.28515625" style="242" customWidth="1"/>
    <col min="776" max="778" width="0" style="242" hidden="1" customWidth="1"/>
    <col min="779" max="779" width="9.7109375" style="242" customWidth="1"/>
    <col min="780" max="1024" width="9.140625" style="242"/>
    <col min="1025" max="1025" width="10.140625" style="242" customWidth="1"/>
    <col min="1026" max="1026" width="9.28515625" style="242" customWidth="1"/>
    <col min="1027" max="1027" width="63.28515625" style="242" customWidth="1"/>
    <col min="1028" max="1028" width="3.42578125" style="242" customWidth="1"/>
    <col min="1029" max="1029" width="8.42578125" style="242" customWidth="1"/>
    <col min="1030" max="1031" width="9.28515625" style="242" customWidth="1"/>
    <col min="1032" max="1034" width="0" style="242" hidden="1" customWidth="1"/>
    <col min="1035" max="1035" width="9.7109375" style="242" customWidth="1"/>
    <col min="1036" max="1280" width="9.140625" style="242"/>
    <col min="1281" max="1281" width="10.140625" style="242" customWidth="1"/>
    <col min="1282" max="1282" width="9.28515625" style="242" customWidth="1"/>
    <col min="1283" max="1283" width="63.28515625" style="242" customWidth="1"/>
    <col min="1284" max="1284" width="3.42578125" style="242" customWidth="1"/>
    <col min="1285" max="1285" width="8.42578125" style="242" customWidth="1"/>
    <col min="1286" max="1287" width="9.28515625" style="242" customWidth="1"/>
    <col min="1288" max="1290" width="0" style="242" hidden="1" customWidth="1"/>
    <col min="1291" max="1291" width="9.7109375" style="242" customWidth="1"/>
    <col min="1292" max="1536" width="9.140625" style="242"/>
    <col min="1537" max="1537" width="10.140625" style="242" customWidth="1"/>
    <col min="1538" max="1538" width="9.28515625" style="242" customWidth="1"/>
    <col min="1539" max="1539" width="63.28515625" style="242" customWidth="1"/>
    <col min="1540" max="1540" width="3.42578125" style="242" customWidth="1"/>
    <col min="1541" max="1541" width="8.42578125" style="242" customWidth="1"/>
    <col min="1542" max="1543" width="9.28515625" style="242" customWidth="1"/>
    <col min="1544" max="1546" width="0" style="242" hidden="1" customWidth="1"/>
    <col min="1547" max="1547" width="9.7109375" style="242" customWidth="1"/>
    <col min="1548" max="1792" width="9.140625" style="242"/>
    <col min="1793" max="1793" width="10.140625" style="242" customWidth="1"/>
    <col min="1794" max="1794" width="9.28515625" style="242" customWidth="1"/>
    <col min="1795" max="1795" width="63.28515625" style="242" customWidth="1"/>
    <col min="1796" max="1796" width="3.42578125" style="242" customWidth="1"/>
    <col min="1797" max="1797" width="8.42578125" style="242" customWidth="1"/>
    <col min="1798" max="1799" width="9.28515625" style="242" customWidth="1"/>
    <col min="1800" max="1802" width="0" style="242" hidden="1" customWidth="1"/>
    <col min="1803" max="1803" width="9.7109375" style="242" customWidth="1"/>
    <col min="1804" max="2048" width="9.140625" style="242"/>
    <col min="2049" max="2049" width="10.140625" style="242" customWidth="1"/>
    <col min="2050" max="2050" width="9.28515625" style="242" customWidth="1"/>
    <col min="2051" max="2051" width="63.28515625" style="242" customWidth="1"/>
    <col min="2052" max="2052" width="3.42578125" style="242" customWidth="1"/>
    <col min="2053" max="2053" width="8.42578125" style="242" customWidth="1"/>
    <col min="2054" max="2055" width="9.28515625" style="242" customWidth="1"/>
    <col min="2056" max="2058" width="0" style="242" hidden="1" customWidth="1"/>
    <col min="2059" max="2059" width="9.7109375" style="242" customWidth="1"/>
    <col min="2060" max="2304" width="9.140625" style="242"/>
    <col min="2305" max="2305" width="10.140625" style="242" customWidth="1"/>
    <col min="2306" max="2306" width="9.28515625" style="242" customWidth="1"/>
    <col min="2307" max="2307" width="63.28515625" style="242" customWidth="1"/>
    <col min="2308" max="2308" width="3.42578125" style="242" customWidth="1"/>
    <col min="2309" max="2309" width="8.42578125" style="242" customWidth="1"/>
    <col min="2310" max="2311" width="9.28515625" style="242" customWidth="1"/>
    <col min="2312" max="2314" width="0" style="242" hidden="1" customWidth="1"/>
    <col min="2315" max="2315" width="9.7109375" style="242" customWidth="1"/>
    <col min="2316" max="2560" width="9.140625" style="242"/>
    <col min="2561" max="2561" width="10.140625" style="242" customWidth="1"/>
    <col min="2562" max="2562" width="9.28515625" style="242" customWidth="1"/>
    <col min="2563" max="2563" width="63.28515625" style="242" customWidth="1"/>
    <col min="2564" max="2564" width="3.42578125" style="242" customWidth="1"/>
    <col min="2565" max="2565" width="8.42578125" style="242" customWidth="1"/>
    <col min="2566" max="2567" width="9.28515625" style="242" customWidth="1"/>
    <col min="2568" max="2570" width="0" style="242" hidden="1" customWidth="1"/>
    <col min="2571" max="2571" width="9.7109375" style="242" customWidth="1"/>
    <col min="2572" max="2816" width="9.140625" style="242"/>
    <col min="2817" max="2817" width="10.140625" style="242" customWidth="1"/>
    <col min="2818" max="2818" width="9.28515625" style="242" customWidth="1"/>
    <col min="2819" max="2819" width="63.28515625" style="242" customWidth="1"/>
    <col min="2820" max="2820" width="3.42578125" style="242" customWidth="1"/>
    <col min="2821" max="2821" width="8.42578125" style="242" customWidth="1"/>
    <col min="2822" max="2823" width="9.28515625" style="242" customWidth="1"/>
    <col min="2824" max="2826" width="0" style="242" hidden="1" customWidth="1"/>
    <col min="2827" max="2827" width="9.7109375" style="242" customWidth="1"/>
    <col min="2828" max="3072" width="9.140625" style="242"/>
    <col min="3073" max="3073" width="10.140625" style="242" customWidth="1"/>
    <col min="3074" max="3074" width="9.28515625" style="242" customWidth="1"/>
    <col min="3075" max="3075" width="63.28515625" style="242" customWidth="1"/>
    <col min="3076" max="3076" width="3.42578125" style="242" customWidth="1"/>
    <col min="3077" max="3077" width="8.42578125" style="242" customWidth="1"/>
    <col min="3078" max="3079" width="9.28515625" style="242" customWidth="1"/>
    <col min="3080" max="3082" width="0" style="242" hidden="1" customWidth="1"/>
    <col min="3083" max="3083" width="9.7109375" style="242" customWidth="1"/>
    <col min="3084" max="3328" width="9.140625" style="242"/>
    <col min="3329" max="3329" width="10.140625" style="242" customWidth="1"/>
    <col min="3330" max="3330" width="9.28515625" style="242" customWidth="1"/>
    <col min="3331" max="3331" width="63.28515625" style="242" customWidth="1"/>
    <col min="3332" max="3332" width="3.42578125" style="242" customWidth="1"/>
    <col min="3333" max="3333" width="8.42578125" style="242" customWidth="1"/>
    <col min="3334" max="3335" width="9.28515625" style="242" customWidth="1"/>
    <col min="3336" max="3338" width="0" style="242" hidden="1" customWidth="1"/>
    <col min="3339" max="3339" width="9.7109375" style="242" customWidth="1"/>
    <col min="3340" max="3584" width="9.140625" style="242"/>
    <col min="3585" max="3585" width="10.140625" style="242" customWidth="1"/>
    <col min="3586" max="3586" width="9.28515625" style="242" customWidth="1"/>
    <col min="3587" max="3587" width="63.28515625" style="242" customWidth="1"/>
    <col min="3588" max="3588" width="3.42578125" style="242" customWidth="1"/>
    <col min="3589" max="3589" width="8.42578125" style="242" customWidth="1"/>
    <col min="3590" max="3591" width="9.28515625" style="242" customWidth="1"/>
    <col min="3592" max="3594" width="0" style="242" hidden="1" customWidth="1"/>
    <col min="3595" max="3595" width="9.7109375" style="242" customWidth="1"/>
    <col min="3596" max="3840" width="9.140625" style="242"/>
    <col min="3841" max="3841" width="10.140625" style="242" customWidth="1"/>
    <col min="3842" max="3842" width="9.28515625" style="242" customWidth="1"/>
    <col min="3843" max="3843" width="63.28515625" style="242" customWidth="1"/>
    <col min="3844" max="3844" width="3.42578125" style="242" customWidth="1"/>
    <col min="3845" max="3845" width="8.42578125" style="242" customWidth="1"/>
    <col min="3846" max="3847" width="9.28515625" style="242" customWidth="1"/>
    <col min="3848" max="3850" width="0" style="242" hidden="1" customWidth="1"/>
    <col min="3851" max="3851" width="9.7109375" style="242" customWidth="1"/>
    <col min="3852" max="4096" width="9.140625" style="242"/>
    <col min="4097" max="4097" width="10.140625" style="242" customWidth="1"/>
    <col min="4098" max="4098" width="9.28515625" style="242" customWidth="1"/>
    <col min="4099" max="4099" width="63.28515625" style="242" customWidth="1"/>
    <col min="4100" max="4100" width="3.42578125" style="242" customWidth="1"/>
    <col min="4101" max="4101" width="8.42578125" style="242" customWidth="1"/>
    <col min="4102" max="4103" width="9.28515625" style="242" customWidth="1"/>
    <col min="4104" max="4106" width="0" style="242" hidden="1" customWidth="1"/>
    <col min="4107" max="4107" width="9.7109375" style="242" customWidth="1"/>
    <col min="4108" max="4352" width="9.140625" style="242"/>
    <col min="4353" max="4353" width="10.140625" style="242" customWidth="1"/>
    <col min="4354" max="4354" width="9.28515625" style="242" customWidth="1"/>
    <col min="4355" max="4355" width="63.28515625" style="242" customWidth="1"/>
    <col min="4356" max="4356" width="3.42578125" style="242" customWidth="1"/>
    <col min="4357" max="4357" width="8.42578125" style="242" customWidth="1"/>
    <col min="4358" max="4359" width="9.28515625" style="242" customWidth="1"/>
    <col min="4360" max="4362" width="0" style="242" hidden="1" customWidth="1"/>
    <col min="4363" max="4363" width="9.7109375" style="242" customWidth="1"/>
    <col min="4364" max="4608" width="9.140625" style="242"/>
    <col min="4609" max="4609" width="10.140625" style="242" customWidth="1"/>
    <col min="4610" max="4610" width="9.28515625" style="242" customWidth="1"/>
    <col min="4611" max="4611" width="63.28515625" style="242" customWidth="1"/>
    <col min="4612" max="4612" width="3.42578125" style="242" customWidth="1"/>
    <col min="4613" max="4613" width="8.42578125" style="242" customWidth="1"/>
    <col min="4614" max="4615" width="9.28515625" style="242" customWidth="1"/>
    <col min="4616" max="4618" width="0" style="242" hidden="1" customWidth="1"/>
    <col min="4619" max="4619" width="9.7109375" style="242" customWidth="1"/>
    <col min="4620" max="4864" width="9.140625" style="242"/>
    <col min="4865" max="4865" width="10.140625" style="242" customWidth="1"/>
    <col min="4866" max="4866" width="9.28515625" style="242" customWidth="1"/>
    <col min="4867" max="4867" width="63.28515625" style="242" customWidth="1"/>
    <col min="4868" max="4868" width="3.42578125" style="242" customWidth="1"/>
    <col min="4869" max="4869" width="8.42578125" style="242" customWidth="1"/>
    <col min="4870" max="4871" width="9.28515625" style="242" customWidth="1"/>
    <col min="4872" max="4874" width="0" style="242" hidden="1" customWidth="1"/>
    <col min="4875" max="4875" width="9.7109375" style="242" customWidth="1"/>
    <col min="4876" max="5120" width="9.140625" style="242"/>
    <col min="5121" max="5121" width="10.140625" style="242" customWidth="1"/>
    <col min="5122" max="5122" width="9.28515625" style="242" customWidth="1"/>
    <col min="5123" max="5123" width="63.28515625" style="242" customWidth="1"/>
    <col min="5124" max="5124" width="3.42578125" style="242" customWidth="1"/>
    <col min="5125" max="5125" width="8.42578125" style="242" customWidth="1"/>
    <col min="5126" max="5127" width="9.28515625" style="242" customWidth="1"/>
    <col min="5128" max="5130" width="0" style="242" hidden="1" customWidth="1"/>
    <col min="5131" max="5131" width="9.7109375" style="242" customWidth="1"/>
    <col min="5132" max="5376" width="9.140625" style="242"/>
    <col min="5377" max="5377" width="10.140625" style="242" customWidth="1"/>
    <col min="5378" max="5378" width="9.28515625" style="242" customWidth="1"/>
    <col min="5379" max="5379" width="63.28515625" style="242" customWidth="1"/>
    <col min="5380" max="5380" width="3.42578125" style="242" customWidth="1"/>
    <col min="5381" max="5381" width="8.42578125" style="242" customWidth="1"/>
    <col min="5382" max="5383" width="9.28515625" style="242" customWidth="1"/>
    <col min="5384" max="5386" width="0" style="242" hidden="1" customWidth="1"/>
    <col min="5387" max="5387" width="9.7109375" style="242" customWidth="1"/>
    <col min="5388" max="5632" width="9.140625" style="242"/>
    <col min="5633" max="5633" width="10.140625" style="242" customWidth="1"/>
    <col min="5634" max="5634" width="9.28515625" style="242" customWidth="1"/>
    <col min="5635" max="5635" width="63.28515625" style="242" customWidth="1"/>
    <col min="5636" max="5636" width="3.42578125" style="242" customWidth="1"/>
    <col min="5637" max="5637" width="8.42578125" style="242" customWidth="1"/>
    <col min="5638" max="5639" width="9.28515625" style="242" customWidth="1"/>
    <col min="5640" max="5642" width="0" style="242" hidden="1" customWidth="1"/>
    <col min="5643" max="5643" width="9.7109375" style="242" customWidth="1"/>
    <col min="5644" max="5888" width="9.140625" style="242"/>
    <col min="5889" max="5889" width="10.140625" style="242" customWidth="1"/>
    <col min="5890" max="5890" width="9.28515625" style="242" customWidth="1"/>
    <col min="5891" max="5891" width="63.28515625" style="242" customWidth="1"/>
    <col min="5892" max="5892" width="3.42578125" style="242" customWidth="1"/>
    <col min="5893" max="5893" width="8.42578125" style="242" customWidth="1"/>
    <col min="5894" max="5895" width="9.28515625" style="242" customWidth="1"/>
    <col min="5896" max="5898" width="0" style="242" hidden="1" customWidth="1"/>
    <col min="5899" max="5899" width="9.7109375" style="242" customWidth="1"/>
    <col min="5900" max="6144" width="9.140625" style="242"/>
    <col min="6145" max="6145" width="10.140625" style="242" customWidth="1"/>
    <col min="6146" max="6146" width="9.28515625" style="242" customWidth="1"/>
    <col min="6147" max="6147" width="63.28515625" style="242" customWidth="1"/>
    <col min="6148" max="6148" width="3.42578125" style="242" customWidth="1"/>
    <col min="6149" max="6149" width="8.42578125" style="242" customWidth="1"/>
    <col min="6150" max="6151" width="9.28515625" style="242" customWidth="1"/>
    <col min="6152" max="6154" width="0" style="242" hidden="1" customWidth="1"/>
    <col min="6155" max="6155" width="9.7109375" style="242" customWidth="1"/>
    <col min="6156" max="6400" width="9.140625" style="242"/>
    <col min="6401" max="6401" width="10.140625" style="242" customWidth="1"/>
    <col min="6402" max="6402" width="9.28515625" style="242" customWidth="1"/>
    <col min="6403" max="6403" width="63.28515625" style="242" customWidth="1"/>
    <col min="6404" max="6404" width="3.42578125" style="242" customWidth="1"/>
    <col min="6405" max="6405" width="8.42578125" style="242" customWidth="1"/>
    <col min="6406" max="6407" width="9.28515625" style="242" customWidth="1"/>
    <col min="6408" max="6410" width="0" style="242" hidden="1" customWidth="1"/>
    <col min="6411" max="6411" width="9.7109375" style="242" customWidth="1"/>
    <col min="6412" max="6656" width="9.140625" style="242"/>
    <col min="6657" max="6657" width="10.140625" style="242" customWidth="1"/>
    <col min="6658" max="6658" width="9.28515625" style="242" customWidth="1"/>
    <col min="6659" max="6659" width="63.28515625" style="242" customWidth="1"/>
    <col min="6660" max="6660" width="3.42578125" style="242" customWidth="1"/>
    <col min="6661" max="6661" width="8.42578125" style="242" customWidth="1"/>
    <col min="6662" max="6663" width="9.28515625" style="242" customWidth="1"/>
    <col min="6664" max="6666" width="0" style="242" hidden="1" customWidth="1"/>
    <col min="6667" max="6667" width="9.7109375" style="242" customWidth="1"/>
    <col min="6668" max="6912" width="9.140625" style="242"/>
    <col min="6913" max="6913" width="10.140625" style="242" customWidth="1"/>
    <col min="6914" max="6914" width="9.28515625" style="242" customWidth="1"/>
    <col min="6915" max="6915" width="63.28515625" style="242" customWidth="1"/>
    <col min="6916" max="6916" width="3.42578125" style="242" customWidth="1"/>
    <col min="6917" max="6917" width="8.42578125" style="242" customWidth="1"/>
    <col min="6918" max="6919" width="9.28515625" style="242" customWidth="1"/>
    <col min="6920" max="6922" width="0" style="242" hidden="1" customWidth="1"/>
    <col min="6923" max="6923" width="9.7109375" style="242" customWidth="1"/>
    <col min="6924" max="7168" width="9.140625" style="242"/>
    <col min="7169" max="7169" width="10.140625" style="242" customWidth="1"/>
    <col min="7170" max="7170" width="9.28515625" style="242" customWidth="1"/>
    <col min="7171" max="7171" width="63.28515625" style="242" customWidth="1"/>
    <col min="7172" max="7172" width="3.42578125" style="242" customWidth="1"/>
    <col min="7173" max="7173" width="8.42578125" style="242" customWidth="1"/>
    <col min="7174" max="7175" width="9.28515625" style="242" customWidth="1"/>
    <col min="7176" max="7178" width="0" style="242" hidden="1" customWidth="1"/>
    <col min="7179" max="7179" width="9.7109375" style="242" customWidth="1"/>
    <col min="7180" max="7424" width="9.140625" style="242"/>
    <col min="7425" max="7425" width="10.140625" style="242" customWidth="1"/>
    <col min="7426" max="7426" width="9.28515625" style="242" customWidth="1"/>
    <col min="7427" max="7427" width="63.28515625" style="242" customWidth="1"/>
    <col min="7428" max="7428" width="3.42578125" style="242" customWidth="1"/>
    <col min="7429" max="7429" width="8.42578125" style="242" customWidth="1"/>
    <col min="7430" max="7431" width="9.28515625" style="242" customWidth="1"/>
    <col min="7432" max="7434" width="0" style="242" hidden="1" customWidth="1"/>
    <col min="7435" max="7435" width="9.7109375" style="242" customWidth="1"/>
    <col min="7436" max="7680" width="9.140625" style="242"/>
    <col min="7681" max="7681" width="10.140625" style="242" customWidth="1"/>
    <col min="7682" max="7682" width="9.28515625" style="242" customWidth="1"/>
    <col min="7683" max="7683" width="63.28515625" style="242" customWidth="1"/>
    <col min="7684" max="7684" width="3.42578125" style="242" customWidth="1"/>
    <col min="7685" max="7685" width="8.42578125" style="242" customWidth="1"/>
    <col min="7686" max="7687" width="9.28515625" style="242" customWidth="1"/>
    <col min="7688" max="7690" width="0" style="242" hidden="1" customWidth="1"/>
    <col min="7691" max="7691" width="9.7109375" style="242" customWidth="1"/>
    <col min="7692" max="7936" width="9.140625" style="242"/>
    <col min="7937" max="7937" width="10.140625" style="242" customWidth="1"/>
    <col min="7938" max="7938" width="9.28515625" style="242" customWidth="1"/>
    <col min="7939" max="7939" width="63.28515625" style="242" customWidth="1"/>
    <col min="7940" max="7940" width="3.42578125" style="242" customWidth="1"/>
    <col min="7941" max="7941" width="8.42578125" style="242" customWidth="1"/>
    <col min="7942" max="7943" width="9.28515625" style="242" customWidth="1"/>
    <col min="7944" max="7946" width="0" style="242" hidden="1" customWidth="1"/>
    <col min="7947" max="7947" width="9.7109375" style="242" customWidth="1"/>
    <col min="7948" max="8192" width="9.140625" style="242"/>
    <col min="8193" max="8193" width="10.140625" style="242" customWidth="1"/>
    <col min="8194" max="8194" width="9.28515625" style="242" customWidth="1"/>
    <col min="8195" max="8195" width="63.28515625" style="242" customWidth="1"/>
    <col min="8196" max="8196" width="3.42578125" style="242" customWidth="1"/>
    <col min="8197" max="8197" width="8.42578125" style="242" customWidth="1"/>
    <col min="8198" max="8199" width="9.28515625" style="242" customWidth="1"/>
    <col min="8200" max="8202" width="0" style="242" hidden="1" customWidth="1"/>
    <col min="8203" max="8203" width="9.7109375" style="242" customWidth="1"/>
    <col min="8204" max="8448" width="9.140625" style="242"/>
    <col min="8449" max="8449" width="10.140625" style="242" customWidth="1"/>
    <col min="8450" max="8450" width="9.28515625" style="242" customWidth="1"/>
    <col min="8451" max="8451" width="63.28515625" style="242" customWidth="1"/>
    <col min="8452" max="8452" width="3.42578125" style="242" customWidth="1"/>
    <col min="8453" max="8453" width="8.42578125" style="242" customWidth="1"/>
    <col min="8454" max="8455" width="9.28515625" style="242" customWidth="1"/>
    <col min="8456" max="8458" width="0" style="242" hidden="1" customWidth="1"/>
    <col min="8459" max="8459" width="9.7109375" style="242" customWidth="1"/>
    <col min="8460" max="8704" width="9.140625" style="242"/>
    <col min="8705" max="8705" width="10.140625" style="242" customWidth="1"/>
    <col min="8706" max="8706" width="9.28515625" style="242" customWidth="1"/>
    <col min="8707" max="8707" width="63.28515625" style="242" customWidth="1"/>
    <col min="8708" max="8708" width="3.42578125" style="242" customWidth="1"/>
    <col min="8709" max="8709" width="8.42578125" style="242" customWidth="1"/>
    <col min="8710" max="8711" width="9.28515625" style="242" customWidth="1"/>
    <col min="8712" max="8714" width="0" style="242" hidden="1" customWidth="1"/>
    <col min="8715" max="8715" width="9.7109375" style="242" customWidth="1"/>
    <col min="8716" max="8960" width="9.140625" style="242"/>
    <col min="8961" max="8961" width="10.140625" style="242" customWidth="1"/>
    <col min="8962" max="8962" width="9.28515625" style="242" customWidth="1"/>
    <col min="8963" max="8963" width="63.28515625" style="242" customWidth="1"/>
    <col min="8964" max="8964" width="3.42578125" style="242" customWidth="1"/>
    <col min="8965" max="8965" width="8.42578125" style="242" customWidth="1"/>
    <col min="8966" max="8967" width="9.28515625" style="242" customWidth="1"/>
    <col min="8968" max="8970" width="0" style="242" hidden="1" customWidth="1"/>
    <col min="8971" max="8971" width="9.7109375" style="242" customWidth="1"/>
    <col min="8972" max="9216" width="9.140625" style="242"/>
    <col min="9217" max="9217" width="10.140625" style="242" customWidth="1"/>
    <col min="9218" max="9218" width="9.28515625" style="242" customWidth="1"/>
    <col min="9219" max="9219" width="63.28515625" style="242" customWidth="1"/>
    <col min="9220" max="9220" width="3.42578125" style="242" customWidth="1"/>
    <col min="9221" max="9221" width="8.42578125" style="242" customWidth="1"/>
    <col min="9222" max="9223" width="9.28515625" style="242" customWidth="1"/>
    <col min="9224" max="9226" width="0" style="242" hidden="1" customWidth="1"/>
    <col min="9227" max="9227" width="9.7109375" style="242" customWidth="1"/>
    <col min="9228" max="9472" width="9.140625" style="242"/>
    <col min="9473" max="9473" width="10.140625" style="242" customWidth="1"/>
    <col min="9474" max="9474" width="9.28515625" style="242" customWidth="1"/>
    <col min="9475" max="9475" width="63.28515625" style="242" customWidth="1"/>
    <col min="9476" max="9476" width="3.42578125" style="242" customWidth="1"/>
    <col min="9477" max="9477" width="8.42578125" style="242" customWidth="1"/>
    <col min="9478" max="9479" width="9.28515625" style="242" customWidth="1"/>
    <col min="9480" max="9482" width="0" style="242" hidden="1" customWidth="1"/>
    <col min="9483" max="9483" width="9.7109375" style="242" customWidth="1"/>
    <col min="9484" max="9728" width="9.140625" style="242"/>
    <col min="9729" max="9729" width="10.140625" style="242" customWidth="1"/>
    <col min="9730" max="9730" width="9.28515625" style="242" customWidth="1"/>
    <col min="9731" max="9731" width="63.28515625" style="242" customWidth="1"/>
    <col min="9732" max="9732" width="3.42578125" style="242" customWidth="1"/>
    <col min="9733" max="9733" width="8.42578125" style="242" customWidth="1"/>
    <col min="9734" max="9735" width="9.28515625" style="242" customWidth="1"/>
    <col min="9736" max="9738" width="0" style="242" hidden="1" customWidth="1"/>
    <col min="9739" max="9739" width="9.7109375" style="242" customWidth="1"/>
    <col min="9740" max="9984" width="9.140625" style="242"/>
    <col min="9985" max="9985" width="10.140625" style="242" customWidth="1"/>
    <col min="9986" max="9986" width="9.28515625" style="242" customWidth="1"/>
    <col min="9987" max="9987" width="63.28515625" style="242" customWidth="1"/>
    <col min="9988" max="9988" width="3.42578125" style="242" customWidth="1"/>
    <col min="9989" max="9989" width="8.42578125" style="242" customWidth="1"/>
    <col min="9990" max="9991" width="9.28515625" style="242" customWidth="1"/>
    <col min="9992" max="9994" width="0" style="242" hidden="1" customWidth="1"/>
    <col min="9995" max="9995" width="9.7109375" style="242" customWidth="1"/>
    <col min="9996" max="10240" width="9.140625" style="242"/>
    <col min="10241" max="10241" width="10.140625" style="242" customWidth="1"/>
    <col min="10242" max="10242" width="9.28515625" style="242" customWidth="1"/>
    <col min="10243" max="10243" width="63.28515625" style="242" customWidth="1"/>
    <col min="10244" max="10244" width="3.42578125" style="242" customWidth="1"/>
    <col min="10245" max="10245" width="8.42578125" style="242" customWidth="1"/>
    <col min="10246" max="10247" width="9.28515625" style="242" customWidth="1"/>
    <col min="10248" max="10250" width="0" style="242" hidden="1" customWidth="1"/>
    <col min="10251" max="10251" width="9.7109375" style="242" customWidth="1"/>
    <col min="10252" max="10496" width="9.140625" style="242"/>
    <col min="10497" max="10497" width="10.140625" style="242" customWidth="1"/>
    <col min="10498" max="10498" width="9.28515625" style="242" customWidth="1"/>
    <col min="10499" max="10499" width="63.28515625" style="242" customWidth="1"/>
    <col min="10500" max="10500" width="3.42578125" style="242" customWidth="1"/>
    <col min="10501" max="10501" width="8.42578125" style="242" customWidth="1"/>
    <col min="10502" max="10503" width="9.28515625" style="242" customWidth="1"/>
    <col min="10504" max="10506" width="0" style="242" hidden="1" customWidth="1"/>
    <col min="10507" max="10507" width="9.7109375" style="242" customWidth="1"/>
    <col min="10508" max="10752" width="9.140625" style="242"/>
    <col min="10753" max="10753" width="10.140625" style="242" customWidth="1"/>
    <col min="10754" max="10754" width="9.28515625" style="242" customWidth="1"/>
    <col min="10755" max="10755" width="63.28515625" style="242" customWidth="1"/>
    <col min="10756" max="10756" width="3.42578125" style="242" customWidth="1"/>
    <col min="10757" max="10757" width="8.42578125" style="242" customWidth="1"/>
    <col min="10758" max="10759" width="9.28515625" style="242" customWidth="1"/>
    <col min="10760" max="10762" width="0" style="242" hidden="1" customWidth="1"/>
    <col min="10763" max="10763" width="9.7109375" style="242" customWidth="1"/>
    <col min="10764" max="11008" width="9.140625" style="242"/>
    <col min="11009" max="11009" width="10.140625" style="242" customWidth="1"/>
    <col min="11010" max="11010" width="9.28515625" style="242" customWidth="1"/>
    <col min="11011" max="11011" width="63.28515625" style="242" customWidth="1"/>
    <col min="11012" max="11012" width="3.42578125" style="242" customWidth="1"/>
    <col min="11013" max="11013" width="8.42578125" style="242" customWidth="1"/>
    <col min="11014" max="11015" width="9.28515625" style="242" customWidth="1"/>
    <col min="11016" max="11018" width="0" style="242" hidden="1" customWidth="1"/>
    <col min="11019" max="11019" width="9.7109375" style="242" customWidth="1"/>
    <col min="11020" max="11264" width="9.140625" style="242"/>
    <col min="11265" max="11265" width="10.140625" style="242" customWidth="1"/>
    <col min="11266" max="11266" width="9.28515625" style="242" customWidth="1"/>
    <col min="11267" max="11267" width="63.28515625" style="242" customWidth="1"/>
    <col min="11268" max="11268" width="3.42578125" style="242" customWidth="1"/>
    <col min="11269" max="11269" width="8.42578125" style="242" customWidth="1"/>
    <col min="11270" max="11271" width="9.28515625" style="242" customWidth="1"/>
    <col min="11272" max="11274" width="0" style="242" hidden="1" customWidth="1"/>
    <col min="11275" max="11275" width="9.7109375" style="242" customWidth="1"/>
    <col min="11276" max="11520" width="9.140625" style="242"/>
    <col min="11521" max="11521" width="10.140625" style="242" customWidth="1"/>
    <col min="11522" max="11522" width="9.28515625" style="242" customWidth="1"/>
    <col min="11523" max="11523" width="63.28515625" style="242" customWidth="1"/>
    <col min="11524" max="11524" width="3.42578125" style="242" customWidth="1"/>
    <col min="11525" max="11525" width="8.42578125" style="242" customWidth="1"/>
    <col min="11526" max="11527" width="9.28515625" style="242" customWidth="1"/>
    <col min="11528" max="11530" width="0" style="242" hidden="1" customWidth="1"/>
    <col min="11531" max="11531" width="9.7109375" style="242" customWidth="1"/>
    <col min="11532" max="11776" width="9.140625" style="242"/>
    <col min="11777" max="11777" width="10.140625" style="242" customWidth="1"/>
    <col min="11778" max="11778" width="9.28515625" style="242" customWidth="1"/>
    <col min="11779" max="11779" width="63.28515625" style="242" customWidth="1"/>
    <col min="11780" max="11780" width="3.42578125" style="242" customWidth="1"/>
    <col min="11781" max="11781" width="8.42578125" style="242" customWidth="1"/>
    <col min="11782" max="11783" width="9.28515625" style="242" customWidth="1"/>
    <col min="11784" max="11786" width="0" style="242" hidden="1" customWidth="1"/>
    <col min="11787" max="11787" width="9.7109375" style="242" customWidth="1"/>
    <col min="11788" max="12032" width="9.140625" style="242"/>
    <col min="12033" max="12033" width="10.140625" style="242" customWidth="1"/>
    <col min="12034" max="12034" width="9.28515625" style="242" customWidth="1"/>
    <col min="12035" max="12035" width="63.28515625" style="242" customWidth="1"/>
    <col min="12036" max="12036" width="3.42578125" style="242" customWidth="1"/>
    <col min="12037" max="12037" width="8.42578125" style="242" customWidth="1"/>
    <col min="12038" max="12039" width="9.28515625" style="242" customWidth="1"/>
    <col min="12040" max="12042" width="0" style="242" hidden="1" customWidth="1"/>
    <col min="12043" max="12043" width="9.7109375" style="242" customWidth="1"/>
    <col min="12044" max="12288" width="9.140625" style="242"/>
    <col min="12289" max="12289" width="10.140625" style="242" customWidth="1"/>
    <col min="12290" max="12290" width="9.28515625" style="242" customWidth="1"/>
    <col min="12291" max="12291" width="63.28515625" style="242" customWidth="1"/>
    <col min="12292" max="12292" width="3.42578125" style="242" customWidth="1"/>
    <col min="12293" max="12293" width="8.42578125" style="242" customWidth="1"/>
    <col min="12294" max="12295" width="9.28515625" style="242" customWidth="1"/>
    <col min="12296" max="12298" width="0" style="242" hidden="1" customWidth="1"/>
    <col min="12299" max="12299" width="9.7109375" style="242" customWidth="1"/>
    <col min="12300" max="12544" width="9.140625" style="242"/>
    <col min="12545" max="12545" width="10.140625" style="242" customWidth="1"/>
    <col min="12546" max="12546" width="9.28515625" style="242" customWidth="1"/>
    <col min="12547" max="12547" width="63.28515625" style="242" customWidth="1"/>
    <col min="12548" max="12548" width="3.42578125" style="242" customWidth="1"/>
    <col min="12549" max="12549" width="8.42578125" style="242" customWidth="1"/>
    <col min="12550" max="12551" width="9.28515625" style="242" customWidth="1"/>
    <col min="12552" max="12554" width="0" style="242" hidden="1" customWidth="1"/>
    <col min="12555" max="12555" width="9.7109375" style="242" customWidth="1"/>
    <col min="12556" max="12800" width="9.140625" style="242"/>
    <col min="12801" max="12801" width="10.140625" style="242" customWidth="1"/>
    <col min="12802" max="12802" width="9.28515625" style="242" customWidth="1"/>
    <col min="12803" max="12803" width="63.28515625" style="242" customWidth="1"/>
    <col min="12804" max="12804" width="3.42578125" style="242" customWidth="1"/>
    <col min="12805" max="12805" width="8.42578125" style="242" customWidth="1"/>
    <col min="12806" max="12807" width="9.28515625" style="242" customWidth="1"/>
    <col min="12808" max="12810" width="0" style="242" hidden="1" customWidth="1"/>
    <col min="12811" max="12811" width="9.7109375" style="242" customWidth="1"/>
    <col min="12812" max="13056" width="9.140625" style="242"/>
    <col min="13057" max="13057" width="10.140625" style="242" customWidth="1"/>
    <col min="13058" max="13058" width="9.28515625" style="242" customWidth="1"/>
    <col min="13059" max="13059" width="63.28515625" style="242" customWidth="1"/>
    <col min="13060" max="13060" width="3.42578125" style="242" customWidth="1"/>
    <col min="13061" max="13061" width="8.42578125" style="242" customWidth="1"/>
    <col min="13062" max="13063" width="9.28515625" style="242" customWidth="1"/>
    <col min="13064" max="13066" width="0" style="242" hidden="1" customWidth="1"/>
    <col min="13067" max="13067" width="9.7109375" style="242" customWidth="1"/>
    <col min="13068" max="13312" width="9.140625" style="242"/>
    <col min="13313" max="13313" width="10.140625" style="242" customWidth="1"/>
    <col min="13314" max="13314" width="9.28515625" style="242" customWidth="1"/>
    <col min="13315" max="13315" width="63.28515625" style="242" customWidth="1"/>
    <col min="13316" max="13316" width="3.42578125" style="242" customWidth="1"/>
    <col min="13317" max="13317" width="8.42578125" style="242" customWidth="1"/>
    <col min="13318" max="13319" width="9.28515625" style="242" customWidth="1"/>
    <col min="13320" max="13322" width="0" style="242" hidden="1" customWidth="1"/>
    <col min="13323" max="13323" width="9.7109375" style="242" customWidth="1"/>
    <col min="13324" max="13568" width="9.140625" style="242"/>
    <col min="13569" max="13569" width="10.140625" style="242" customWidth="1"/>
    <col min="13570" max="13570" width="9.28515625" style="242" customWidth="1"/>
    <col min="13571" max="13571" width="63.28515625" style="242" customWidth="1"/>
    <col min="13572" max="13572" width="3.42578125" style="242" customWidth="1"/>
    <col min="13573" max="13573" width="8.42578125" style="242" customWidth="1"/>
    <col min="13574" max="13575" width="9.28515625" style="242" customWidth="1"/>
    <col min="13576" max="13578" width="0" style="242" hidden="1" customWidth="1"/>
    <col min="13579" max="13579" width="9.7109375" style="242" customWidth="1"/>
    <col min="13580" max="13824" width="9.140625" style="242"/>
    <col min="13825" max="13825" width="10.140625" style="242" customWidth="1"/>
    <col min="13826" max="13826" width="9.28515625" style="242" customWidth="1"/>
    <col min="13827" max="13827" width="63.28515625" style="242" customWidth="1"/>
    <col min="13828" max="13828" width="3.42578125" style="242" customWidth="1"/>
    <col min="13829" max="13829" width="8.42578125" style="242" customWidth="1"/>
    <col min="13830" max="13831" width="9.28515625" style="242" customWidth="1"/>
    <col min="13832" max="13834" width="0" style="242" hidden="1" customWidth="1"/>
    <col min="13835" max="13835" width="9.7109375" style="242" customWidth="1"/>
    <col min="13836" max="14080" width="9.140625" style="242"/>
    <col min="14081" max="14081" width="10.140625" style="242" customWidth="1"/>
    <col min="14082" max="14082" width="9.28515625" style="242" customWidth="1"/>
    <col min="14083" max="14083" width="63.28515625" style="242" customWidth="1"/>
    <col min="14084" max="14084" width="3.42578125" style="242" customWidth="1"/>
    <col min="14085" max="14085" width="8.42578125" style="242" customWidth="1"/>
    <col min="14086" max="14087" width="9.28515625" style="242" customWidth="1"/>
    <col min="14088" max="14090" width="0" style="242" hidden="1" customWidth="1"/>
    <col min="14091" max="14091" width="9.7109375" style="242" customWidth="1"/>
    <col min="14092" max="14336" width="9.140625" style="242"/>
    <col min="14337" max="14337" width="10.140625" style="242" customWidth="1"/>
    <col min="14338" max="14338" width="9.28515625" style="242" customWidth="1"/>
    <col min="14339" max="14339" width="63.28515625" style="242" customWidth="1"/>
    <col min="14340" max="14340" width="3.42578125" style="242" customWidth="1"/>
    <col min="14341" max="14341" width="8.42578125" style="242" customWidth="1"/>
    <col min="14342" max="14343" width="9.28515625" style="242" customWidth="1"/>
    <col min="14344" max="14346" width="0" style="242" hidden="1" customWidth="1"/>
    <col min="14347" max="14347" width="9.7109375" style="242" customWidth="1"/>
    <col min="14348" max="14592" width="9.140625" style="242"/>
    <col min="14593" max="14593" width="10.140625" style="242" customWidth="1"/>
    <col min="14594" max="14594" width="9.28515625" style="242" customWidth="1"/>
    <col min="14595" max="14595" width="63.28515625" style="242" customWidth="1"/>
    <col min="14596" max="14596" width="3.42578125" style="242" customWidth="1"/>
    <col min="14597" max="14597" width="8.42578125" style="242" customWidth="1"/>
    <col min="14598" max="14599" width="9.28515625" style="242" customWidth="1"/>
    <col min="14600" max="14602" width="0" style="242" hidden="1" customWidth="1"/>
    <col min="14603" max="14603" width="9.7109375" style="242" customWidth="1"/>
    <col min="14604" max="14848" width="9.140625" style="242"/>
    <col min="14849" max="14849" width="10.140625" style="242" customWidth="1"/>
    <col min="14850" max="14850" width="9.28515625" style="242" customWidth="1"/>
    <col min="14851" max="14851" width="63.28515625" style="242" customWidth="1"/>
    <col min="14852" max="14852" width="3.42578125" style="242" customWidth="1"/>
    <col min="14853" max="14853" width="8.42578125" style="242" customWidth="1"/>
    <col min="14854" max="14855" width="9.28515625" style="242" customWidth="1"/>
    <col min="14856" max="14858" width="0" style="242" hidden="1" customWidth="1"/>
    <col min="14859" max="14859" width="9.7109375" style="242" customWidth="1"/>
    <col min="14860" max="15104" width="9.140625" style="242"/>
    <col min="15105" max="15105" width="10.140625" style="242" customWidth="1"/>
    <col min="15106" max="15106" width="9.28515625" style="242" customWidth="1"/>
    <col min="15107" max="15107" width="63.28515625" style="242" customWidth="1"/>
    <col min="15108" max="15108" width="3.42578125" style="242" customWidth="1"/>
    <col min="15109" max="15109" width="8.42578125" style="242" customWidth="1"/>
    <col min="15110" max="15111" width="9.28515625" style="242" customWidth="1"/>
    <col min="15112" max="15114" width="0" style="242" hidden="1" customWidth="1"/>
    <col min="15115" max="15115" width="9.7109375" style="242" customWidth="1"/>
    <col min="15116" max="15360" width="9.140625" style="242"/>
    <col min="15361" max="15361" width="10.140625" style="242" customWidth="1"/>
    <col min="15362" max="15362" width="9.28515625" style="242" customWidth="1"/>
    <col min="15363" max="15363" width="63.28515625" style="242" customWidth="1"/>
    <col min="15364" max="15364" width="3.42578125" style="242" customWidth="1"/>
    <col min="15365" max="15365" width="8.42578125" style="242" customWidth="1"/>
    <col min="15366" max="15367" width="9.28515625" style="242" customWidth="1"/>
    <col min="15368" max="15370" width="0" style="242" hidden="1" customWidth="1"/>
    <col min="15371" max="15371" width="9.7109375" style="242" customWidth="1"/>
    <col min="15372" max="15616" width="9.140625" style="242"/>
    <col min="15617" max="15617" width="10.140625" style="242" customWidth="1"/>
    <col min="15618" max="15618" width="9.28515625" style="242" customWidth="1"/>
    <col min="15619" max="15619" width="63.28515625" style="242" customWidth="1"/>
    <col min="15620" max="15620" width="3.42578125" style="242" customWidth="1"/>
    <col min="15621" max="15621" width="8.42578125" style="242" customWidth="1"/>
    <col min="15622" max="15623" width="9.28515625" style="242" customWidth="1"/>
    <col min="15624" max="15626" width="0" style="242" hidden="1" customWidth="1"/>
    <col min="15627" max="15627" width="9.7109375" style="242" customWidth="1"/>
    <col min="15628" max="15872" width="9.140625" style="242"/>
    <col min="15873" max="15873" width="10.140625" style="242" customWidth="1"/>
    <col min="15874" max="15874" width="9.28515625" style="242" customWidth="1"/>
    <col min="15875" max="15875" width="63.28515625" style="242" customWidth="1"/>
    <col min="15876" max="15876" width="3.42578125" style="242" customWidth="1"/>
    <col min="15877" max="15877" width="8.42578125" style="242" customWidth="1"/>
    <col min="15878" max="15879" width="9.28515625" style="242" customWidth="1"/>
    <col min="15880" max="15882" width="0" style="242" hidden="1" customWidth="1"/>
    <col min="15883" max="15883" width="9.7109375" style="242" customWidth="1"/>
    <col min="15884" max="16128" width="9.140625" style="242"/>
    <col min="16129" max="16129" width="10.140625" style="242" customWidth="1"/>
    <col min="16130" max="16130" width="9.28515625" style="242" customWidth="1"/>
    <col min="16131" max="16131" width="63.28515625" style="242" customWidth="1"/>
    <col min="16132" max="16132" width="3.42578125" style="242" customWidth="1"/>
    <col min="16133" max="16133" width="8.42578125" style="242" customWidth="1"/>
    <col min="16134" max="16135" width="9.28515625" style="242" customWidth="1"/>
    <col min="16136" max="16138" width="0" style="242" hidden="1" customWidth="1"/>
    <col min="16139" max="16139" width="9.7109375" style="242" customWidth="1"/>
    <col min="16140" max="16384" width="9.140625" style="242"/>
  </cols>
  <sheetData>
    <row r="1" spans="1:229" s="235" customFormat="1" ht="12.75" hidden="1" customHeight="1" x14ac:dyDescent="0.2">
      <c r="A1" s="235" t="s">
        <v>148</v>
      </c>
      <c r="B1" s="321">
        <v>0.3</v>
      </c>
      <c r="C1" s="321"/>
      <c r="D1" s="321"/>
      <c r="E1" s="321"/>
      <c r="F1" s="321"/>
      <c r="G1" s="321"/>
      <c r="H1" s="236"/>
      <c r="I1" s="237"/>
    </row>
    <row r="2" spans="1:229" s="235" customFormat="1" ht="12.75" hidden="1" customHeight="1" x14ac:dyDescent="0.2">
      <c r="A2" s="235" t="s">
        <v>149</v>
      </c>
      <c r="B2" s="321">
        <v>0.3</v>
      </c>
      <c r="C2" s="321"/>
      <c r="D2" s="321"/>
      <c r="E2" s="321"/>
      <c r="F2" s="321"/>
      <c r="G2" s="321"/>
      <c r="H2" s="238"/>
    </row>
    <row r="3" spans="1:229" s="235" customFormat="1" ht="12.75" customHeight="1" x14ac:dyDescent="0.2">
      <c r="A3" s="313" t="s">
        <v>129</v>
      </c>
      <c r="B3" s="313"/>
      <c r="C3" s="313"/>
      <c r="D3" s="313"/>
      <c r="E3" s="313"/>
      <c r="F3" s="313"/>
      <c r="G3" s="313"/>
      <c r="H3" s="238"/>
    </row>
    <row r="4" spans="1:229" s="235" customFormat="1" ht="15.75" customHeight="1" x14ac:dyDescent="0.2">
      <c r="A4" s="314"/>
      <c r="B4" s="314"/>
      <c r="C4" s="314"/>
      <c r="D4" s="314"/>
      <c r="E4" s="314"/>
      <c r="F4" s="314"/>
      <c r="G4" s="314"/>
    </row>
    <row r="5" spans="1:229" s="239" customFormat="1" ht="12.75" customHeight="1" x14ac:dyDescent="0.2">
      <c r="A5" s="315" t="s">
        <v>1</v>
      </c>
      <c r="B5" s="315" t="s">
        <v>130</v>
      </c>
      <c r="C5" s="315" t="s">
        <v>131</v>
      </c>
      <c r="D5" s="315" t="s">
        <v>132</v>
      </c>
      <c r="E5" s="315" t="s">
        <v>6</v>
      </c>
      <c r="F5" s="315" t="s">
        <v>150</v>
      </c>
      <c r="G5" s="31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row>
    <row r="6" spans="1:229" s="239" customFormat="1" ht="12.75" customHeight="1" x14ac:dyDescent="0.2">
      <c r="A6" s="315"/>
      <c r="B6" s="315"/>
      <c r="C6" s="315"/>
      <c r="D6" s="315"/>
      <c r="E6" s="315"/>
      <c r="F6" s="240" t="s">
        <v>151</v>
      </c>
      <c r="G6" s="240" t="s">
        <v>2</v>
      </c>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row>
    <row r="7" spans="1:229" ht="12.75" customHeight="1" x14ac:dyDescent="0.2">
      <c r="A7" s="224" t="s">
        <v>125</v>
      </c>
      <c r="B7" s="225"/>
      <c r="C7" s="304" t="s">
        <v>133</v>
      </c>
      <c r="D7" s="305"/>
      <c r="E7" s="305"/>
      <c r="F7" s="305"/>
      <c r="G7" s="316"/>
      <c r="H7" s="241"/>
      <c r="I7" s="241"/>
      <c r="J7" s="241"/>
      <c r="K7" s="241"/>
    </row>
    <row r="8" spans="1:229" x14ac:dyDescent="0.2">
      <c r="A8" s="226" t="s">
        <v>134</v>
      </c>
      <c r="B8" s="227">
        <v>90781</v>
      </c>
      <c r="C8" s="228" t="s">
        <v>135</v>
      </c>
      <c r="D8" s="229" t="s">
        <v>136</v>
      </c>
      <c r="E8" s="230">
        <v>5</v>
      </c>
      <c r="F8" s="243">
        <v>20.61</v>
      </c>
      <c r="G8" s="243">
        <f>TRUNC(E8*F8,2)</f>
        <v>103.05</v>
      </c>
      <c r="H8" s="241">
        <v>235.5</v>
      </c>
      <c r="I8" s="241" t="e">
        <f>TRUNC(H8*#REF!,2)</f>
        <v>#REF!</v>
      </c>
      <c r="J8" s="241" t="e">
        <f>TRUNC(SUM(H8:I8),2)</f>
        <v>#REF!</v>
      </c>
      <c r="K8" s="241"/>
    </row>
    <row r="9" spans="1:229" x14ac:dyDescent="0.2">
      <c r="A9" s="226" t="s">
        <v>137</v>
      </c>
      <c r="B9" s="227">
        <v>88253</v>
      </c>
      <c r="C9" s="228" t="s">
        <v>138</v>
      </c>
      <c r="D9" s="229" t="s">
        <v>136</v>
      </c>
      <c r="E9" s="230">
        <v>2</v>
      </c>
      <c r="F9" s="243">
        <v>11.51</v>
      </c>
      <c r="G9" s="243">
        <f>TRUNC(E9*F9,2)</f>
        <v>23.02</v>
      </c>
      <c r="H9" s="241">
        <v>66.69</v>
      </c>
      <c r="I9" s="241" t="e">
        <f>TRUNC(H9*#REF!,2)</f>
        <v>#REF!</v>
      </c>
      <c r="J9" s="241" t="e">
        <f>TRUNC(SUM(H9:I9),2)</f>
        <v>#REF!</v>
      </c>
      <c r="K9" s="241"/>
    </row>
    <row r="10" spans="1:229" x14ac:dyDescent="0.2">
      <c r="A10" s="226" t="s">
        <v>139</v>
      </c>
      <c r="B10" s="232" t="s">
        <v>140</v>
      </c>
      <c r="C10" s="228" t="s">
        <v>141</v>
      </c>
      <c r="D10" s="229" t="s">
        <v>136</v>
      </c>
      <c r="E10" s="230">
        <v>4</v>
      </c>
      <c r="F10" s="243">
        <v>84.88</v>
      </c>
      <c r="G10" s="243">
        <f>TRUNC(E10*F10,2)</f>
        <v>339.52</v>
      </c>
      <c r="H10" s="241">
        <v>4.3499999999999996</v>
      </c>
      <c r="I10" s="241" t="e">
        <f>TRUNC(H10*#REF!,2)</f>
        <v>#REF!</v>
      </c>
      <c r="J10" s="241" t="e">
        <f>TRUNC(SUM(H10:I10),2)</f>
        <v>#REF!</v>
      </c>
      <c r="K10" s="241"/>
    </row>
    <row r="11" spans="1:229" x14ac:dyDescent="0.2">
      <c r="A11" s="226" t="s">
        <v>142</v>
      </c>
      <c r="B11" s="232" t="s">
        <v>143</v>
      </c>
      <c r="C11" s="228" t="s">
        <v>144</v>
      </c>
      <c r="D11" s="229" t="s">
        <v>136</v>
      </c>
      <c r="E11" s="230">
        <v>40</v>
      </c>
      <c r="F11" s="243">
        <v>18.84</v>
      </c>
      <c r="G11" s="243">
        <f>TRUNC(E11*F11,2)</f>
        <v>753.6</v>
      </c>
      <c r="H11" s="241">
        <v>20.22</v>
      </c>
      <c r="I11" s="241" t="e">
        <f>TRUNC(H11*#REF!,2)</f>
        <v>#REF!</v>
      </c>
      <c r="J11" s="241" t="e">
        <f>TRUNC(SUM(H11:I11),2)</f>
        <v>#REF!</v>
      </c>
      <c r="K11" s="241"/>
    </row>
    <row r="12" spans="1:229" x14ac:dyDescent="0.2">
      <c r="A12" s="317" t="s">
        <v>152</v>
      </c>
      <c r="B12" s="317"/>
      <c r="C12" s="317"/>
      <c r="D12" s="318">
        <f>SUM(G8:G11)</f>
        <v>1219.19</v>
      </c>
      <c r="E12" s="318"/>
      <c r="F12" s="318"/>
      <c r="G12" s="318"/>
      <c r="H12" s="241"/>
      <c r="I12" s="241" t="e">
        <f>TRUNC(H12*#REF!,2)</f>
        <v>#REF!</v>
      </c>
      <c r="J12" s="241" t="e">
        <f>TRUNC(SUM(H12:I12),2)</f>
        <v>#REF!</v>
      </c>
      <c r="K12" s="241"/>
    </row>
    <row r="13" spans="1:229" s="235" customFormat="1" x14ac:dyDescent="0.2">
      <c r="A13" s="319" t="s">
        <v>153</v>
      </c>
      <c r="B13" s="320"/>
      <c r="C13" s="320"/>
      <c r="D13" s="318">
        <f>SUM(D12)</f>
        <v>1219.19</v>
      </c>
      <c r="E13" s="318"/>
      <c r="F13" s="318"/>
      <c r="G13" s="318"/>
      <c r="H13" s="241"/>
      <c r="I13" s="241"/>
      <c r="J13" s="241"/>
      <c r="K13" s="241"/>
    </row>
    <row r="14" spans="1:229" s="235" customFormat="1" x14ac:dyDescent="0.2">
      <c r="A14" s="244"/>
      <c r="B14" s="244"/>
      <c r="C14" s="239"/>
      <c r="D14" s="244"/>
      <c r="E14" s="245"/>
      <c r="F14" s="246"/>
      <c r="G14" s="247"/>
    </row>
    <row r="15" spans="1:229" s="235" customFormat="1" x14ac:dyDescent="0.2">
      <c r="A15" s="248"/>
      <c r="B15" s="248"/>
      <c r="C15" s="242"/>
      <c r="D15" s="248"/>
      <c r="E15" s="249"/>
      <c r="F15" s="250"/>
      <c r="G15" s="251"/>
      <c r="H15" s="238"/>
    </row>
  </sheetData>
  <mergeCells count="14">
    <mergeCell ref="B1:G1"/>
    <mergeCell ref="B2:G2"/>
    <mergeCell ref="A3:G4"/>
    <mergeCell ref="A5:A6"/>
    <mergeCell ref="B5:B6"/>
    <mergeCell ref="C5:C6"/>
    <mergeCell ref="D5:D6"/>
    <mergeCell ref="E5:E6"/>
    <mergeCell ref="F5:G5"/>
    <mergeCell ref="C7:G7"/>
    <mergeCell ref="A12:C12"/>
    <mergeCell ref="D12:G12"/>
    <mergeCell ref="A13:C13"/>
    <mergeCell ref="D13:G13"/>
  </mergeCells>
  <pageMargins left="0.59055118110236227" right="0.39370078740157483" top="1.7716535433070868" bottom="0.78740157480314965" header="0.59055118110236227" footer="0.39370078740157483"/>
  <pageSetup paperSize="9" scale="85" orientation="portrait" verticalDpi="4294967293" r:id="rId1"/>
  <headerFooter>
    <oddHeader>&amp;C
&amp;"Arial Narrow,Negrito"&amp;14PREFEITURA DE JAPORÃ&amp;12
ESTADO DE MATO GROSSO DO SUL</oddHeader>
    <oddFooter>&amp;C&amp;A&amp;RPágina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6</vt:i4>
      </vt:variant>
    </vt:vector>
  </HeadingPairs>
  <TitlesOfParts>
    <vt:vector size="11" baseType="lpstr">
      <vt:lpstr>Planilha Orçamentária</vt:lpstr>
      <vt:lpstr>Cronograma Fisico-Financeiro</vt:lpstr>
      <vt:lpstr>BDI - AC TCU 2.622-2013</vt:lpstr>
      <vt:lpstr>mem.estradas ATERROS</vt:lpstr>
      <vt:lpstr>COMP</vt:lpstr>
      <vt:lpstr>'BDI - AC TCU 2.622-2013'!Area_de_impressao</vt:lpstr>
      <vt:lpstr>COMP!Area_de_impressao</vt:lpstr>
      <vt:lpstr>'Cronograma Fisico-Financeiro'!Area_de_impressao</vt:lpstr>
      <vt:lpstr>'mem.estradas ATERROS'!Area_de_impressao</vt:lpstr>
      <vt:lpstr>'Planilha Orçamentária'!Area_de_impressao</vt:lpstr>
      <vt:lpstr>'BDI - AC TCU 2.622-2013'!Titulos_de_impressao</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Jair</dc:creator>
  <cp:lastModifiedBy>User</cp:lastModifiedBy>
  <cp:lastPrinted>2019-06-11T18:05:18Z</cp:lastPrinted>
  <dcterms:created xsi:type="dcterms:W3CDTF">2001-10-09T19:42:44Z</dcterms:created>
  <dcterms:modified xsi:type="dcterms:W3CDTF">2019-06-11T18:05:21Z</dcterms:modified>
</cp:coreProperties>
</file>