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EstaPasta_de_trabalho"/>
  <bookViews>
    <workbookView xWindow="360" yWindow="360" windowWidth="9720" windowHeight="5730" tabRatio="663"/>
  </bookViews>
  <sheets>
    <sheet name="Planilha Orçamentária" sheetId="5" r:id="rId1"/>
    <sheet name="CRONO" sheetId="7" r:id="rId2"/>
    <sheet name="MEM CÁLCULO CORPO" sheetId="15" r:id="rId3"/>
    <sheet name="COMP (2)" sheetId="17" r:id="rId4"/>
    <sheet name="BDI-2" sheetId="13" r:id="rId5"/>
  </sheets>
  <definedNames>
    <definedName name="_xlnm.Print_Area" localSheetId="4">'BDI-2'!$A$1:$G$57</definedName>
    <definedName name="_xlnm.Print_Area" localSheetId="3">'COMP (2)'!$A$1:$G$11</definedName>
    <definedName name="_xlnm.Print_Area" localSheetId="1">CRONO!$A$1:$H$27</definedName>
    <definedName name="_xlnm.Print_Area" localSheetId="2">'MEM CÁLCULO CORPO'!$A$1:$J$61</definedName>
    <definedName name="_xlnm.Print_Area" localSheetId="0">'Planilha Orçamentária'!$B$1:$I$32</definedName>
    <definedName name="AreaTeste">#REF!</definedName>
    <definedName name="AreaTeste2">#REF!</definedName>
    <definedName name="CélulaInicioPlanilha">#REF!</definedName>
    <definedName name="CélulaResumo">#REF!</definedName>
    <definedName name="_xlnm.Print_Titles" localSheetId="4">'BDI-2'!$1:$2</definedName>
    <definedName name="_xlnm.Print_Titles" localSheetId="2">'MEM CÁLCULO CORPO'!$1:$2</definedName>
  </definedNames>
  <calcPr calcId="144525"/>
</workbook>
</file>

<file path=xl/calcChain.xml><?xml version="1.0" encoding="utf-8"?>
<calcChain xmlns="http://schemas.openxmlformats.org/spreadsheetml/2006/main">
  <c r="H14" i="5" l="1"/>
  <c r="I14" i="5" s="1"/>
  <c r="G8" i="17"/>
  <c r="I8" i="17"/>
  <c r="J8" i="17" s="1"/>
  <c r="G9" i="17"/>
  <c r="I9" i="17"/>
  <c r="J9" i="17"/>
  <c r="I10" i="17"/>
  <c r="J10" i="17"/>
  <c r="H13" i="5"/>
  <c r="I13" i="5" s="1"/>
  <c r="D10" i="17" l="1"/>
  <c r="D11" i="17" s="1"/>
  <c r="L15" i="5"/>
  <c r="H15" i="5" s="1"/>
  <c r="I15" i="5" s="1"/>
  <c r="H26" i="5" l="1"/>
  <c r="I26" i="5" s="1"/>
  <c r="H25" i="5"/>
  <c r="H24" i="5"/>
  <c r="H23" i="5"/>
  <c r="H22" i="5"/>
  <c r="H21" i="5"/>
  <c r="H20" i="5"/>
  <c r="H26" i="15"/>
  <c r="H27" i="15" s="1"/>
  <c r="G23" i="5" s="1"/>
  <c r="G26" i="15"/>
  <c r="G27" i="15" s="1"/>
  <c r="G22" i="5" s="1"/>
  <c r="A26" i="15"/>
  <c r="P19" i="15"/>
  <c r="L19" i="15"/>
  <c r="M19" i="15" s="1"/>
  <c r="F7" i="15"/>
  <c r="F8" i="15" s="1"/>
  <c r="F9" i="15" s="1"/>
  <c r="F10" i="15" s="1"/>
  <c r="F11" i="15" s="1"/>
  <c r="E7" i="15"/>
  <c r="E8" i="15" s="1"/>
  <c r="E9" i="15" s="1"/>
  <c r="C7" i="15"/>
  <c r="C8" i="15" s="1"/>
  <c r="C9" i="15" s="1"/>
  <c r="I23" i="5" l="1"/>
  <c r="I22" i="5"/>
  <c r="N19" i="15"/>
  <c r="S26" i="15" s="1"/>
  <c r="E10" i="15"/>
  <c r="E11" i="15" s="1"/>
  <c r="Q19" i="15"/>
  <c r="T26" i="15" s="1"/>
  <c r="O19" i="15"/>
  <c r="S19" i="15" s="1"/>
  <c r="C10" i="15"/>
  <c r="C11" i="15" s="1"/>
  <c r="R19" i="15"/>
  <c r="T19" i="15" s="1"/>
  <c r="H18" i="5"/>
  <c r="U26" i="15" l="1"/>
  <c r="I26" i="15" s="1"/>
  <c r="I27" i="15" s="1"/>
  <c r="G24" i="5" s="1"/>
  <c r="I24" i="5" s="1"/>
  <c r="U19" i="15"/>
  <c r="J19" i="15" s="1"/>
  <c r="D26" i="15" s="1"/>
  <c r="E26" i="15" s="1"/>
  <c r="E27" i="15" l="1"/>
  <c r="G20" i="5" s="1"/>
  <c r="I20" i="5" s="1"/>
  <c r="J26" i="15"/>
  <c r="J27" i="15" s="1"/>
  <c r="G25" i="5" s="1"/>
  <c r="I25" i="5" s="1"/>
  <c r="D27" i="15"/>
  <c r="F26" i="15" l="1"/>
  <c r="F27" i="15" s="1"/>
  <c r="G21" i="5" s="1"/>
  <c r="I21" i="5" s="1"/>
  <c r="BU311" i="13"/>
  <c r="BU310" i="13"/>
  <c r="BU309" i="13"/>
  <c r="BT308" i="13"/>
  <c r="BU308" i="13" s="1"/>
  <c r="CE307" i="13"/>
  <c r="CD307" i="13"/>
  <c r="CD308" i="13" s="1"/>
  <c r="CD309" i="13" s="1"/>
  <c r="CD310" i="13" s="1"/>
  <c r="CD311" i="13" s="1"/>
  <c r="CD312" i="13" s="1"/>
  <c r="BU307" i="13"/>
  <c r="BT306" i="13"/>
  <c r="BU306" i="13" s="1"/>
  <c r="CD301" i="13"/>
  <c r="CD302" i="13" s="1"/>
  <c r="CD303" i="13" s="1"/>
  <c r="CD304" i="13" s="1"/>
  <c r="CD305" i="13" s="1"/>
  <c r="CE300" i="13"/>
  <c r="CD300" i="13"/>
  <c r="CE294" i="13"/>
  <c r="CD294" i="13"/>
  <c r="CD295" i="13" s="1"/>
  <c r="CD296" i="13" s="1"/>
  <c r="CD297" i="13" s="1"/>
  <c r="CD298" i="13" s="1"/>
  <c r="CD299" i="13" s="1"/>
  <c r="CE287" i="13"/>
  <c r="CD287" i="13"/>
  <c r="CD288" i="13" s="1"/>
  <c r="CD289" i="13" s="1"/>
  <c r="CD290" i="13" s="1"/>
  <c r="CD291" i="13" s="1"/>
  <c r="CD292" i="13" s="1"/>
  <c r="CE279" i="13"/>
  <c r="CD279" i="13"/>
  <c r="CD280" i="13" s="1"/>
  <c r="CD281" i="13" s="1"/>
  <c r="CD282" i="13" s="1"/>
  <c r="CD283" i="13" s="1"/>
  <c r="CD284" i="13" s="1"/>
  <c r="CE271" i="13"/>
  <c r="CD271" i="13"/>
  <c r="CD272" i="13" s="1"/>
  <c r="CD273" i="13" s="1"/>
  <c r="CD274" i="13" s="1"/>
  <c r="CD275" i="13" s="1"/>
  <c r="CD276" i="13" s="1"/>
  <c r="CI266" i="13"/>
  <c r="BV262" i="13"/>
  <c r="BV261" i="13"/>
  <c r="BV260" i="13"/>
  <c r="BV259" i="13"/>
  <c r="BV258" i="13"/>
  <c r="BV257" i="13"/>
  <c r="BU295" i="13" s="1"/>
  <c r="K54" i="13"/>
  <c r="K45" i="13"/>
  <c r="I36" i="13"/>
  <c r="I35" i="13"/>
  <c r="I34" i="13"/>
  <c r="I33" i="13"/>
  <c r="I32" i="13"/>
  <c r="C21" i="13"/>
  <c r="CI267" i="13" s="1"/>
  <c r="K8" i="13"/>
  <c r="BU296" i="13" l="1"/>
  <c r="BV295" i="13"/>
  <c r="C50" i="13" s="1"/>
  <c r="BX295" i="13"/>
  <c r="E50" i="13" s="1"/>
  <c r="BW295" i="13"/>
  <c r="D50" i="13" s="1"/>
  <c r="B12" i="13"/>
  <c r="F23" i="13"/>
  <c r="BX296" i="13" l="1"/>
  <c r="E32" i="13" s="1"/>
  <c r="BW296" i="13"/>
  <c r="D32" i="13" s="1"/>
  <c r="BV296" i="13"/>
  <c r="C32" i="13" s="1"/>
  <c r="BU297" i="13"/>
  <c r="F38" i="13"/>
  <c r="I38" i="13" s="1"/>
  <c r="E45" i="13" s="1"/>
  <c r="B47" i="13" s="1"/>
  <c r="F56" i="13"/>
  <c r="I56" i="13" s="1"/>
  <c r="E54" i="13" s="1"/>
  <c r="A3" i="7"/>
  <c r="A4" i="7"/>
  <c r="A5" i="7"/>
  <c r="B9" i="7"/>
  <c r="H12" i="5"/>
  <c r="I12" i="5" s="1"/>
  <c r="H19" i="5"/>
  <c r="I19" i="5" s="1"/>
  <c r="I16" i="5" l="1"/>
  <c r="D8" i="7" s="1"/>
  <c r="BU298" i="13"/>
  <c r="BX297" i="13"/>
  <c r="E33" i="13" s="1"/>
  <c r="K33" i="13" s="1"/>
  <c r="BW297" i="13"/>
  <c r="D33" i="13" s="1"/>
  <c r="BV297" i="13"/>
  <c r="C33" i="13" s="1"/>
  <c r="K32" i="13"/>
  <c r="BV298" i="13" l="1"/>
  <c r="C34" i="13" s="1"/>
  <c r="BU299" i="13"/>
  <c r="BX298" i="13"/>
  <c r="E34" i="13" s="1"/>
  <c r="K34" i="13" s="1"/>
  <c r="BW298" i="13"/>
  <c r="D34" i="13" s="1"/>
  <c r="H8" i="7"/>
  <c r="F8" i="7"/>
  <c r="BV299" i="13" l="1"/>
  <c r="C35" i="13" s="1"/>
  <c r="BX299" i="13"/>
  <c r="E35" i="13" s="1"/>
  <c r="K35" i="13" s="1"/>
  <c r="BW299" i="13"/>
  <c r="D35" i="13" s="1"/>
  <c r="BU300" i="13"/>
  <c r="I18" i="5"/>
  <c r="I27" i="5" s="1"/>
  <c r="BX300" i="13" l="1"/>
  <c r="E36" i="13" s="1"/>
  <c r="BW300" i="13"/>
  <c r="D36" i="13" s="1"/>
  <c r="BV300" i="13"/>
  <c r="C36" i="13" s="1"/>
  <c r="D9" i="7" l="1"/>
  <c r="F9" i="7" s="1"/>
  <c r="I29" i="5"/>
  <c r="K36" i="13"/>
  <c r="H9" i="7" l="1"/>
  <c r="F12" i="7"/>
  <c r="M29" i="5" l="1"/>
  <c r="D12" i="7"/>
  <c r="H12" i="7"/>
  <c r="F13" i="7"/>
  <c r="G10" i="7" l="1"/>
  <c r="C8" i="7"/>
  <c r="C9" i="7"/>
  <c r="D13" i="7"/>
  <c r="E11" i="7" s="1"/>
  <c r="H13" i="7"/>
  <c r="E10" i="7"/>
  <c r="C10" i="7" l="1"/>
  <c r="G11" i="7"/>
</calcChain>
</file>

<file path=xl/sharedStrings.xml><?xml version="1.0" encoding="utf-8"?>
<sst xmlns="http://schemas.openxmlformats.org/spreadsheetml/2006/main" count="328" uniqueCount="216">
  <si>
    <t>%</t>
  </si>
  <si>
    <t>m</t>
  </si>
  <si>
    <t>ITEM</t>
  </si>
  <si>
    <t>TOTAL</t>
  </si>
  <si>
    <t>PESO</t>
  </si>
  <si>
    <t>m²</t>
  </si>
  <si>
    <t>DMT</t>
  </si>
  <si>
    <t>QUANT</t>
  </si>
  <si>
    <t>1.0</t>
  </si>
  <si>
    <t>2.0</t>
  </si>
  <si>
    <t>CRONOGRAMA GERAL</t>
  </si>
  <si>
    <t>SERVIÇOS</t>
  </si>
  <si>
    <t>VALOR</t>
  </si>
  <si>
    <t>1° MÊS</t>
  </si>
  <si>
    <t>2° MÊS</t>
  </si>
  <si>
    <t>% Simples</t>
  </si>
  <si>
    <t>% Acumulada</t>
  </si>
  <si>
    <t>Total Simples (R$)</t>
  </si>
  <si>
    <t>Total Acumulado (R$)</t>
  </si>
  <si>
    <t xml:space="preserve">PREFEITURA MUNICIPAL DE JAPORÃ </t>
  </si>
  <si>
    <t>ESTADO: DE MATO GROSSO DO SUL</t>
  </si>
  <si>
    <t>m³</t>
  </si>
  <si>
    <t>ESPECIFICAÇÃO</t>
  </si>
  <si>
    <t>UNID</t>
  </si>
  <si>
    <t>UNIT.</t>
  </si>
  <si>
    <t>1.00</t>
  </si>
  <si>
    <t>2.00</t>
  </si>
  <si>
    <t>2.01</t>
  </si>
  <si>
    <t>2.03</t>
  </si>
  <si>
    <t>2.04</t>
  </si>
  <si>
    <t>TOTAL GERAL DA OBRA:</t>
  </si>
  <si>
    <t>Total Geral do Item</t>
  </si>
  <si>
    <t>DADOS INICIAIS</t>
  </si>
  <si>
    <t>TIPO DE OBRA:</t>
  </si>
  <si>
    <t>Construção de rodovias e ferrovias</t>
  </si>
  <si>
    <t>ENQUADRAMENTO NA DESONERAÇÃO CONFORME LEI N° 12.844/2013:*</t>
  </si>
  <si>
    <t>SIM</t>
  </si>
  <si>
    <t>*Uso de encargos sociais desonerados na elaboração do orçamento</t>
  </si>
  <si>
    <t>ENQUADRAM-SE NO TIPO SELECIONADO:</t>
  </si>
  <si>
    <t>CÁLCULO DOS IMPOSTOS</t>
  </si>
  <si>
    <t>LUCRO PRESUMIDO</t>
  </si>
  <si>
    <t>PIS</t>
  </si>
  <si>
    <t>Adotado</t>
  </si>
  <si>
    <t>ISS BRUTO % (LEI MUNICIPAL):</t>
  </si>
  <si>
    <t>% INCIDÊNCIA (M.OBRA)*</t>
  </si>
  <si>
    <t>,</t>
  </si>
  <si>
    <t>ISS LÍQUIDO</t>
  </si>
  <si>
    <t>TOTAL IMPOSTOS</t>
  </si>
  <si>
    <t>*Incidência do total do contrato que representa mão de obra para compor a base de cálculo conf. legislação municipal.</t>
  </si>
  <si>
    <t>VERFICAÇÃO E CÁLCULO DO BDI</t>
  </si>
  <si>
    <t>ITEM COMPONENTE</t>
  </si>
  <si>
    <t>1º QUARTIL</t>
  </si>
  <si>
    <t>MÉDIO</t>
  </si>
  <si>
    <t>3º QUARTIL</t>
  </si>
  <si>
    <t>Cálculo arredondado</t>
  </si>
  <si>
    <t>Administração Central</t>
  </si>
  <si>
    <t>Seguro e Garantia</t>
  </si>
  <si>
    <t>Risco</t>
  </si>
  <si>
    <t>Despesas Financeiras</t>
  </si>
  <si>
    <t>Lucro</t>
  </si>
  <si>
    <t>Impostos</t>
  </si>
  <si>
    <t>BDI CALCULADO</t>
  </si>
  <si>
    <t>LIMITES DO BDI</t>
  </si>
  <si>
    <t>CORREÇÃO DA DESONERAÇÃO</t>
  </si>
  <si>
    <t>BANCO DE DADOS</t>
  </si>
  <si>
    <t>TIPO DE OBRA</t>
  </si>
  <si>
    <t>CÓDIGO</t>
  </si>
  <si>
    <t>ENQUARAMENTO</t>
  </si>
  <si>
    <t>Construção de edificios</t>
  </si>
  <si>
    <t>A construção e reforma de: edifícios, unidades habitacionais, escolas, hospitais, hotéis, restaurantes, armazéns e depósitos, edifícios para uso agropecuário, estações para trens e metropolitanos, estádios esportivos e quadras cobertas, instalações para embarque e desembarque de passageiros (em aeroportos, rodoviárias, portos, etc.), penitenciárias e presídios, a construção de edifícios industriais (fábricas, oficinas, galpões industriais, etc.), conforme classificação 4120-4 do CNAE 2.0. Também enquadram-se pórticos, mirantes e outros edifícios de finalidade turística.</t>
  </si>
  <si>
    <t>A construção e recuperação de: auto-estradas, rodovias e outras vias não-urbanas para passagem de veículos, vias férreas de superfície ou subterrâneas (inclusive para metropolitanos), pistas de aeroportos. Esta classe compreende também: a pavimentação de auto-estradas, rodovias e outras vias não-urbanas; construção de pontes, viadutos e túneis; a instalação de barreiras acústicas; a construção de praças de pedágio; a sinalização com pintura em rodovias e aeroportos; a instalação de placas de sinalização de tráfego e semelhantes, conforme classificação 4211-1 do CNAE 2.0. Também enquadram-se a construção, pavimentação e sinalização de vias urbanas, ruas e locais para estacionamento de veículos; a construção de praças e calçadas para pedestres; elevados, passarelas e ciclovias; metrô e VLT.</t>
  </si>
  <si>
    <t>Construção de Redes de Abastecimento de Água, Coleta de Esgoto e Construções Correlatas</t>
  </si>
  <si>
    <t>A construção de sistemas para o abastecimento de água tratada: reservatórios de distribuição, estações elevatórias de bombeamento, linhas principais de adução de longa e média distância e redes de distribuição de água; a construção de redes de coleta de esgoto, inclusive de interceptores, estações de tratamento de esgoto (ETE), estações de bombeamento de esgoto (EBE); a construção de galerias pluviais (obras de micro e macro drenagem). Esta classe compreende também: as obras de irrigação (canais); a manutenção de redes de abastecimento de água tratada; a manutenção de redes de coleta e de sistemas de tratamento de esgoto, conforme classificação 4222-7 do CNAE 2.0. Enquadra-se ainda a construção de estações de tratamento de água (ETA).</t>
  </si>
  <si>
    <t>Construção e Manutenção de Estações e Redes de Distribuição de Energia Elétrica</t>
  </si>
  <si>
    <t>A construção de usinas, estações e subestações hidrelétricas, eólicas, nucleares, termoelétricas; a construção de redes de transmissão e distribuição de energia elétrica, inclusive o serviço de eletrificação rural. Esta subclasse compreende também: a construção de redes de eletrificação para ferrovias e metropolitano, conforme classificação 4221-9/02 do CNAE 2.0. Compreende ainda: a manutenção de redes de distribuição de energia elétrica, quando executada por empresa não-produtora ou distribuidora de energia elétrica, conforme classificação 4221-9/03 do CNAE 2.0. Enquadram-se também obras de iluminação pública e a construção de barragens e represas para geração de energia elétrica.</t>
  </si>
  <si>
    <t>Portuárias, Marítimas e Fluviais</t>
  </si>
  <si>
    <t xml:space="preserve">As obras marítimas e fluviais, tais como, construção de instalações portuárias; construção de portos e marinas; construção de eclusas e canais de navegação (vias navegáveis); enrocamentos; obras de dragagem; aterro hidráulico; barragens, represas e diques, exceto para energia elétrica; a construção de emissários submarinos; a instalação de cabos submarinos, conforme classificação 4291-0 do CNAE 2.0. Enquadram-se também a construção de piers e outras obras com influência direta de cursos d’água. </t>
  </si>
  <si>
    <t>Fornecimento de Materiais e Equipamentos</t>
  </si>
  <si>
    <t xml:space="preserve">O fornecimento de materiais e equipamentos relevantes de natureza específica, como é o caso de: materiais betuminosos para obras rodoviárias,tubos de ferro fundido ou PVC para obras de abastecimento de água,elevadores e escadas rolantes para obras aeroportuárias.
Os materiais e equipamentos devem compor itens próprios na planilha orçamentária, apartados de sua instalação, assentamento ou produção, p. ex., conjunto motor-bomba, tubulação de ferro fundido e material betuminoso, respectivamente.
A adoção de taxa de BDI reduzida somente se justifica no caso de ficarem satisfeitas cumulativamente as seguintes condições: fornecimento de materiais e equipamentos que possam ser contratados diretamente do fabricante ou de fornecedor com especialidade própria e diversa da contratada principal;que se constitua mera intermediação entre a construtora e o fabricante; que a intermediação para fornecimento de equipamentos seja atividade residual da construtora.
</t>
  </si>
  <si>
    <t>CONFINS</t>
  </si>
  <si>
    <t>BASE DE CÁLCULO</t>
  </si>
  <si>
    <t>RECEITA BRUTA (VALOR DA NOTA)</t>
  </si>
  <si>
    <t>VALOR DA NOTA - RECUPERAÇÃO DE CRÉDITO (AQUISIÇÃO DE INSUMOS)</t>
  </si>
  <si>
    <t>Código da pesquisa</t>
  </si>
  <si>
    <t>1º Quartil</t>
  </si>
  <si>
    <t>Médio</t>
  </si>
  <si>
    <t>3º Quartil</t>
  </si>
  <si>
    <t>BDI</t>
  </si>
  <si>
    <t>1 Quartil</t>
  </si>
  <si>
    <t>3 Quartil</t>
  </si>
  <si>
    <t>INFRAESTRUTURA</t>
  </si>
  <si>
    <t>CÓD</t>
  </si>
  <si>
    <t>2.02</t>
  </si>
  <si>
    <t>BASCULANTE DE 4,0 M3.</t>
  </si>
  <si>
    <t>1.02</t>
  </si>
  <si>
    <t>1.03</t>
  </si>
  <si>
    <t>83508 ESTACA PREMOLDADA CONCRETO ARMADO 25T INCL CRAVACAO/EMENDAS M 99,63</t>
  </si>
  <si>
    <r>
      <t xml:space="preserve">VERIFICAÇÃO DO BDI - ACÓRDÃO 2.622/2013      </t>
    </r>
    <r>
      <rPr>
        <b/>
        <sz val="10"/>
        <rFont val="Arial"/>
        <family val="2"/>
      </rPr>
      <t xml:space="preserve"> Rev 02</t>
    </r>
  </si>
  <si>
    <t xml:space="preserve">TRIBUTOS (impostos COFINS 3%, e PIS 0,65%) </t>
  </si>
  <si>
    <t>BDI CALCULADO C/ DESONERAÇÃO:</t>
  </si>
  <si>
    <t>Contribuição Previdenciária sobre a Receita Bruta (CPRB)</t>
  </si>
  <si>
    <t>93584</t>
  </si>
  <si>
    <t>und.</t>
  </si>
  <si>
    <t>OBRA: RECONSTRUÇÃO COMPLETA DO BUEIRO TUBULAR - KM 14,5 ESTRADA JAPORÃ/JACAREÍ</t>
  </si>
  <si>
    <t>LOCAL:  JAPORÃ - MS            COORDENADAS: 23º 52' 47" S e 54º 23' 57" O</t>
  </si>
  <si>
    <t>TABELAS DESONERADAS                      BDI: 28,01%</t>
  </si>
  <si>
    <t>PLANILHA ORÇAMENTÁRIA  RECONSTRUÇÃO COMPLETA DO BUEIRO TUBULAR - KM 14,5 ESTRADA JAPORÃ/JACAREÍ</t>
  </si>
  <si>
    <t>M</t>
  </si>
  <si>
    <t>DADOS DA TUBULAÇÃO:</t>
  </si>
  <si>
    <t>DIÂMETRO NOMINAL</t>
  </si>
  <si>
    <t>DIÂMETRO EXTERNO</t>
  </si>
  <si>
    <t>TALUDE</t>
  </si>
  <si>
    <t>e (AFASTAM. LATERAL)</t>
  </si>
  <si>
    <t>ALTURA REATERRO MANUAL</t>
  </si>
  <si>
    <t>COBRIMENTO MÍNIMO</t>
  </si>
  <si>
    <t>PESO LINEAR</t>
  </si>
  <si>
    <t>MM</t>
  </si>
  <si>
    <t>T/KM</t>
  </si>
  <si>
    <t>DADOS DOS TRECHOS:</t>
  </si>
  <si>
    <t>TRECHO</t>
  </si>
  <si>
    <t>COMPRIMENTO</t>
  </si>
  <si>
    <t>COTA MONTANTE</t>
  </si>
  <si>
    <t>COTA JUSANTE</t>
  </si>
  <si>
    <t>ÁREA MÉDIA</t>
  </si>
  <si>
    <t>Base Montante</t>
  </si>
  <si>
    <t>Base Jusante</t>
  </si>
  <si>
    <t>Área</t>
  </si>
  <si>
    <t>TERRENO</t>
  </si>
  <si>
    <t>TUBO</t>
  </si>
  <si>
    <t>b</t>
  </si>
  <si>
    <t>b'</t>
  </si>
  <si>
    <t>B'</t>
  </si>
  <si>
    <t>B</t>
  </si>
  <si>
    <t>Montante</t>
  </si>
  <si>
    <t>Jusante</t>
  </si>
  <si>
    <t>Média</t>
  </si>
  <si>
    <t>M²</t>
  </si>
  <si>
    <t>QUANTIFICAÇÃO DA MOVIMENTAÇÃO DE TERRA:</t>
  </si>
  <si>
    <t>ESCAVAÇÃO TOTAL</t>
  </si>
  <si>
    <t>ESCAVAÇÃO MECÂNICA</t>
  </si>
  <si>
    <t>ESCAVAÇÃO MANUAL</t>
  </si>
  <si>
    <t>BOTA-FORA</t>
  </si>
  <si>
    <t>REGULARI-ZAÇÃO</t>
  </si>
  <si>
    <t>REATERRO MANUAL</t>
  </si>
  <si>
    <t>REATERRO MECÂNICO</t>
  </si>
  <si>
    <t>M³</t>
  </si>
  <si>
    <t>UN</t>
  </si>
  <si>
    <t>OBS:</t>
  </si>
  <si>
    <t>O cálculo do movimento de terra é realizado através do método das seções médias, conforme seção típica apresentada acima</t>
  </si>
  <si>
    <t>O percentual de escavação mecânica em relação a escavação total é de :</t>
  </si>
  <si>
    <t>O percentual de escavação manual em relação a escavação total é de:</t>
  </si>
  <si>
    <t>DESCRIÇÃO DO MÉTODO DE CÁLCULO DA QUANTIFICAÇÃO DE MOVIMENTAÇÃO DE TERRA:</t>
  </si>
  <si>
    <t>Escavação total = área média da vala de escavação x comprimento da rede</t>
  </si>
  <si>
    <t>Escavação mecânica = escavação total x 90%</t>
  </si>
  <si>
    <t>Escavação manual = escavação total - escavação mecânica</t>
  </si>
  <si>
    <t>Bota Fora = área do tubo assentado x comprimento do trecho</t>
  </si>
  <si>
    <t>Regularização de fundo de valas = base do fundo a vala (diâm. ext. + 2 x e) x comprimento do trecho</t>
  </si>
  <si>
    <t>Aterro manual = área média da vala de escavação até a altura do reaterro manual x comprimento do trecho - Bota fora</t>
  </si>
  <si>
    <t>Aterro mecânico = volume total escavado - bota fora - aterro manual</t>
  </si>
  <si>
    <t xml:space="preserve">ESCAVAÇÃO MECÂNICA DE VALA EM MATERIAL DE 1ª CATEGORIA </t>
  </si>
  <si>
    <t>ESCAVAÇÃO MANUAL EM MATERIAL DE 1ª CATEGORIA NA PROFUNDIDADE DE ATÉ 2M</t>
  </si>
  <si>
    <t>CARGA E DESCARGA MECÂNCIA DE SOLO UTILIZANDO CAMINHÃO BASCULANTE 5,0 M³/11 T E PÁ CARREGADEIRA SOBRE PNEUS</t>
  </si>
  <si>
    <t>74010/001</t>
  </si>
  <si>
    <t>94099</t>
  </si>
  <si>
    <t>2.06</t>
  </si>
  <si>
    <t xml:space="preserve">
PREPARO DE FUNDO DE VALA COM LARGURA MAIOR OU IGUAL A 1,50 M E MENOR QUE 2,50 M, EM LOCAL COM NÍVEL BAIXO DE INTERFERÊNCIA
</t>
  </si>
  <si>
    <t>93382</t>
  </si>
  <si>
    <t>93369</t>
  </si>
  <si>
    <t>2.07</t>
  </si>
  <si>
    <t>2.08</t>
  </si>
  <si>
    <t>REATERRO MANUAL DE VALAS COM COMPACTAÇÃO MECANIZADA</t>
  </si>
  <si>
    <t>REATERRO MECANIZADO DE VALA COM ESCAVADEIRA HIDRÁULICA (CAPACIDADE DA CAÇAMBA: 0,80 M³ / POTÊNCIA: 111 HP) LARGURA DE 1,50 M A 2,50 M, PROFUNDIDADE DE 1,50 A 3,00 M, COM SOLO (SEM SUBSTITUIÇÃO) DE 1ª CATEGORIA EM LOCAIS COM BAIXO NÍVEL DE INTERFERÊNCIA</t>
  </si>
  <si>
    <t>1.04</t>
  </si>
  <si>
    <t>Compo. 01</t>
  </si>
  <si>
    <t>ADMINISTRAÇÃO LOCAL</t>
  </si>
  <si>
    <t>BDI SERVIÇOS:</t>
  </si>
  <si>
    <t>BDI INSUMOS:</t>
  </si>
  <si>
    <t>CÓDIGO SINAPI</t>
  </si>
  <si>
    <t>DESCRIÇÃO</t>
  </si>
  <si>
    <t>VALOR (R$)</t>
  </si>
  <si>
    <t>UNITÁRIO</t>
  </si>
  <si>
    <t>ADMINISTRAÇÃO LOCAL - UN</t>
  </si>
  <si>
    <t>h</t>
  </si>
  <si>
    <t>90778</t>
  </si>
  <si>
    <t>Engenheiro civil de obra pleno com encargos complementares</t>
  </si>
  <si>
    <t>90776</t>
  </si>
  <si>
    <t>Encarregado geral com encargos complementares</t>
  </si>
  <si>
    <t>SUBTOTAL</t>
  </si>
  <si>
    <t>TOTAL GERAL</t>
  </si>
  <si>
    <t>COMPOSIÇÃO 01 - ADMINISTRAÇÃO LOCAL</t>
  </si>
  <si>
    <t>1.04.03</t>
  </si>
  <si>
    <t>1.04.05</t>
  </si>
  <si>
    <t>SERVIÇOS PRELIMINARES</t>
  </si>
  <si>
    <t>DEPOSITO =</t>
  </si>
  <si>
    <t>0804293</t>
  </si>
  <si>
    <t xml:space="preserve"> CORPO DE BTTC D = 1,00 M PA1 - AREIA, BRITA E PEDRA DE MÃO COMERCIAIS</t>
  </si>
  <si>
    <t>73856/014</t>
  </si>
  <si>
    <t>0805455</t>
  </si>
  <si>
    <t>2.09</t>
  </si>
  <si>
    <t xml:space="preserve">BOCA BUEIRO BTTC D = 1,00 M </t>
  </si>
  <si>
    <t>DENTES PARA BUEIROS TRIPLOS D = 1,00 M - AREIA, BRITA E PEDRA DE MÃO COMERCIAIS</t>
  </si>
  <si>
    <t>BOCA DE BUEIRO TRIPLO</t>
  </si>
  <si>
    <t>QUANTIFICAÇÃO POR CADA DIAMETRO DE 1000 MM</t>
  </si>
  <si>
    <t>99059</t>
  </si>
  <si>
    <t>1.01</t>
  </si>
  <si>
    <t>1.02.02</t>
  </si>
  <si>
    <t>1.02.01</t>
  </si>
  <si>
    <t>SINAPI REGIONAL: 04/2019  - SICRO-DNIT - 20/2018 - CO/MS</t>
  </si>
  <si>
    <t>83336</t>
  </si>
  <si>
    <t>93358</t>
  </si>
  <si>
    <t>74209/001</t>
  </si>
  <si>
    <t>PLACA DE OBRA EM CHAPA DE ACO GALVANIZADO</t>
  </si>
  <si>
    <t xml:space="preserve">LOCACAO CONVENCIONAL DE OBRA              </t>
  </si>
  <si>
    <t>EXECUÇÃO DE DEPÓSITO EM CANTEIRO DE OBRA</t>
  </si>
  <si>
    <t>2 X 2 = 4</t>
  </si>
  <si>
    <t xml:space="preserve">MEMÓRIA DE CÁLCULO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</si>
</sst>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8" formatCode="&quot;R$&quot;\ #,##0.00;[Red]\-&quot;R$&quot;\ #,##0.00"/>
    <numFmt numFmtId="43" formatCode="_-* #,##0.00_-;\-* #,##0.00_-;_-* &quot;-&quot;??_-;_-@_-"/>
    <numFmt numFmtId="164" formatCode="&quot;R$ &quot;#,##0.00_);[Red]\(&quot;R$ &quot;#,##0.00\)"/>
    <numFmt numFmtId="165" formatCode="_(* #,##0.00_);_(* \(#,##0.00\);_(* &quot;-&quot;??_);_(@_)"/>
    <numFmt numFmtId="166" formatCode="0.0%"/>
    <numFmt numFmtId="167" formatCode="0.000%"/>
    <numFmt numFmtId="168" formatCode="#,##0.00_ ;\-#,##0.00\ "/>
    <numFmt numFmtId="169" formatCode="0.000"/>
    <numFmt numFmtId="170" formatCode="#,##0.000_ ;\-#,##0.000\ "/>
    <numFmt numFmtId="171" formatCode="#,##0.000"/>
  </numFmts>
  <fonts count="70" x14ac:knownFonts="1">
    <font>
      <sz val="10"/>
      <name val="Arial"/>
    </font>
    <font>
      <sz val="10"/>
      <name val="Arial"/>
      <family val="2"/>
    </font>
    <font>
      <sz val="10"/>
      <name val="Arial"/>
      <family val="2"/>
    </font>
    <font>
      <b/>
      <sz val="12"/>
      <name val="Arial"/>
      <family val="2"/>
    </font>
    <font>
      <b/>
      <sz val="10"/>
      <name val="Arial"/>
      <family val="2"/>
    </font>
    <font>
      <b/>
      <sz val="9"/>
      <name val="Arial"/>
      <family val="2"/>
    </font>
    <font>
      <sz val="8"/>
      <name val="Arial"/>
      <family val="2"/>
    </font>
    <font>
      <sz val="9"/>
      <name val="Arial"/>
      <family val="2"/>
    </font>
    <font>
      <b/>
      <sz val="16"/>
      <name val="Arial"/>
      <family val="2"/>
    </font>
    <font>
      <sz val="8"/>
      <name val="Arial"/>
      <family val="2"/>
    </font>
    <font>
      <sz val="10"/>
      <name val="MS Sans Serif"/>
      <family val="2"/>
    </font>
    <font>
      <sz val="10"/>
      <name val="Arial"/>
      <family val="2"/>
    </font>
    <font>
      <sz val="10"/>
      <color indexed="12"/>
      <name val="Arial"/>
      <family val="2"/>
    </font>
    <font>
      <sz val="10"/>
      <color indexed="10"/>
      <name val="Arial"/>
      <family val="2"/>
    </font>
    <font>
      <b/>
      <sz val="10"/>
      <color indexed="10"/>
      <name val="Arial"/>
      <family val="2"/>
    </font>
    <font>
      <b/>
      <sz val="12"/>
      <name val="Times New Roman"/>
      <family val="1"/>
    </font>
    <font>
      <b/>
      <sz val="10"/>
      <color indexed="14"/>
      <name val="Tahoma"/>
      <family val="2"/>
    </font>
    <font>
      <b/>
      <sz val="10"/>
      <color indexed="12"/>
      <name val="Arial"/>
      <family val="2"/>
    </font>
    <font>
      <b/>
      <sz val="9"/>
      <color indexed="12"/>
      <name val="Arial"/>
      <family val="2"/>
    </font>
    <font>
      <sz val="9"/>
      <color indexed="12"/>
      <name val="Arial"/>
      <family val="2"/>
    </font>
    <font>
      <sz val="9"/>
      <color indexed="10"/>
      <name val="Arial"/>
      <family val="2"/>
    </font>
    <font>
      <b/>
      <sz val="9"/>
      <color indexed="10"/>
      <name val="Arial"/>
      <family val="2"/>
    </font>
    <font>
      <b/>
      <sz val="8"/>
      <name val="Arial"/>
      <family val="2"/>
    </font>
    <font>
      <b/>
      <sz val="14"/>
      <name val="Arial"/>
      <family val="2"/>
    </font>
    <font>
      <b/>
      <sz val="11"/>
      <name val="Arial"/>
      <family val="2"/>
    </font>
    <font>
      <sz val="11"/>
      <name val="Arial"/>
      <family val="2"/>
    </font>
    <font>
      <b/>
      <sz val="14"/>
      <name val="Times New Roman"/>
      <family val="1"/>
    </font>
    <font>
      <sz val="10"/>
      <name val="Arial"/>
      <family val="2"/>
    </font>
    <font>
      <b/>
      <sz val="12"/>
      <color indexed="10"/>
      <name val="Arial"/>
      <family val="2"/>
    </font>
    <font>
      <b/>
      <sz val="10"/>
      <color indexed="62"/>
      <name val="Arial"/>
      <family val="2"/>
    </font>
    <font>
      <sz val="10"/>
      <color indexed="62"/>
      <name val="Arial"/>
      <family val="2"/>
    </font>
    <font>
      <b/>
      <sz val="16"/>
      <color indexed="10"/>
      <name val="Arial"/>
      <family val="2"/>
    </font>
    <font>
      <b/>
      <sz val="14"/>
      <color indexed="10"/>
      <name val="Arial"/>
      <family val="2"/>
    </font>
    <font>
      <sz val="11"/>
      <color theme="1"/>
      <name val="Calibri"/>
      <family val="2"/>
      <scheme val="minor"/>
    </font>
    <font>
      <sz val="10"/>
      <color theme="0"/>
      <name val="Arial"/>
      <family val="2"/>
    </font>
    <font>
      <sz val="10"/>
      <color theme="3" tint="0.79998168889431442"/>
      <name val="Arial"/>
      <family val="2"/>
    </font>
    <font>
      <sz val="8"/>
      <color theme="1"/>
      <name val="Arial"/>
      <family val="2"/>
    </font>
    <font>
      <sz val="10"/>
      <name val="Arial Narrow"/>
      <family val="2"/>
    </font>
    <font>
      <sz val="10"/>
      <color indexed="8"/>
      <name val="Arial Narrow"/>
      <family val="2"/>
    </font>
    <font>
      <b/>
      <sz val="10"/>
      <color indexed="8"/>
      <name val="Arial Narrow"/>
      <family val="2"/>
    </font>
    <font>
      <b/>
      <sz val="14"/>
      <color indexed="8"/>
      <name val="Arial Narrow"/>
      <family val="2"/>
    </font>
    <font>
      <b/>
      <sz val="12"/>
      <color indexed="8"/>
      <name val="Arial Narrow"/>
      <family val="2"/>
    </font>
    <font>
      <sz val="12"/>
      <color indexed="8"/>
      <name val="Arial Narrow"/>
      <family val="2"/>
    </font>
    <font>
      <b/>
      <sz val="10"/>
      <color rgb="FFFF0000"/>
      <name val="Arial Narrow"/>
      <family val="2"/>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10"/>
      <name val="Calibri"/>
      <family val="2"/>
    </font>
    <font>
      <b/>
      <sz val="11"/>
      <color indexed="9"/>
      <name val="Calibri"/>
      <family val="2"/>
    </font>
    <font>
      <sz val="11"/>
      <color indexed="10"/>
      <name val="Calibri"/>
      <family val="2"/>
    </font>
    <font>
      <sz val="11"/>
      <color indexed="62"/>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9"/>
      <name val="Calibri"/>
      <family val="2"/>
    </font>
    <font>
      <sz val="11"/>
      <color indexed="60"/>
      <name val="Calibri"/>
      <family val="2"/>
    </font>
    <font>
      <b/>
      <sz val="11"/>
      <color indexed="63"/>
      <name val="Calibri"/>
      <family val="2"/>
    </font>
    <font>
      <b/>
      <sz val="18"/>
      <color indexed="56"/>
      <name val="Cambria"/>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8"/>
      <name val="Calibri"/>
      <family val="2"/>
    </font>
    <font>
      <b/>
      <sz val="10"/>
      <name val="Arial Narrow"/>
      <family val="2"/>
    </font>
    <font>
      <b/>
      <sz val="12"/>
      <name val="Arial Narrow"/>
      <family val="2"/>
    </font>
    <font>
      <b/>
      <sz val="10"/>
      <name val="Times New Roman"/>
      <family val="1"/>
    </font>
  </fonts>
  <fills count="37">
    <fill>
      <patternFill patternType="none"/>
    </fill>
    <fill>
      <patternFill patternType="gray125"/>
    </fill>
    <fill>
      <patternFill patternType="solid">
        <fgColor indexed="47"/>
        <bgColor indexed="64"/>
      </patternFill>
    </fill>
    <fill>
      <patternFill patternType="solid">
        <fgColor indexed="65"/>
        <bgColor indexed="64"/>
      </patternFill>
    </fill>
    <fill>
      <patternFill patternType="solid">
        <fgColor indexed="22"/>
        <bgColor indexed="64"/>
      </patternFill>
    </fill>
    <fill>
      <patternFill patternType="solid">
        <fgColor indexed="26"/>
        <bgColor indexed="64"/>
      </patternFill>
    </fill>
    <fill>
      <patternFill patternType="solid">
        <fgColor indexed="42"/>
        <bgColor indexed="64"/>
      </patternFill>
    </fill>
    <fill>
      <patternFill patternType="solid">
        <fgColor theme="3" tint="0.39997558519241921"/>
        <bgColor indexed="64"/>
      </patternFill>
    </fill>
    <fill>
      <patternFill patternType="solid">
        <fgColor theme="0"/>
        <bgColor indexed="64"/>
      </patternFill>
    </fill>
    <fill>
      <patternFill patternType="solid">
        <fgColor theme="6" tint="0.39997558519241921"/>
        <bgColor indexed="64"/>
      </patternFill>
    </fill>
    <fill>
      <patternFill patternType="solid">
        <fgColor rgb="FFFF0000"/>
        <bgColor indexed="64"/>
      </patternFill>
    </fill>
    <fill>
      <patternFill patternType="solid">
        <fgColor theme="0" tint="-4.9989318521683403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9"/>
      </patternFill>
    </fill>
    <fill>
      <patternFill patternType="solid">
        <fgColor indexed="55"/>
      </patternFill>
    </fill>
    <fill>
      <patternFill patternType="solid">
        <fgColor indexed="56"/>
      </patternFill>
    </fill>
    <fill>
      <patternFill patternType="solid">
        <fgColor indexed="5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right/>
      <top style="double">
        <color indexed="64"/>
      </top>
      <bottom style="double">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ck">
        <color indexed="10"/>
      </left>
      <right/>
      <top style="thick">
        <color indexed="10"/>
      </top>
      <bottom style="thick">
        <color indexed="10"/>
      </bottom>
      <diagonal/>
    </border>
    <border>
      <left/>
      <right style="thick">
        <color indexed="10"/>
      </right>
      <top style="thick">
        <color indexed="10"/>
      </top>
      <bottom style="thick">
        <color indexed="10"/>
      </bottom>
      <diagonal/>
    </border>
    <border>
      <left style="medium">
        <color indexed="64"/>
      </left>
      <right style="thick">
        <color indexed="64"/>
      </right>
      <top style="medium">
        <color indexed="64"/>
      </top>
      <bottom style="medium">
        <color indexed="64"/>
      </bottom>
      <diagonal/>
    </border>
    <border>
      <left style="medium">
        <color indexed="64"/>
      </left>
      <right style="thick">
        <color indexed="64"/>
      </right>
      <top/>
      <bottom style="medium">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10"/>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62"/>
      </top>
      <bottom style="double">
        <color indexed="62"/>
      </bottom>
      <diagonal/>
    </border>
    <border>
      <left style="hair">
        <color indexed="55"/>
      </left>
      <right style="hair">
        <color indexed="55"/>
      </right>
      <top/>
      <bottom style="hair">
        <color indexed="55"/>
      </bottom>
      <diagonal/>
    </border>
    <border>
      <left style="hair">
        <color indexed="55"/>
      </left>
      <right style="hair">
        <color indexed="55"/>
      </right>
      <top style="hair">
        <color indexed="55"/>
      </top>
      <bottom style="hair">
        <color indexed="55"/>
      </bottom>
      <diagonal/>
    </border>
    <border>
      <left style="hair">
        <color indexed="55"/>
      </left>
      <right/>
      <top/>
      <bottom style="hair">
        <color indexed="55"/>
      </bottom>
      <diagonal/>
    </border>
    <border>
      <left style="hair">
        <color indexed="55"/>
      </left>
      <right/>
      <top style="hair">
        <color indexed="55"/>
      </top>
      <bottom style="hair">
        <color indexed="55"/>
      </bottom>
      <diagonal/>
    </border>
  </borders>
  <cellStyleXfs count="99">
    <xf numFmtId="0" fontId="0" fillId="0" borderId="0"/>
    <xf numFmtId="0" fontId="10" fillId="0" borderId="0"/>
    <xf numFmtId="0" fontId="33" fillId="0" borderId="0"/>
    <xf numFmtId="0" fontId="1" fillId="0" borderId="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43" fontId="27" fillId="0" borderId="0" applyFont="0" applyFill="0" applyBorder="0" applyAlignment="0" applyProtection="0"/>
    <xf numFmtId="164"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37" fillId="0" borderId="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17" borderId="0" applyNumberFormat="0" applyBorder="0" applyAlignment="0" applyProtection="0"/>
    <xf numFmtId="0" fontId="44" fillId="16" borderId="0" applyNumberFormat="0" applyBorder="0" applyAlignment="0" applyProtection="0"/>
    <xf numFmtId="0" fontId="44" fillId="20"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1" borderId="0" applyNumberFormat="0" applyBorder="0" applyAlignment="0" applyProtection="0"/>
    <xf numFmtId="0" fontId="44" fillId="15" borderId="0" applyNumberFormat="0" applyBorder="0" applyAlignment="0" applyProtection="0"/>
    <xf numFmtId="0" fontId="44" fillId="18" borderId="0" applyNumberFormat="0" applyBorder="0" applyAlignment="0" applyProtection="0"/>
    <xf numFmtId="0" fontId="44" fillId="22" borderId="0" applyNumberFormat="0" applyBorder="0" applyAlignment="0" applyProtection="0"/>
    <xf numFmtId="0" fontId="44" fillId="16" borderId="0" applyNumberFormat="0" applyBorder="0" applyAlignment="0" applyProtection="0"/>
    <xf numFmtId="0" fontId="44" fillId="19" borderId="0" applyNumberFormat="0" applyBorder="0" applyAlignment="0" applyProtection="0"/>
    <xf numFmtId="0" fontId="44" fillId="23" borderId="0" applyNumberFormat="0" applyBorder="0" applyAlignment="0" applyProtection="0"/>
    <xf numFmtId="0" fontId="44" fillId="13" borderId="0" applyNumberFormat="0" applyBorder="0" applyAlignment="0" applyProtection="0"/>
    <xf numFmtId="0" fontId="44" fillId="16" borderId="0" applyNumberFormat="0" applyBorder="0" applyAlignment="0" applyProtection="0"/>
    <xf numFmtId="0" fontId="44" fillId="20" borderId="0" applyNumberFormat="0" applyBorder="0" applyAlignment="0" applyProtection="0"/>
    <xf numFmtId="0" fontId="45" fillId="24" borderId="0" applyNumberFormat="0" applyBorder="0" applyAlignment="0" applyProtection="0"/>
    <xf numFmtId="0" fontId="45" fillId="19" borderId="0" applyNumberFormat="0" applyBorder="0" applyAlignment="0" applyProtection="0"/>
    <xf numFmtId="0" fontId="45" fillId="21"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16" borderId="0" applyNumberFormat="0" applyBorder="0" applyAlignment="0" applyProtection="0"/>
    <xf numFmtId="0" fontId="45" fillId="28" borderId="0" applyNumberFormat="0" applyBorder="0" applyAlignment="0" applyProtection="0"/>
    <xf numFmtId="0" fontId="45" fillId="22" borderId="0" applyNumberFormat="0" applyBorder="0" applyAlignment="0" applyProtection="0"/>
    <xf numFmtId="0" fontId="45" fillId="13" borderId="0" applyNumberFormat="0" applyBorder="0" applyAlignment="0" applyProtection="0"/>
    <xf numFmtId="0" fontId="45" fillId="16" borderId="0" applyNumberFormat="0" applyBorder="0" applyAlignment="0" applyProtection="0"/>
    <xf numFmtId="0" fontId="45" fillId="19"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8" borderId="0" applyNumberFormat="0" applyBorder="0" applyAlignment="0" applyProtection="0"/>
    <xf numFmtId="0" fontId="46" fillId="13" borderId="0" applyNumberFormat="0" applyBorder="0" applyAlignment="0" applyProtection="0"/>
    <xf numFmtId="0" fontId="47" fillId="16" borderId="0" applyNumberFormat="0" applyBorder="0" applyAlignment="0" applyProtection="0"/>
    <xf numFmtId="0" fontId="48" fillId="32" borderId="40" applyNumberFormat="0" applyAlignment="0" applyProtection="0"/>
    <xf numFmtId="0" fontId="49" fillId="33" borderId="40" applyNumberFormat="0" applyAlignment="0" applyProtection="0"/>
    <xf numFmtId="0" fontId="50" fillId="34" borderId="41" applyNumberFormat="0" applyAlignment="0" applyProtection="0"/>
    <xf numFmtId="0" fontId="51" fillId="0" borderId="42" applyNumberFormat="0" applyFill="0" applyAlignment="0" applyProtection="0"/>
    <xf numFmtId="0" fontId="50" fillId="34" borderId="41" applyNumberFormat="0" applyAlignment="0" applyProtection="0"/>
    <xf numFmtId="0" fontId="45" fillId="35" borderId="0" applyNumberFormat="0" applyBorder="0" applyAlignment="0" applyProtection="0"/>
    <xf numFmtId="0" fontId="45" fillId="28" borderId="0" applyNumberFormat="0" applyBorder="0" applyAlignment="0" applyProtection="0"/>
    <xf numFmtId="0" fontId="45" fillId="22" borderId="0" applyNumberFormat="0" applyBorder="0" applyAlignment="0" applyProtection="0"/>
    <xf numFmtId="0" fontId="45" fillId="36" borderId="0" applyNumberFormat="0" applyBorder="0" applyAlignment="0" applyProtection="0"/>
    <xf numFmtId="0" fontId="45" fillId="26" borderId="0" applyNumberFormat="0" applyBorder="0" applyAlignment="0" applyProtection="0"/>
    <xf numFmtId="0" fontId="45" fillId="30" borderId="0" applyNumberFormat="0" applyBorder="0" applyAlignment="0" applyProtection="0"/>
    <xf numFmtId="0" fontId="52" fillId="23" borderId="40" applyNumberFormat="0" applyAlignment="0" applyProtection="0"/>
    <xf numFmtId="0" fontId="53" fillId="0" borderId="0" applyNumberFormat="0" applyFill="0" applyBorder="0" applyAlignment="0" applyProtection="0"/>
    <xf numFmtId="0" fontId="47" fillId="14" borderId="0" applyNumberFormat="0" applyBorder="0" applyAlignment="0" applyProtection="0"/>
    <xf numFmtId="0" fontId="54" fillId="0" borderId="43" applyNumberFormat="0" applyFill="0" applyAlignment="0" applyProtection="0"/>
    <xf numFmtId="0" fontId="55" fillId="0" borderId="44" applyNumberFormat="0" applyFill="0" applyAlignment="0" applyProtection="0"/>
    <xf numFmtId="0" fontId="56" fillId="0" borderId="45" applyNumberFormat="0" applyFill="0" applyAlignment="0" applyProtection="0"/>
    <xf numFmtId="0" fontId="56" fillId="0" borderId="0" applyNumberFormat="0" applyFill="0" applyBorder="0" applyAlignment="0" applyProtection="0"/>
    <xf numFmtId="0" fontId="46" fillId="15" borderId="0" applyNumberFormat="0" applyBorder="0" applyAlignment="0" applyProtection="0"/>
    <xf numFmtId="0" fontId="52" fillId="17" borderId="40" applyNumberFormat="0" applyAlignment="0" applyProtection="0"/>
    <xf numFmtId="0" fontId="57" fillId="0" borderId="46" applyNumberFormat="0" applyFill="0" applyAlignment="0" applyProtection="0"/>
    <xf numFmtId="0" fontId="58" fillId="23" borderId="0" applyNumberFormat="0" applyBorder="0" applyAlignment="0" applyProtection="0"/>
    <xf numFmtId="0" fontId="59" fillId="23" borderId="0" applyNumberFormat="0" applyBorder="0" applyAlignment="0" applyProtection="0"/>
    <xf numFmtId="0" fontId="1" fillId="20" borderId="47" applyNumberFormat="0" applyFont="0" applyAlignment="0" applyProtection="0"/>
    <xf numFmtId="0" fontId="44" fillId="20" borderId="47" applyNumberFormat="0" applyFont="0" applyAlignment="0" applyProtection="0"/>
    <xf numFmtId="0" fontId="60" fillId="32" borderId="48" applyNumberFormat="0" applyAlignment="0" applyProtection="0"/>
    <xf numFmtId="0" fontId="60" fillId="33" borderId="48" applyNumberFormat="0" applyAlignment="0" applyProtection="0"/>
    <xf numFmtId="0" fontId="51" fillId="0" borderId="0" applyNumberFormat="0" applyFill="0" applyBorder="0" applyAlignment="0" applyProtection="0"/>
    <xf numFmtId="0" fontId="53" fillId="0" borderId="0" applyNumberFormat="0" applyFill="0" applyBorder="0" applyAlignment="0" applyProtection="0"/>
    <xf numFmtId="0" fontId="61" fillId="0" borderId="0" applyNumberFormat="0" applyFill="0" applyBorder="0" applyAlignment="0" applyProtection="0"/>
    <xf numFmtId="0" fontId="62" fillId="0" borderId="49" applyNumberFormat="0" applyFill="0" applyAlignment="0" applyProtection="0"/>
    <xf numFmtId="0" fontId="63" fillId="0" borderId="50" applyNumberFormat="0" applyFill="0" applyAlignment="0" applyProtection="0"/>
    <xf numFmtId="0" fontId="64" fillId="0" borderId="51"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52" applyNumberFormat="0" applyFill="0" applyAlignment="0" applyProtection="0"/>
    <xf numFmtId="0" fontId="51" fillId="0" borderId="0" applyNumberFormat="0" applyFill="0" applyBorder="0" applyAlignment="0" applyProtection="0"/>
  </cellStyleXfs>
  <cellXfs count="347">
    <xf numFmtId="0" fontId="0" fillId="0" borderId="0" xfId="0"/>
    <xf numFmtId="165" fontId="0" fillId="0" borderId="0" xfId="0" applyNumberFormat="1"/>
    <xf numFmtId="0" fontId="0" fillId="0" borderId="0" xfId="0" applyBorder="1"/>
    <xf numFmtId="165" fontId="2" fillId="0" borderId="1" xfId="8" applyFont="1" applyBorder="1" applyAlignment="1">
      <alignment horizontal="center"/>
    </xf>
    <xf numFmtId="0" fontId="4" fillId="0" borderId="0" xfId="0" applyFont="1" applyBorder="1" applyAlignment="1">
      <alignment horizontal="left"/>
    </xf>
    <xf numFmtId="0" fontId="0" fillId="0" borderId="0" xfId="0" applyBorder="1" applyAlignment="1"/>
    <xf numFmtId="0" fontId="0" fillId="0" borderId="0" xfId="0" applyBorder="1" applyAlignment="1">
      <alignment horizontal="center"/>
    </xf>
    <xf numFmtId="165" fontId="12" fillId="0" borderId="0" xfId="8" applyFont="1" applyBorder="1" applyAlignment="1">
      <alignment horizontal="center"/>
    </xf>
    <xf numFmtId="165" fontId="1" fillId="0" borderId="0" xfId="8" applyFont="1" applyBorder="1"/>
    <xf numFmtId="165" fontId="13" fillId="0" borderId="0" xfId="8" applyFont="1" applyBorder="1"/>
    <xf numFmtId="0" fontId="4" fillId="0" borderId="0" xfId="0" applyFont="1" applyFill="1" applyBorder="1" applyAlignment="1">
      <alignment horizontal="left"/>
    </xf>
    <xf numFmtId="0" fontId="16" fillId="0" borderId="1" xfId="0" applyFont="1" applyBorder="1" applyAlignment="1">
      <alignment horizontal="center" vertical="top"/>
    </xf>
    <xf numFmtId="0" fontId="16" fillId="0" borderId="1" xfId="0" applyFont="1" applyBorder="1" applyAlignment="1">
      <alignment vertical="center" wrapText="1"/>
    </xf>
    <xf numFmtId="0" fontId="12" fillId="2" borderId="1" xfId="3" applyFont="1" applyFill="1" applyBorder="1" applyAlignment="1">
      <alignment horizontal="left" vertical="top"/>
    </xf>
    <xf numFmtId="0" fontId="17" fillId="0" borderId="1" xfId="3" applyFont="1" applyBorder="1" applyAlignment="1">
      <alignment horizontal="right" vertical="center" wrapText="1"/>
    </xf>
    <xf numFmtId="0" fontId="14" fillId="2" borderId="1" xfId="3" applyFont="1" applyFill="1" applyBorder="1"/>
    <xf numFmtId="0" fontId="14" fillId="0" borderId="1" xfId="3" applyFont="1" applyBorder="1" applyAlignment="1">
      <alignment horizontal="right" vertical="center"/>
    </xf>
    <xf numFmtId="165" fontId="5" fillId="0" borderId="1" xfId="0" applyNumberFormat="1" applyFont="1" applyBorder="1" applyAlignment="1">
      <alignment horizontal="right"/>
    </xf>
    <xf numFmtId="10" fontId="18" fillId="2" borderId="1" xfId="4" applyNumberFormat="1" applyFont="1" applyFill="1" applyBorder="1" applyAlignment="1">
      <alignment horizontal="center"/>
    </xf>
    <xf numFmtId="165" fontId="18" fillId="2" borderId="1" xfId="8" applyFont="1" applyFill="1" applyBorder="1" applyAlignment="1">
      <alignment horizontal="right"/>
    </xf>
    <xf numFmtId="10" fontId="19" fillId="0" borderId="1" xfId="4" applyNumberFormat="1" applyFont="1" applyBorder="1"/>
    <xf numFmtId="165" fontId="19" fillId="2" borderId="1" xfId="8" applyFont="1" applyFill="1" applyBorder="1"/>
    <xf numFmtId="10" fontId="19" fillId="2" borderId="1" xfId="3" applyNumberFormat="1" applyFont="1" applyFill="1" applyBorder="1"/>
    <xf numFmtId="10" fontId="18" fillId="0" borderId="1" xfId="4" applyNumberFormat="1" applyFont="1" applyBorder="1"/>
    <xf numFmtId="4" fontId="20" fillId="2" borderId="1" xfId="3" applyNumberFormat="1" applyFont="1" applyFill="1" applyBorder="1"/>
    <xf numFmtId="4" fontId="20" fillId="0" borderId="1" xfId="3" applyNumberFormat="1" applyFont="1" applyBorder="1"/>
    <xf numFmtId="4" fontId="21" fillId="0" borderId="1" xfId="3" applyNumberFormat="1" applyFont="1" applyBorder="1"/>
    <xf numFmtId="0" fontId="20" fillId="2" borderId="1" xfId="3" applyFont="1" applyFill="1" applyBorder="1"/>
    <xf numFmtId="4" fontId="0" fillId="0" borderId="0" xfId="0" applyNumberFormat="1"/>
    <xf numFmtId="0" fontId="2" fillId="0" borderId="1" xfId="0" applyFont="1" applyFill="1" applyBorder="1" applyAlignment="1">
      <alignment horizontal="justify" vertical="center"/>
    </xf>
    <xf numFmtId="165" fontId="2" fillId="0" borderId="1" xfId="9" applyFont="1" applyFill="1" applyBorder="1" applyAlignment="1">
      <alignment vertical="center"/>
    </xf>
    <xf numFmtId="0" fontId="4" fillId="0" borderId="2" xfId="0" applyFont="1" applyFill="1" applyBorder="1" applyAlignment="1">
      <alignment horizontal="center" vertical="center"/>
    </xf>
    <xf numFmtId="165" fontId="4" fillId="0" borderId="2" xfId="9" applyFont="1" applyFill="1" applyBorder="1" applyAlignment="1">
      <alignment horizontal="center" vertical="center"/>
    </xf>
    <xf numFmtId="0" fontId="5" fillId="0" borderId="0" xfId="0" applyFont="1" applyFill="1" applyBorder="1" applyAlignment="1">
      <alignment horizontal="right" vertical="justify"/>
    </xf>
    <xf numFmtId="165" fontId="4" fillId="0" borderId="0" xfId="8" applyFont="1" applyFill="1" applyBorder="1" applyAlignment="1">
      <alignment horizontal="center"/>
    </xf>
    <xf numFmtId="0" fontId="4" fillId="0" borderId="0" xfId="0" applyFont="1" applyFill="1" applyBorder="1" applyAlignment="1">
      <alignment horizontal="right" vertical="justify"/>
    </xf>
    <xf numFmtId="0" fontId="0" fillId="8" borderId="0" xfId="0" applyFill="1"/>
    <xf numFmtId="0" fontId="15" fillId="8" borderId="3" xfId="0" applyFont="1" applyFill="1" applyBorder="1" applyAlignment="1">
      <alignment horizontal="center"/>
    </xf>
    <xf numFmtId="0" fontId="15" fillId="8" borderId="4" xfId="0" applyFont="1" applyFill="1" applyBorder="1" applyAlignment="1">
      <alignment horizontal="center"/>
    </xf>
    <xf numFmtId="0" fontId="15" fillId="8" borderId="5" xfId="0" applyFont="1" applyFill="1" applyBorder="1" applyAlignment="1">
      <alignment horizontal="center"/>
    </xf>
    <xf numFmtId="0" fontId="6" fillId="0" borderId="0" xfId="0" applyFont="1"/>
    <xf numFmtId="0" fontId="22" fillId="0" borderId="0" xfId="0" applyFont="1"/>
    <xf numFmtId="0" fontId="4" fillId="9" borderId="0" xfId="0" applyFont="1" applyFill="1" applyBorder="1" applyAlignment="1">
      <alignment horizontal="left"/>
    </xf>
    <xf numFmtId="0" fontId="0" fillId="9" borderId="0" xfId="0" applyFill="1" applyBorder="1"/>
    <xf numFmtId="0" fontId="0" fillId="9" borderId="0" xfId="0" applyFill="1" applyBorder="1" applyAlignment="1"/>
    <xf numFmtId="0" fontId="0" fillId="9" borderId="0" xfId="0" applyFill="1" applyBorder="1" applyAlignment="1">
      <alignment horizontal="center"/>
    </xf>
    <xf numFmtId="165" fontId="12" fillId="9" borderId="0" xfId="8" applyFont="1" applyFill="1" applyBorder="1" applyAlignment="1">
      <alignment horizontal="center"/>
    </xf>
    <xf numFmtId="165" fontId="1" fillId="9" borderId="0" xfId="8" applyFont="1" applyFill="1" applyBorder="1"/>
    <xf numFmtId="165" fontId="13" fillId="9" borderId="0" xfId="8" applyFont="1" applyFill="1" applyBorder="1"/>
    <xf numFmtId="0" fontId="23" fillId="9" borderId="0" xfId="0" applyFont="1" applyFill="1" applyBorder="1" applyAlignment="1">
      <alignment horizontal="left"/>
    </xf>
    <xf numFmtId="165" fontId="4" fillId="8" borderId="0" xfId="8" applyFont="1" applyFill="1" applyBorder="1" applyAlignment="1">
      <alignment horizontal="center"/>
    </xf>
    <xf numFmtId="0" fontId="2" fillId="0" borderId="0" xfId="0" applyFont="1"/>
    <xf numFmtId="4" fontId="21" fillId="2" borderId="1" xfId="3" applyNumberFormat="1" applyFont="1" applyFill="1" applyBorder="1"/>
    <xf numFmtId="10" fontId="5" fillId="0" borderId="1" xfId="4" applyNumberFormat="1" applyFont="1" applyBorder="1"/>
    <xf numFmtId="4" fontId="18" fillId="2" borderId="1" xfId="3" applyNumberFormat="1" applyFont="1" applyFill="1" applyBorder="1"/>
    <xf numFmtId="0" fontId="1" fillId="7" borderId="1" xfId="3" applyFont="1" applyFill="1" applyBorder="1" applyAlignment="1">
      <alignment horizontal="left" vertical="top"/>
    </xf>
    <xf numFmtId="0" fontId="1" fillId="7" borderId="1" xfId="3" applyFont="1" applyFill="1" applyBorder="1" applyAlignment="1">
      <alignment vertical="center" wrapText="1"/>
    </xf>
    <xf numFmtId="4" fontId="7" fillId="7" borderId="1" xfId="3" applyNumberFormat="1" applyFont="1" applyFill="1" applyBorder="1" applyAlignment="1">
      <alignment horizontal="center"/>
    </xf>
    <xf numFmtId="4" fontId="7" fillId="7" borderId="1" xfId="3" applyNumberFormat="1" applyFont="1" applyFill="1" applyBorder="1"/>
    <xf numFmtId="0" fontId="7" fillId="7" borderId="1" xfId="3" applyFont="1" applyFill="1" applyBorder="1"/>
    <xf numFmtId="43" fontId="0" fillId="0" borderId="0" xfId="0" applyNumberFormat="1"/>
    <xf numFmtId="0" fontId="5" fillId="8" borderId="0" xfId="0" applyFont="1" applyFill="1" applyBorder="1" applyAlignment="1">
      <alignment horizontal="right" vertical="justify"/>
    </xf>
    <xf numFmtId="9" fontId="0" fillId="0" borderId="0" xfId="4" applyFont="1"/>
    <xf numFmtId="10" fontId="7" fillId="3" borderId="1" xfId="3" applyNumberFormat="1" applyFont="1" applyFill="1" applyBorder="1" applyAlignment="1">
      <alignment horizontal="right"/>
    </xf>
    <xf numFmtId="165" fontId="7" fillId="3" borderId="1" xfId="8" applyNumberFormat="1" applyFont="1" applyFill="1" applyBorder="1"/>
    <xf numFmtId="4" fontId="7" fillId="3" borderId="1" xfId="3" applyNumberFormat="1" applyFont="1" applyFill="1" applyBorder="1"/>
    <xf numFmtId="165" fontId="7" fillId="3" borderId="1" xfId="3" applyNumberFormat="1" applyFont="1" applyFill="1" applyBorder="1"/>
    <xf numFmtId="10" fontId="7" fillId="3" borderId="1" xfId="4" applyNumberFormat="1" applyFont="1" applyFill="1" applyBorder="1"/>
    <xf numFmtId="0" fontId="4" fillId="4" borderId="2" xfId="3" applyFont="1" applyFill="1" applyBorder="1" applyAlignment="1">
      <alignment horizontal="center" vertical="center" wrapText="1"/>
    </xf>
    <xf numFmtId="4" fontId="4" fillId="4" borderId="2" xfId="3" applyNumberFormat="1" applyFont="1" applyFill="1" applyBorder="1" applyAlignment="1">
      <alignment horizontal="center" vertical="center" wrapText="1"/>
    </xf>
    <xf numFmtId="165" fontId="4" fillId="8" borderId="10" xfId="8" applyFont="1" applyFill="1" applyBorder="1" applyAlignment="1">
      <alignment horizontal="center"/>
    </xf>
    <xf numFmtId="165" fontId="4" fillId="0" borderId="11" xfId="9" applyFont="1" applyFill="1" applyBorder="1" applyAlignment="1">
      <alignment vertical="center"/>
    </xf>
    <xf numFmtId="0" fontId="34" fillId="0" borderId="0" xfId="0" applyFont="1"/>
    <xf numFmtId="10" fontId="34" fillId="0" borderId="0" xfId="4" applyNumberFormat="1" applyFont="1"/>
    <xf numFmtId="0" fontId="35" fillId="0" borderId="0" xfId="0" applyFont="1"/>
    <xf numFmtId="0" fontId="35" fillId="8" borderId="0" xfId="0" applyFont="1" applyFill="1"/>
    <xf numFmtId="43" fontId="35" fillId="0" borderId="0" xfId="0" applyNumberFormat="1" applyFont="1"/>
    <xf numFmtId="4" fontId="35" fillId="0" borderId="0" xfId="0" applyNumberFormat="1" applyFont="1"/>
    <xf numFmtId="8" fontId="35" fillId="0" borderId="0" xfId="0" applyNumberFormat="1" applyFont="1"/>
    <xf numFmtId="165" fontId="2" fillId="8" borderId="1" xfId="9" applyFont="1" applyFill="1" applyBorder="1" applyAlignment="1">
      <alignment vertical="center"/>
    </xf>
    <xf numFmtId="49" fontId="4" fillId="0" borderId="1" xfId="0" applyNumberFormat="1" applyFont="1" applyFill="1" applyBorder="1" applyAlignment="1">
      <alignment horizontal="left" vertical="center"/>
    </xf>
    <xf numFmtId="4" fontId="1" fillId="0" borderId="33" xfId="0" applyNumberFormat="1" applyFont="1" applyBorder="1" applyAlignment="1">
      <alignment horizontal="center" vertical="center" wrapText="1"/>
    </xf>
    <xf numFmtId="4" fontId="1" fillId="0" borderId="34" xfId="0" applyNumberFormat="1" applyFont="1" applyBorder="1" applyAlignment="1">
      <alignment horizontal="center" vertical="center" wrapText="1"/>
    </xf>
    <xf numFmtId="0" fontId="1" fillId="0" borderId="12" xfId="16" applyBorder="1" applyProtection="1"/>
    <xf numFmtId="0" fontId="1" fillId="0" borderId="13" xfId="16" applyBorder="1" applyProtection="1"/>
    <xf numFmtId="0" fontId="1" fillId="0" borderId="0" xfId="16" applyBorder="1" applyProtection="1"/>
    <xf numFmtId="0" fontId="1" fillId="0" borderId="0" xfId="16" applyProtection="1"/>
    <xf numFmtId="0" fontId="3" fillId="0" borderId="0" xfId="16" applyFont="1" applyBorder="1" applyAlignment="1" applyProtection="1">
      <alignment horizontal="center" vertical="center"/>
    </xf>
    <xf numFmtId="0" fontId="1" fillId="0" borderId="14" xfId="16" applyBorder="1" applyProtection="1"/>
    <xf numFmtId="0" fontId="3" fillId="0" borderId="15" xfId="16" applyFont="1" applyBorder="1" applyAlignment="1" applyProtection="1">
      <alignment horizontal="center" vertical="center"/>
    </xf>
    <xf numFmtId="0" fontId="1" fillId="0" borderId="16" xfId="16" applyBorder="1" applyProtection="1"/>
    <xf numFmtId="0" fontId="1" fillId="0" borderId="17" xfId="16" applyFont="1" applyBorder="1" applyProtection="1"/>
    <xf numFmtId="0" fontId="1" fillId="0" borderId="18" xfId="16" applyFont="1" applyBorder="1" applyProtection="1"/>
    <xf numFmtId="0" fontId="4" fillId="0" borderId="0" xfId="16" applyFont="1" applyBorder="1" applyAlignment="1" applyProtection="1">
      <alignment vertical="center"/>
    </xf>
    <xf numFmtId="0" fontId="5" fillId="0" borderId="0" xfId="16" applyFont="1" applyBorder="1" applyAlignment="1" applyProtection="1">
      <alignment vertical="center"/>
    </xf>
    <xf numFmtId="0" fontId="4" fillId="5" borderId="1" xfId="16" applyFont="1" applyFill="1" applyBorder="1" applyAlignment="1" applyProtection="1">
      <alignment horizontal="center"/>
      <protection locked="0"/>
    </xf>
    <xf numFmtId="0" fontId="14" fillId="0" borderId="0" xfId="16" applyFont="1" applyProtection="1"/>
    <xf numFmtId="0" fontId="7" fillId="0" borderId="0" xfId="16" applyFont="1" applyBorder="1" applyAlignment="1" applyProtection="1">
      <alignment vertical="center"/>
    </xf>
    <xf numFmtId="0" fontId="1" fillId="0" borderId="0" xfId="16" applyFont="1" applyBorder="1" applyAlignment="1" applyProtection="1">
      <alignment vertical="center"/>
    </xf>
    <xf numFmtId="0" fontId="1" fillId="0" borderId="0" xfId="16" applyFont="1" applyFill="1" applyBorder="1" applyAlignment="1" applyProtection="1">
      <alignment horizontal="center" vertical="center"/>
    </xf>
    <xf numFmtId="0" fontId="13" fillId="0" borderId="0" xfId="16" applyFont="1" applyProtection="1"/>
    <xf numFmtId="10" fontId="17" fillId="5" borderId="1" xfId="4" applyNumberFormat="1" applyFont="1" applyFill="1" applyBorder="1" applyAlignment="1" applyProtection="1">
      <alignment horizontal="center" vertical="center" wrapText="1"/>
      <protection locked="0"/>
    </xf>
    <xf numFmtId="0" fontId="4" fillId="0" borderId="0" xfId="16" quotePrefix="1" applyFont="1" applyBorder="1" applyAlignment="1" applyProtection="1">
      <alignment vertical="center"/>
    </xf>
    <xf numFmtId="0" fontId="1" fillId="0" borderId="0" xfId="16" applyFont="1" applyBorder="1" applyProtection="1"/>
    <xf numFmtId="10" fontId="4" fillId="0" borderId="0" xfId="16" applyNumberFormat="1" applyFont="1" applyBorder="1" applyAlignment="1" applyProtection="1">
      <alignment horizontal="center" vertical="center"/>
    </xf>
    <xf numFmtId="10" fontId="17" fillId="0" borderId="0" xfId="4" applyNumberFormat="1" applyFont="1" applyFill="1" applyBorder="1" applyAlignment="1" applyProtection="1">
      <alignment vertical="center" wrapText="1"/>
    </xf>
    <xf numFmtId="10" fontId="4" fillId="0" borderId="0" xfId="4" applyNumberFormat="1" applyFont="1" applyFill="1" applyBorder="1" applyAlignment="1" applyProtection="1">
      <alignment vertical="center" wrapText="1"/>
    </xf>
    <xf numFmtId="167" fontId="28" fillId="0" borderId="0" xfId="16" applyNumberFormat="1" applyFont="1" applyBorder="1" applyProtection="1"/>
    <xf numFmtId="10" fontId="0" fillId="0" borderId="0" xfId="4" applyNumberFormat="1" applyFont="1" applyProtection="1"/>
    <xf numFmtId="0" fontId="1" fillId="0" borderId="3" xfId="16" applyFont="1" applyBorder="1" applyProtection="1"/>
    <xf numFmtId="0" fontId="1" fillId="0" borderId="5" xfId="16" applyFont="1" applyBorder="1" applyProtection="1"/>
    <xf numFmtId="0" fontId="1" fillId="0" borderId="0" xfId="16" applyFont="1" applyProtection="1"/>
    <xf numFmtId="0" fontId="1" fillId="0" borderId="14" xfId="16" applyFont="1" applyBorder="1" applyProtection="1"/>
    <xf numFmtId="0" fontId="1" fillId="0" borderId="15" xfId="16" applyFont="1" applyBorder="1" applyProtection="1"/>
    <xf numFmtId="0" fontId="1" fillId="0" borderId="16" xfId="16" applyFont="1" applyBorder="1" applyProtection="1"/>
    <xf numFmtId="0" fontId="29" fillId="0" borderId="0" xfId="16" applyFont="1" applyBorder="1" applyAlignment="1" applyProtection="1">
      <alignment horizontal="center" vertical="center" wrapText="1"/>
    </xf>
    <xf numFmtId="0" fontId="4" fillId="0" borderId="0" xfId="16" applyFont="1" applyFill="1" applyBorder="1" applyAlignment="1" applyProtection="1">
      <alignment horizontal="center" vertical="center" wrapText="1"/>
    </xf>
    <xf numFmtId="0" fontId="1" fillId="0" borderId="0" xfId="16" applyAlignment="1" applyProtection="1">
      <alignment horizontal="center"/>
    </xf>
    <xf numFmtId="0" fontId="30" fillId="0" borderId="0" xfId="16" applyFont="1" applyFill="1" applyBorder="1" applyAlignment="1" applyProtection="1">
      <alignment horizontal="left" vertical="center" wrapText="1"/>
    </xf>
    <xf numFmtId="10" fontId="30" fillId="0" borderId="0" xfId="4" applyNumberFormat="1" applyFont="1" applyBorder="1" applyAlignment="1" applyProtection="1">
      <alignment horizontal="center" vertical="center" wrapText="1"/>
    </xf>
    <xf numFmtId="10" fontId="14" fillId="5" borderId="19" xfId="4" applyNumberFormat="1" applyFont="1" applyFill="1" applyBorder="1" applyAlignment="1" applyProtection="1">
      <alignment horizontal="center" vertical="center" wrapText="1"/>
      <protection locked="0"/>
    </xf>
    <xf numFmtId="10" fontId="1" fillId="0" borderId="18" xfId="16" applyNumberFormat="1" applyFont="1" applyBorder="1" applyProtection="1"/>
    <xf numFmtId="10" fontId="1" fillId="0" borderId="0" xfId="16" applyNumberFormat="1" applyBorder="1" applyProtection="1"/>
    <xf numFmtId="10" fontId="1" fillId="0" borderId="0" xfId="16" applyNumberFormat="1" applyProtection="1"/>
    <xf numFmtId="10" fontId="14" fillId="5" borderId="20" xfId="4" applyNumberFormat="1" applyFont="1" applyFill="1" applyBorder="1" applyAlignment="1" applyProtection="1">
      <alignment horizontal="center" vertical="center" wrapText="1"/>
      <protection locked="0"/>
    </xf>
    <xf numFmtId="10" fontId="14" fillId="5" borderId="2" xfId="4" applyNumberFormat="1" applyFont="1" applyFill="1" applyBorder="1" applyAlignment="1" applyProtection="1">
      <alignment horizontal="center" vertical="center" wrapText="1"/>
      <protection locked="0"/>
    </xf>
    <xf numFmtId="0" fontId="29" fillId="0" borderId="0" xfId="16" applyFont="1" applyFill="1" applyBorder="1" applyAlignment="1" applyProtection="1">
      <alignment horizontal="left" vertical="center" wrapText="1"/>
    </xf>
    <xf numFmtId="167" fontId="4" fillId="0" borderId="0" xfId="4" applyNumberFormat="1" applyFont="1" applyFill="1" applyBorder="1" applyAlignment="1" applyProtection="1">
      <alignment horizontal="center" vertical="center" wrapText="1"/>
    </xf>
    <xf numFmtId="167" fontId="1" fillId="0" borderId="0" xfId="16" applyNumberFormat="1" applyProtection="1"/>
    <xf numFmtId="0" fontId="24" fillId="0" borderId="0" xfId="16" applyFont="1" applyBorder="1" applyProtection="1"/>
    <xf numFmtId="0" fontId="4" fillId="0" borderId="0" xfId="16" applyFont="1" applyProtection="1"/>
    <xf numFmtId="10" fontId="28" fillId="0" borderId="0" xfId="4" applyNumberFormat="1" applyFont="1" applyBorder="1" applyAlignment="1" applyProtection="1">
      <alignment horizontal="center"/>
    </xf>
    <xf numFmtId="0" fontId="32" fillId="0" borderId="0" xfId="16" applyFont="1" applyBorder="1" applyAlignment="1" applyProtection="1">
      <alignment horizontal="center"/>
    </xf>
    <xf numFmtId="0" fontId="29" fillId="0" borderId="0" xfId="16" applyFont="1" applyBorder="1" applyAlignment="1" applyProtection="1">
      <alignment horizontal="left" vertical="center" wrapText="1"/>
    </xf>
    <xf numFmtId="0" fontId="4" fillId="0" borderId="0" xfId="16" applyFont="1" applyBorder="1" applyAlignment="1" applyProtection="1">
      <alignment horizontal="center" vertical="center"/>
    </xf>
    <xf numFmtId="0" fontId="4" fillId="0" borderId="0" xfId="16" applyFont="1" applyAlignment="1" applyProtection="1">
      <alignment vertical="center"/>
    </xf>
    <xf numFmtId="0" fontId="4" fillId="0" borderId="0" xfId="16" applyFont="1" applyAlignment="1" applyProtection="1">
      <alignment vertical="center" wrapText="1"/>
    </xf>
    <xf numFmtId="0" fontId="4" fillId="0" borderId="0" xfId="16" applyFont="1" applyBorder="1" applyAlignment="1" applyProtection="1">
      <alignment wrapText="1"/>
    </xf>
    <xf numFmtId="0" fontId="29" fillId="0" borderId="4" xfId="16" applyFont="1" applyBorder="1" applyAlignment="1" applyProtection="1">
      <alignment horizontal="left" vertical="center" wrapText="1"/>
    </xf>
    <xf numFmtId="10" fontId="30" fillId="0" borderId="4" xfId="4" applyNumberFormat="1" applyFont="1" applyBorder="1" applyAlignment="1" applyProtection="1">
      <alignment horizontal="center" vertical="center" wrapText="1"/>
    </xf>
    <xf numFmtId="0" fontId="1" fillId="0" borderId="4" xfId="16" applyFont="1" applyBorder="1" applyProtection="1"/>
    <xf numFmtId="0" fontId="4" fillId="0" borderId="0" xfId="16" applyFont="1" applyAlignment="1" applyProtection="1">
      <alignment horizontal="center"/>
    </xf>
    <xf numFmtId="10" fontId="1" fillId="0" borderId="0" xfId="16" applyNumberFormat="1" applyAlignment="1" applyProtection="1">
      <alignment horizontal="center"/>
    </xf>
    <xf numFmtId="10" fontId="0" fillId="0" borderId="0" xfId="4" applyNumberFormat="1" applyFont="1" applyAlignment="1" applyProtection="1">
      <alignment horizontal="center"/>
    </xf>
    <xf numFmtId="166" fontId="1" fillId="0" borderId="0" xfId="16" applyNumberFormat="1" applyAlignment="1" applyProtection="1">
      <alignment horizontal="center"/>
    </xf>
    <xf numFmtId="9" fontId="0" fillId="0" borderId="0" xfId="4" applyFont="1" applyProtection="1"/>
    <xf numFmtId="0" fontId="1" fillId="0" borderId="17" xfId="16" applyBorder="1" applyProtection="1"/>
    <xf numFmtId="0" fontId="1" fillId="0" borderId="18" xfId="16" applyBorder="1" applyProtection="1"/>
    <xf numFmtId="0" fontId="4" fillId="0" borderId="17" xfId="16" applyFont="1" applyBorder="1" applyAlignment="1" applyProtection="1">
      <alignment vertical="center"/>
    </xf>
    <xf numFmtId="0" fontId="1" fillId="0" borderId="0" xfId="16" applyFont="1" applyBorder="1" applyAlignment="1" applyProtection="1">
      <alignment vertical="center" wrapText="1"/>
    </xf>
    <xf numFmtId="0" fontId="1" fillId="0" borderId="0" xfId="16" applyBorder="1" applyAlignment="1" applyProtection="1">
      <alignment vertical="center"/>
    </xf>
    <xf numFmtId="0" fontId="25" fillId="0" borderId="0" xfId="16" applyFont="1" applyAlignment="1" applyProtection="1">
      <alignment vertical="center" wrapText="1"/>
    </xf>
    <xf numFmtId="0" fontId="1" fillId="0" borderId="17" xfId="16" applyBorder="1" applyAlignment="1" applyProtection="1">
      <alignment vertical="center"/>
    </xf>
    <xf numFmtId="9" fontId="1" fillId="0" borderId="0" xfId="16" applyNumberFormat="1" applyProtection="1"/>
    <xf numFmtId="0" fontId="4" fillId="0" borderId="17" xfId="16" applyFont="1" applyBorder="1" applyProtection="1"/>
    <xf numFmtId="0" fontId="4" fillId="0" borderId="0" xfId="16" applyFont="1" applyBorder="1" applyProtection="1"/>
    <xf numFmtId="0" fontId="25" fillId="0" borderId="21" xfId="16" applyFont="1" applyBorder="1" applyAlignment="1" applyProtection="1">
      <alignment vertical="top" wrapText="1"/>
    </xf>
    <xf numFmtId="10" fontId="25" fillId="0" borderId="5" xfId="16" applyNumberFormat="1" applyFont="1" applyBorder="1" applyAlignment="1" applyProtection="1">
      <alignment horizontal="center" vertical="top" wrapText="1"/>
    </xf>
    <xf numFmtId="0" fontId="1" fillId="0" borderId="3" xfId="16" applyBorder="1" applyProtection="1"/>
    <xf numFmtId="0" fontId="1" fillId="0" borderId="4" xfId="16" applyBorder="1" applyProtection="1"/>
    <xf numFmtId="0" fontId="1" fillId="0" borderId="5" xfId="16" applyBorder="1" applyProtection="1"/>
    <xf numFmtId="0" fontId="25" fillId="0" borderId="22" xfId="16" applyFont="1" applyBorder="1" applyAlignment="1" applyProtection="1">
      <alignment vertical="top" wrapText="1"/>
    </xf>
    <xf numFmtId="10" fontId="25" fillId="0" borderId="10" xfId="16" applyNumberFormat="1" applyFont="1" applyBorder="1" applyAlignment="1" applyProtection="1">
      <alignment horizontal="center" vertical="top" wrapText="1"/>
    </xf>
    <xf numFmtId="0" fontId="1" fillId="0" borderId="17" xfId="16" applyBorder="1" applyAlignment="1" applyProtection="1">
      <alignment wrapText="1"/>
    </xf>
    <xf numFmtId="0" fontId="1" fillId="4" borderId="0" xfId="16" applyFill="1" applyBorder="1" applyAlignment="1" applyProtection="1">
      <alignment wrapText="1"/>
    </xf>
    <xf numFmtId="0" fontId="1" fillId="0" borderId="0" xfId="16" applyBorder="1" applyAlignment="1" applyProtection="1">
      <alignment wrapText="1"/>
    </xf>
    <xf numFmtId="0" fontId="1" fillId="0" borderId="18" xfId="16" applyBorder="1" applyAlignment="1" applyProtection="1">
      <alignment wrapText="1"/>
    </xf>
    <xf numFmtId="0" fontId="1" fillId="0" borderId="1" xfId="16" applyBorder="1" applyProtection="1"/>
    <xf numFmtId="0" fontId="1" fillId="0" borderId="1" xfId="16" applyBorder="1" applyAlignment="1" applyProtection="1">
      <alignment horizontal="center"/>
    </xf>
    <xf numFmtId="10" fontId="25" fillId="0" borderId="1" xfId="16" applyNumberFormat="1" applyFont="1" applyBorder="1" applyAlignment="1" applyProtection="1">
      <alignment horizontal="center" vertical="top" wrapText="1"/>
    </xf>
    <xf numFmtId="0" fontId="25" fillId="0" borderId="1" xfId="16" applyFont="1" applyBorder="1" applyAlignment="1" applyProtection="1">
      <alignment vertical="top" wrapText="1"/>
    </xf>
    <xf numFmtId="0" fontId="25" fillId="0" borderId="22" xfId="16" applyFont="1" applyBorder="1" applyAlignment="1" applyProtection="1">
      <alignment horizontal="center" vertical="top" wrapText="1"/>
    </xf>
    <xf numFmtId="0" fontId="25" fillId="0" borderId="10" xfId="16" applyFont="1" applyBorder="1" applyAlignment="1" applyProtection="1">
      <alignment horizontal="center" vertical="top" wrapText="1"/>
    </xf>
    <xf numFmtId="0" fontId="1" fillId="0" borderId="23" xfId="0" applyFont="1" applyFill="1" applyBorder="1" applyAlignment="1">
      <alignment horizontal="justify" vertical="top" wrapText="1"/>
    </xf>
    <xf numFmtId="0" fontId="1" fillId="0" borderId="1" xfId="0" applyFont="1" applyFill="1" applyBorder="1" applyAlignment="1">
      <alignment horizontal="justify" vertical="center" wrapText="1"/>
    </xf>
    <xf numFmtId="49" fontId="1" fillId="0" borderId="1" xfId="8" applyNumberFormat="1" applyFont="1" applyBorder="1" applyAlignment="1">
      <alignment horizontal="justify"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xf>
    <xf numFmtId="49" fontId="1" fillId="0" borderId="1" xfId="0" applyNumberFormat="1" applyFont="1" applyFill="1" applyBorder="1" applyAlignment="1">
      <alignment horizontal="center" vertical="center"/>
    </xf>
    <xf numFmtId="0" fontId="36" fillId="0" borderId="1" xfId="0" applyFont="1" applyFill="1" applyBorder="1" applyAlignment="1">
      <alignment horizontal="center" vertical="center" wrapText="1"/>
    </xf>
    <xf numFmtId="49" fontId="4" fillId="11" borderId="1" xfId="0" applyNumberFormat="1" applyFont="1" applyFill="1" applyBorder="1" applyAlignment="1">
      <alignment horizontal="center" vertical="center"/>
    </xf>
    <xf numFmtId="0" fontId="5" fillId="11" borderId="7" xfId="0" applyFont="1" applyFill="1" applyBorder="1" applyAlignment="1">
      <alignment horizontal="right" vertical="justify"/>
    </xf>
    <xf numFmtId="0" fontId="5" fillId="11" borderId="8" xfId="0" applyFont="1" applyFill="1" applyBorder="1" applyAlignment="1">
      <alignment horizontal="right" vertical="justify"/>
    </xf>
    <xf numFmtId="165" fontId="4" fillId="11" borderId="9" xfId="8" applyFont="1" applyFill="1" applyBorder="1" applyAlignment="1">
      <alignment horizontal="center"/>
    </xf>
    <xf numFmtId="0" fontId="38" fillId="0" borderId="0" xfId="17" applyFont="1" applyAlignment="1">
      <alignment vertical="center" wrapText="1"/>
    </xf>
    <xf numFmtId="0" fontId="39" fillId="0" borderId="0" xfId="17" applyFont="1" applyAlignment="1">
      <alignment vertical="center" wrapText="1"/>
    </xf>
    <xf numFmtId="0" fontId="38" fillId="0" borderId="0" xfId="17" applyFont="1" applyAlignment="1">
      <alignment horizontal="center" vertical="center" wrapText="1"/>
    </xf>
    <xf numFmtId="0" fontId="41" fillId="0" borderId="0" xfId="17" applyFont="1" applyAlignment="1">
      <alignment vertical="center" wrapText="1"/>
    </xf>
    <xf numFmtId="0" fontId="39" fillId="0" borderId="0" xfId="17" applyFont="1" applyBorder="1" applyAlignment="1">
      <alignment vertical="center" wrapText="1"/>
    </xf>
    <xf numFmtId="0" fontId="39" fillId="0" borderId="0" xfId="17" applyFont="1" applyAlignment="1">
      <alignment horizontal="center" vertical="center" wrapText="1"/>
    </xf>
    <xf numFmtId="169" fontId="42" fillId="0" borderId="0" xfId="17" applyNumberFormat="1" applyFont="1" applyAlignment="1">
      <alignment horizontal="center" vertical="center" wrapText="1"/>
    </xf>
    <xf numFmtId="0" fontId="41" fillId="0" borderId="0" xfId="17" applyFont="1" applyAlignment="1">
      <alignment horizontal="center" vertical="center" wrapText="1"/>
    </xf>
    <xf numFmtId="0" fontId="38" fillId="0" borderId="0" xfId="17" applyFont="1" applyBorder="1" applyAlignment="1">
      <alignment horizontal="center" vertical="center" wrapText="1"/>
    </xf>
    <xf numFmtId="0" fontId="39" fillId="0" borderId="1" xfId="17" applyFont="1" applyFill="1" applyBorder="1" applyAlignment="1">
      <alignment horizontal="center" vertical="center" wrapText="1"/>
    </xf>
    <xf numFmtId="0" fontId="39" fillId="0" borderId="1" xfId="17" applyFont="1" applyBorder="1" applyAlignment="1">
      <alignment horizontal="center" vertical="center" wrapText="1"/>
    </xf>
    <xf numFmtId="0" fontId="39" fillId="0" borderId="1" xfId="17" applyFont="1" applyBorder="1" applyAlignment="1">
      <alignment vertical="center" wrapText="1"/>
    </xf>
    <xf numFmtId="3" fontId="38" fillId="0" borderId="1" xfId="17" applyNumberFormat="1" applyFont="1" applyFill="1" applyBorder="1" applyAlignment="1">
      <alignment horizontal="center" vertical="center" wrapText="1"/>
    </xf>
    <xf numFmtId="168" fontId="38" fillId="0" borderId="1" xfId="17" applyNumberFormat="1" applyFont="1" applyFill="1" applyBorder="1" applyAlignment="1">
      <alignment horizontal="center" vertical="center" wrapText="1"/>
    </xf>
    <xf numFmtId="170" fontId="38" fillId="0" borderId="1" xfId="17" applyNumberFormat="1" applyFont="1" applyFill="1" applyBorder="1" applyAlignment="1">
      <alignment horizontal="center" vertical="center" wrapText="1"/>
    </xf>
    <xf numFmtId="171" fontId="38" fillId="0" borderId="1" xfId="17" applyNumberFormat="1" applyFont="1" applyFill="1" applyBorder="1" applyAlignment="1">
      <alignment horizontal="center" vertical="center" wrapText="1"/>
    </xf>
    <xf numFmtId="165" fontId="38" fillId="0" borderId="1" xfId="17" applyNumberFormat="1" applyFont="1" applyBorder="1" applyAlignment="1">
      <alignment horizontal="center" vertical="center" wrapText="1"/>
    </xf>
    <xf numFmtId="43" fontId="38" fillId="0" borderId="1" xfId="17" applyNumberFormat="1" applyFont="1" applyBorder="1" applyAlignment="1">
      <alignment horizontal="center" vertical="center" wrapText="1"/>
    </xf>
    <xf numFmtId="0" fontId="39" fillId="0" borderId="0" xfId="17" applyFont="1" applyBorder="1" applyAlignment="1">
      <alignment horizontal="center" vertical="center" wrapText="1"/>
    </xf>
    <xf numFmtId="43" fontId="38" fillId="0" borderId="0" xfId="17" applyNumberFormat="1" applyFont="1" applyBorder="1" applyAlignment="1">
      <alignment horizontal="center" vertical="center" wrapText="1"/>
    </xf>
    <xf numFmtId="165" fontId="38" fillId="0" borderId="0" xfId="17" applyNumberFormat="1" applyFont="1" applyBorder="1" applyAlignment="1">
      <alignment vertical="center" wrapText="1"/>
    </xf>
    <xf numFmtId="165" fontId="38" fillId="0" borderId="1" xfId="17" applyNumberFormat="1" applyFont="1" applyBorder="1" applyAlignment="1">
      <alignment vertical="center" wrapText="1"/>
    </xf>
    <xf numFmtId="0" fontId="38" fillId="0" borderId="1" xfId="17" applyFont="1" applyBorder="1" applyAlignment="1">
      <alignment horizontal="center" vertical="center" wrapText="1"/>
    </xf>
    <xf numFmtId="165" fontId="38" fillId="0" borderId="0" xfId="17" applyNumberFormat="1" applyFont="1" applyAlignment="1">
      <alignment horizontal="center" vertical="center" wrapText="1"/>
    </xf>
    <xf numFmtId="165" fontId="39" fillId="0" borderId="0" xfId="17" applyNumberFormat="1" applyFont="1" applyBorder="1" applyAlignment="1">
      <alignment vertical="center" wrapText="1"/>
    </xf>
    <xf numFmtId="0" fontId="38" fillId="0" borderId="0" xfId="17" applyFont="1" applyBorder="1" applyAlignment="1">
      <alignment vertical="center" wrapText="1"/>
    </xf>
    <xf numFmtId="49" fontId="1" fillId="0" borderId="11" xfId="0" applyNumberFormat="1" applyFont="1" applyFill="1" applyBorder="1" applyAlignment="1">
      <alignment horizontal="center" vertical="center"/>
    </xf>
    <xf numFmtId="49" fontId="0" fillId="0" borderId="1" xfId="0" applyNumberFormat="1" applyFont="1" applyFill="1" applyBorder="1" applyAlignment="1">
      <alignment horizontal="center" vertical="center" wrapText="1"/>
    </xf>
    <xf numFmtId="0" fontId="1" fillId="0" borderId="1" xfId="0" applyFont="1" applyBorder="1" applyAlignment="1">
      <alignment vertical="center" wrapText="1"/>
    </xf>
    <xf numFmtId="49" fontId="1" fillId="0" borderId="1" xfId="0" applyNumberFormat="1" applyFont="1" applyFill="1" applyBorder="1" applyAlignment="1">
      <alignment horizontal="center" vertical="center" wrapText="1"/>
    </xf>
    <xf numFmtId="49" fontId="37" fillId="0" borderId="1" xfId="8" applyNumberFormat="1"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0" xfId="17" applyFont="1" applyFill="1" applyBorder="1" applyAlignment="1">
      <alignment vertical="center" wrapText="1"/>
    </xf>
    <xf numFmtId="165" fontId="37" fillId="0" borderId="0" xfId="8" applyFont="1" applyFill="1" applyBorder="1" applyAlignment="1">
      <alignment vertical="center" wrapText="1"/>
    </xf>
    <xf numFmtId="10" fontId="37" fillId="0" borderId="0" xfId="8" applyNumberFormat="1" applyFont="1" applyFill="1" applyBorder="1" applyAlignment="1">
      <alignment vertical="center" wrapText="1"/>
    </xf>
    <xf numFmtId="10" fontId="37" fillId="0" borderId="0" xfId="17" applyNumberFormat="1" applyFont="1" applyFill="1" applyBorder="1" applyAlignment="1">
      <alignment vertical="center" wrapText="1"/>
    </xf>
    <xf numFmtId="0" fontId="37" fillId="0" borderId="53" xfId="17" applyFont="1" applyFill="1" applyBorder="1" applyAlignment="1">
      <alignment vertical="center" wrapText="1"/>
    </xf>
    <xf numFmtId="49" fontId="67" fillId="0" borderId="1" xfId="17" applyNumberFormat="1" applyFont="1" applyFill="1" applyBorder="1" applyAlignment="1">
      <alignment horizontal="center" vertical="center" wrapText="1"/>
    </xf>
    <xf numFmtId="0" fontId="67" fillId="0" borderId="1" xfId="17" applyFont="1" applyFill="1" applyBorder="1" applyAlignment="1">
      <alignment vertical="center" wrapText="1"/>
    </xf>
    <xf numFmtId="165" fontId="37" fillId="0" borderId="0" xfId="17" applyNumberFormat="1" applyFont="1" applyFill="1" applyBorder="1" applyAlignment="1">
      <alignment vertical="center" wrapText="1"/>
    </xf>
    <xf numFmtId="0" fontId="37" fillId="0" borderId="54" xfId="17" applyFont="1" applyFill="1" applyBorder="1" applyAlignment="1">
      <alignment vertical="center" wrapText="1"/>
    </xf>
    <xf numFmtId="0" fontId="37" fillId="0" borderId="1" xfId="17" applyNumberFormat="1" applyFont="1" applyFill="1" applyBorder="1" applyAlignment="1">
      <alignment horizontal="justify" vertical="center" wrapText="1"/>
    </xf>
    <xf numFmtId="165" fontId="0" fillId="0" borderId="1" xfId="8" applyFont="1" applyFill="1" applyBorder="1" applyAlignment="1">
      <alignment horizontal="center" vertical="center" wrapText="1"/>
    </xf>
    <xf numFmtId="165" fontId="37" fillId="0" borderId="1" xfId="8" applyNumberFormat="1" applyFont="1" applyFill="1" applyBorder="1" applyAlignment="1">
      <alignment horizontal="center" vertical="center" wrapText="1"/>
    </xf>
    <xf numFmtId="165" fontId="37" fillId="0" borderId="1" xfId="8" applyFont="1" applyFill="1" applyBorder="1" applyAlignment="1">
      <alignment horizontal="left" vertical="center" wrapText="1"/>
    </xf>
    <xf numFmtId="49" fontId="37" fillId="0" borderId="1" xfId="17" applyNumberFormat="1" applyFont="1" applyFill="1" applyBorder="1" applyAlignment="1">
      <alignment horizontal="center" vertical="center" wrapText="1"/>
    </xf>
    <xf numFmtId="0" fontId="37" fillId="0" borderId="53" xfId="17" applyFont="1" applyFill="1" applyBorder="1" applyAlignment="1">
      <alignment horizontal="center" vertical="center" wrapText="1"/>
    </xf>
    <xf numFmtId="165" fontId="37" fillId="0" borderId="53" xfId="8" applyFont="1" applyFill="1" applyBorder="1" applyAlignment="1">
      <alignment horizontal="center" vertical="center" wrapText="1"/>
    </xf>
    <xf numFmtId="165" fontId="37" fillId="0" borderId="53" xfId="8" applyFont="1" applyFill="1" applyBorder="1" applyAlignment="1">
      <alignment vertical="center" wrapText="1"/>
    </xf>
    <xf numFmtId="165" fontId="37" fillId="0" borderId="55" xfId="8" applyFont="1" applyFill="1" applyBorder="1" applyAlignment="1">
      <alignment vertical="center" wrapText="1"/>
    </xf>
    <xf numFmtId="0" fontId="37" fillId="0" borderId="54" xfId="17" applyFont="1" applyFill="1" applyBorder="1" applyAlignment="1">
      <alignment horizontal="center" vertical="center" wrapText="1"/>
    </xf>
    <xf numFmtId="165" fontId="37" fillId="0" borderId="54" xfId="8" applyFont="1" applyFill="1" applyBorder="1" applyAlignment="1">
      <alignment horizontal="center" vertical="center" wrapText="1"/>
    </xf>
    <xf numFmtId="165" fontId="37" fillId="0" borderId="54" xfId="8" applyFont="1" applyFill="1" applyBorder="1" applyAlignment="1">
      <alignment vertical="center" wrapText="1"/>
    </xf>
    <xf numFmtId="165" fontId="37" fillId="0" borderId="56" xfId="8" applyFont="1" applyFill="1" applyBorder="1" applyAlignment="1">
      <alignment vertical="center" wrapText="1"/>
    </xf>
    <xf numFmtId="49" fontId="1" fillId="0" borderId="1" xfId="8" applyNumberFormat="1" applyFont="1" applyFill="1" applyBorder="1" applyAlignment="1">
      <alignment horizontal="center" vertical="center" wrapText="1"/>
    </xf>
    <xf numFmtId="165" fontId="37" fillId="0" borderId="0" xfId="8" applyFont="1" applyFill="1" applyBorder="1" applyAlignment="1">
      <alignment horizontal="left" vertical="center" wrapText="1"/>
    </xf>
    <xf numFmtId="0" fontId="38" fillId="0" borderId="1" xfId="17" applyFont="1" applyFill="1" applyBorder="1" applyAlignment="1">
      <alignment horizontal="center" vertical="center" wrapText="1"/>
    </xf>
    <xf numFmtId="10" fontId="38" fillId="0" borderId="1" xfId="17" applyNumberFormat="1" applyFont="1" applyFill="1" applyBorder="1" applyAlignment="1">
      <alignment horizontal="center" vertical="center" wrapText="1"/>
    </xf>
    <xf numFmtId="165" fontId="38" fillId="0" borderId="1" xfId="17" applyNumberFormat="1" applyFont="1" applyFill="1" applyBorder="1" applyAlignment="1">
      <alignment vertical="center" wrapText="1"/>
    </xf>
    <xf numFmtId="43" fontId="38" fillId="0" borderId="1" xfId="17" applyNumberFormat="1" applyFont="1" applyFill="1" applyBorder="1" applyAlignment="1">
      <alignment horizontal="center" vertical="center" wrapText="1"/>
    </xf>
    <xf numFmtId="165" fontId="38" fillId="0" borderId="1" xfId="17" applyNumberFormat="1" applyFont="1" applyFill="1" applyBorder="1" applyAlignment="1">
      <alignment horizontal="center" vertical="center" wrapText="1"/>
    </xf>
    <xf numFmtId="165" fontId="39" fillId="0" borderId="1" xfId="17" applyNumberFormat="1" applyFont="1" applyFill="1" applyBorder="1" applyAlignment="1">
      <alignment vertical="center" wrapText="1"/>
    </xf>
    <xf numFmtId="10" fontId="43" fillId="0" borderId="37" xfId="17" applyNumberFormat="1" applyFont="1" applyFill="1" applyBorder="1" applyAlignment="1">
      <alignment horizontal="center" vertical="center" wrapText="1"/>
    </xf>
    <xf numFmtId="0" fontId="38" fillId="0" borderId="0" xfId="17" applyFont="1" applyFill="1" applyAlignment="1">
      <alignment horizontal="center" vertical="center" wrapText="1"/>
    </xf>
    <xf numFmtId="0" fontId="67" fillId="0" borderId="1" xfId="17" applyFont="1" applyFill="1" applyBorder="1" applyAlignment="1">
      <alignment horizontal="center" vertical="center" wrapText="1"/>
    </xf>
    <xf numFmtId="0" fontId="1" fillId="0" borderId="23" xfId="0" applyFont="1" applyFill="1" applyBorder="1" applyAlignment="1">
      <alignment horizontal="left" vertical="center"/>
    </xf>
    <xf numFmtId="0" fontId="4" fillId="0" borderId="1" xfId="0" applyFont="1" applyFill="1" applyBorder="1" applyAlignment="1">
      <alignment horizontal="left" vertical="center"/>
    </xf>
    <xf numFmtId="165" fontId="1" fillId="0" borderId="1" xfId="9" applyFont="1" applyFill="1" applyBorder="1" applyAlignment="1">
      <alignment vertical="center"/>
    </xf>
    <xf numFmtId="0" fontId="1" fillId="0" borderId="1" xfId="0" applyFont="1" applyFill="1" applyBorder="1" applyAlignment="1">
      <alignment horizontal="justify" vertical="center"/>
    </xf>
    <xf numFmtId="165" fontId="35" fillId="0" borderId="0" xfId="8" applyFont="1"/>
    <xf numFmtId="3" fontId="0" fillId="0" borderId="0" xfId="0" applyNumberFormat="1"/>
    <xf numFmtId="0" fontId="5" fillId="3" borderId="25" xfId="0" applyFont="1" applyFill="1" applyBorder="1" applyAlignment="1">
      <alignment horizontal="right" vertical="justify"/>
    </xf>
    <xf numFmtId="0" fontId="5" fillId="3" borderId="26" xfId="0" applyFont="1" applyFill="1" applyBorder="1" applyAlignment="1">
      <alignment horizontal="right" vertical="justify"/>
    </xf>
    <xf numFmtId="0" fontId="5" fillId="3" borderId="27" xfId="0" applyFont="1" applyFill="1" applyBorder="1" applyAlignment="1">
      <alignment horizontal="right" vertical="justify"/>
    </xf>
    <xf numFmtId="0" fontId="4" fillId="0" borderId="0" xfId="0" applyFont="1" applyFill="1" applyBorder="1" applyAlignment="1">
      <alignment horizontal="left"/>
    </xf>
    <xf numFmtId="0" fontId="4" fillId="0" borderId="24" xfId="0" applyFont="1" applyFill="1" applyBorder="1" applyAlignment="1">
      <alignment horizontal="right" vertical="center"/>
    </xf>
    <xf numFmtId="0" fontId="4" fillId="0" borderId="23" xfId="0" applyFont="1" applyFill="1" applyBorder="1" applyAlignment="1">
      <alignment horizontal="right" vertical="center"/>
    </xf>
    <xf numFmtId="0" fontId="4" fillId="0" borderId="11" xfId="0" applyFont="1" applyFill="1" applyBorder="1" applyAlignment="1">
      <alignment horizontal="right" vertical="center"/>
    </xf>
    <xf numFmtId="0" fontId="4" fillId="11" borderId="1" xfId="0" applyFont="1" applyFill="1" applyBorder="1" applyAlignment="1">
      <alignment horizontal="left" vertical="center"/>
    </xf>
    <xf numFmtId="0" fontId="24" fillId="0" borderId="0" xfId="0" applyFont="1" applyBorder="1" applyAlignment="1">
      <alignment horizontal="left"/>
    </xf>
    <xf numFmtId="0" fontId="25" fillId="0" borderId="0" xfId="0" applyFont="1" applyAlignment="1">
      <alignment horizontal="left"/>
    </xf>
    <xf numFmtId="0" fontId="69" fillId="8" borderId="25" xfId="0" applyFont="1" applyFill="1" applyBorder="1" applyAlignment="1">
      <alignment horizontal="center"/>
    </xf>
    <xf numFmtId="0" fontId="69" fillId="8" borderId="26" xfId="0" applyFont="1" applyFill="1" applyBorder="1" applyAlignment="1">
      <alignment horizontal="center"/>
    </xf>
    <xf numFmtId="0" fontId="69" fillId="8" borderId="10" xfId="0" applyFont="1" applyFill="1" applyBorder="1" applyAlignment="1">
      <alignment horizontal="center"/>
    </xf>
    <xf numFmtId="0" fontId="26" fillId="10" borderId="25" xfId="3" applyFont="1" applyFill="1" applyBorder="1" applyAlignment="1">
      <alignment horizontal="center"/>
    </xf>
    <xf numFmtId="0" fontId="26" fillId="10" borderId="26" xfId="3" applyFont="1" applyFill="1" applyBorder="1" applyAlignment="1">
      <alignment horizontal="center"/>
    </xf>
    <xf numFmtId="0" fontId="40" fillId="0" borderId="0" xfId="17" applyFont="1" applyAlignment="1">
      <alignment horizontal="center" vertical="center" wrapText="1"/>
    </xf>
    <xf numFmtId="0" fontId="38" fillId="0" borderId="8" xfId="17" applyFont="1" applyBorder="1" applyAlignment="1">
      <alignment horizontal="left" vertical="center" wrapText="1"/>
    </xf>
    <xf numFmtId="0" fontId="38" fillId="0" borderId="0" xfId="17" applyFont="1" applyBorder="1" applyAlignment="1">
      <alignment horizontal="left" vertical="center" wrapText="1"/>
    </xf>
    <xf numFmtId="0" fontId="39" fillId="0" borderId="35" xfId="17" applyFont="1" applyBorder="1" applyAlignment="1">
      <alignment horizontal="left" vertical="center" wrapText="1"/>
    </xf>
    <xf numFmtId="0" fontId="39" fillId="0" borderId="0" xfId="17" applyFont="1" applyAlignment="1">
      <alignment horizontal="left" vertical="center" wrapText="1"/>
    </xf>
    <xf numFmtId="0" fontId="39" fillId="0" borderId="36" xfId="17" applyFont="1" applyBorder="1" applyAlignment="1">
      <alignment horizontal="center" vertical="center" wrapText="1"/>
    </xf>
    <xf numFmtId="0" fontId="39" fillId="0" borderId="0" xfId="17" applyFont="1" applyAlignment="1">
      <alignment horizontal="center" vertical="center" wrapText="1"/>
    </xf>
    <xf numFmtId="0" fontId="39" fillId="0" borderId="1" xfId="17" applyFont="1" applyFill="1" applyBorder="1" applyAlignment="1">
      <alignment horizontal="center" vertical="center" wrapText="1"/>
    </xf>
    <xf numFmtId="0" fontId="39" fillId="0" borderId="1" xfId="17" applyFont="1" applyBorder="1" applyAlignment="1">
      <alignment horizontal="center" vertical="center" wrapText="1"/>
    </xf>
    <xf numFmtId="0" fontId="38" fillId="0" borderId="1" xfId="17" applyFont="1" applyFill="1" applyBorder="1" applyAlignment="1">
      <alignment horizontal="left" vertical="center" wrapText="1"/>
    </xf>
    <xf numFmtId="0" fontId="39" fillId="0" borderId="35" xfId="17" applyFont="1" applyFill="1" applyBorder="1" applyAlignment="1">
      <alignment horizontal="left" vertical="center" wrapText="1"/>
    </xf>
    <xf numFmtId="0" fontId="38" fillId="0" borderId="0" xfId="17" applyFont="1" applyFill="1" applyBorder="1" applyAlignment="1">
      <alignment horizontal="center" vertical="center" wrapText="1"/>
    </xf>
    <xf numFmtId="0" fontId="39" fillId="0" borderId="19" xfId="17" applyFont="1" applyFill="1" applyBorder="1" applyAlignment="1">
      <alignment horizontal="center" vertical="center" wrapText="1"/>
    </xf>
    <xf numFmtId="0" fontId="39" fillId="0" borderId="2" xfId="17" applyFont="1" applyFill="1" applyBorder="1" applyAlignment="1">
      <alignment horizontal="center" vertical="center" wrapText="1"/>
    </xf>
    <xf numFmtId="0" fontId="39" fillId="0" borderId="0" xfId="17" applyFont="1" applyBorder="1" applyAlignment="1">
      <alignment horizontal="center" vertical="center" wrapText="1"/>
    </xf>
    <xf numFmtId="165" fontId="39" fillId="0" borderId="0" xfId="17" applyNumberFormat="1" applyFont="1" applyBorder="1" applyAlignment="1">
      <alignment horizontal="center" vertical="center" wrapText="1"/>
    </xf>
    <xf numFmtId="0" fontId="38" fillId="0" borderId="8" xfId="17" applyFont="1" applyFill="1" applyBorder="1" applyAlignment="1">
      <alignment horizontal="center" vertical="center" wrapText="1"/>
    </xf>
    <xf numFmtId="0" fontId="38" fillId="0" borderId="36" xfId="17" applyFont="1" applyFill="1" applyBorder="1" applyAlignment="1">
      <alignment horizontal="left" vertical="center" wrapText="1"/>
    </xf>
    <xf numFmtId="0" fontId="38" fillId="0" borderId="0" xfId="17" applyFont="1" applyFill="1" applyBorder="1" applyAlignment="1">
      <alignment horizontal="left" vertical="center" wrapText="1"/>
    </xf>
    <xf numFmtId="0" fontId="38" fillId="0" borderId="37" xfId="17" applyFont="1" applyFill="1" applyBorder="1" applyAlignment="1">
      <alignment horizontal="left" vertical="center" wrapText="1"/>
    </xf>
    <xf numFmtId="0" fontId="39" fillId="0" borderId="0" xfId="17" applyFont="1" applyFill="1" applyBorder="1" applyAlignment="1">
      <alignment horizontal="left" vertical="center" wrapText="1"/>
    </xf>
    <xf numFmtId="0" fontId="38" fillId="0" borderId="7" xfId="17" applyFont="1" applyFill="1" applyBorder="1" applyAlignment="1">
      <alignment horizontal="left" vertical="center" wrapText="1"/>
    </xf>
    <xf numFmtId="0" fontId="38" fillId="0" borderId="8" xfId="17" applyFont="1" applyFill="1" applyBorder="1" applyAlignment="1">
      <alignment horizontal="left" vertical="center" wrapText="1"/>
    </xf>
    <xf numFmtId="0" fontId="38" fillId="0" borderId="9" xfId="17" applyFont="1" applyFill="1" applyBorder="1" applyAlignment="1">
      <alignment horizontal="left" vertical="center" wrapText="1"/>
    </xf>
    <xf numFmtId="0" fontId="38" fillId="0" borderId="36" xfId="17" applyFont="1" applyFill="1" applyBorder="1" applyAlignment="1">
      <alignment horizontal="center" vertical="center" wrapText="1"/>
    </xf>
    <xf numFmtId="0" fontId="38" fillId="0" borderId="38" xfId="17" applyFont="1" applyFill="1" applyBorder="1" applyAlignment="1">
      <alignment horizontal="left" vertical="center" wrapText="1"/>
    </xf>
    <xf numFmtId="0" fontId="38" fillId="0" borderId="35" xfId="17" applyFont="1" applyFill="1" applyBorder="1" applyAlignment="1">
      <alignment horizontal="left" vertical="center" wrapText="1"/>
    </xf>
    <xf numFmtId="10" fontId="43" fillId="0" borderId="37" xfId="17" applyNumberFormat="1" applyFont="1" applyFill="1" applyBorder="1" applyAlignment="1">
      <alignment horizontal="center" vertical="center" wrapText="1"/>
    </xf>
    <xf numFmtId="10" fontId="43" fillId="0" borderId="39" xfId="17" applyNumberFormat="1" applyFont="1" applyFill="1" applyBorder="1" applyAlignment="1">
      <alignment horizontal="center" vertical="center" wrapText="1"/>
    </xf>
    <xf numFmtId="0" fontId="39" fillId="0" borderId="7" xfId="17" applyFont="1" applyFill="1" applyBorder="1" applyAlignment="1">
      <alignment horizontal="left" vertical="center" wrapText="1"/>
    </xf>
    <xf numFmtId="0" fontId="39" fillId="0" borderId="8" xfId="17" applyFont="1" applyFill="1" applyBorder="1" applyAlignment="1">
      <alignment horizontal="left" vertical="center" wrapText="1"/>
    </xf>
    <xf numFmtId="0" fontId="39" fillId="0" borderId="9" xfId="17" applyFont="1" applyFill="1" applyBorder="1" applyAlignment="1">
      <alignment horizontal="left" vertical="center" wrapText="1"/>
    </xf>
    <xf numFmtId="0" fontId="67" fillId="0" borderId="24" xfId="17" applyFont="1" applyFill="1" applyBorder="1" applyAlignment="1">
      <alignment horizontal="left" vertical="center" wrapText="1"/>
    </xf>
    <xf numFmtId="0" fontId="67" fillId="0" borderId="23" xfId="17" applyFont="1" applyFill="1" applyBorder="1" applyAlignment="1">
      <alignment horizontal="left" vertical="center" wrapText="1"/>
    </xf>
    <xf numFmtId="0" fontId="67" fillId="0" borderId="0" xfId="17" applyFont="1" applyFill="1" applyBorder="1" applyAlignment="1">
      <alignment horizontal="left" vertical="center" wrapText="1"/>
    </xf>
    <xf numFmtId="0" fontId="67" fillId="0" borderId="0" xfId="17" applyFont="1" applyFill="1" applyBorder="1" applyAlignment="1">
      <alignment horizontal="center" vertical="center" wrapText="1"/>
    </xf>
    <xf numFmtId="0" fontId="38" fillId="0" borderId="39" xfId="17" applyFont="1" applyFill="1" applyBorder="1" applyAlignment="1">
      <alignment horizontal="left" vertical="center" wrapText="1"/>
    </xf>
    <xf numFmtId="0" fontId="68" fillId="0" borderId="0" xfId="17" applyFont="1" applyFill="1" applyBorder="1" applyAlignment="1">
      <alignment horizontal="center" vertical="center" wrapText="1"/>
    </xf>
    <xf numFmtId="0" fontId="68" fillId="0" borderId="35" xfId="17" applyFont="1" applyFill="1" applyBorder="1" applyAlignment="1">
      <alignment horizontal="center" vertical="center" wrapText="1"/>
    </xf>
    <xf numFmtId="0" fontId="67" fillId="0" borderId="1" xfId="17" applyFont="1" applyFill="1" applyBorder="1" applyAlignment="1">
      <alignment horizontal="center" vertical="center" wrapText="1"/>
    </xf>
    <xf numFmtId="49" fontId="67" fillId="0" borderId="1" xfId="8" applyNumberFormat="1" applyFont="1" applyFill="1" applyBorder="1" applyAlignment="1">
      <alignment horizontal="right" vertical="center" wrapText="1"/>
    </xf>
    <xf numFmtId="165" fontId="67" fillId="0" borderId="24" xfId="8" applyFont="1" applyFill="1" applyBorder="1" applyAlignment="1">
      <alignment horizontal="center" vertical="center" wrapText="1"/>
    </xf>
    <xf numFmtId="165" fontId="67" fillId="0" borderId="23" xfId="8" applyFont="1" applyFill="1" applyBorder="1" applyAlignment="1">
      <alignment horizontal="center" vertical="center" wrapText="1"/>
    </xf>
    <xf numFmtId="165" fontId="67" fillId="0" borderId="11" xfId="8" applyFont="1" applyFill="1" applyBorder="1" applyAlignment="1">
      <alignment horizontal="center" vertical="center" wrapText="1"/>
    </xf>
    <xf numFmtId="0" fontId="67" fillId="0" borderId="24" xfId="17" applyFont="1" applyFill="1" applyBorder="1" applyAlignment="1">
      <alignment horizontal="center" vertical="center" wrapText="1"/>
    </xf>
    <xf numFmtId="0" fontId="67" fillId="0" borderId="23" xfId="17" applyFont="1" applyFill="1" applyBorder="1" applyAlignment="1">
      <alignment horizontal="center" vertical="center" wrapText="1"/>
    </xf>
    <xf numFmtId="165" fontId="67" fillId="0" borderId="1" xfId="8" applyFont="1" applyFill="1" applyBorder="1" applyAlignment="1">
      <alignment horizontal="center" vertical="center" wrapText="1"/>
    </xf>
    <xf numFmtId="10" fontId="37" fillId="0" borderId="0" xfId="17" applyNumberFormat="1" applyFont="1" applyFill="1" applyBorder="1" applyAlignment="1">
      <alignment horizontal="left" vertical="center" wrapText="1"/>
    </xf>
    <xf numFmtId="0" fontId="67" fillId="0" borderId="11" xfId="17" applyFont="1" applyFill="1" applyBorder="1" applyAlignment="1">
      <alignment horizontal="left" vertical="center" wrapText="1"/>
    </xf>
    <xf numFmtId="0" fontId="4" fillId="0" borderId="0" xfId="16" applyFont="1" applyAlignment="1" applyProtection="1">
      <alignment horizontal="left" vertical="center" wrapText="1"/>
    </xf>
    <xf numFmtId="0" fontId="4" fillId="0" borderId="0" xfId="16" applyFont="1" applyBorder="1" applyAlignment="1" applyProtection="1">
      <alignment horizontal="center"/>
    </xf>
    <xf numFmtId="0" fontId="8" fillId="0" borderId="28" xfId="16" applyFont="1" applyBorder="1" applyAlignment="1" applyProtection="1">
      <alignment horizontal="center" vertical="center"/>
    </xf>
    <xf numFmtId="0" fontId="4" fillId="0" borderId="0" xfId="16" applyFont="1" applyBorder="1" applyAlignment="1" applyProtection="1">
      <alignment horizontal="center" vertical="center"/>
    </xf>
    <xf numFmtId="168" fontId="17" fillId="5" borderId="24" xfId="13" applyNumberFormat="1" applyFont="1" applyFill="1" applyBorder="1" applyAlignment="1" applyProtection="1">
      <alignment horizontal="left" vertical="center" wrapText="1"/>
      <protection locked="0"/>
    </xf>
    <xf numFmtId="168" fontId="17" fillId="5" borderId="23" xfId="13" applyNumberFormat="1" applyFont="1" applyFill="1" applyBorder="1" applyAlignment="1" applyProtection="1">
      <alignment horizontal="left" vertical="center" wrapText="1"/>
      <protection locked="0"/>
    </xf>
    <xf numFmtId="168" fontId="17" fillId="5" borderId="11" xfId="13" applyNumberFormat="1" applyFont="1" applyFill="1" applyBorder="1" applyAlignment="1" applyProtection="1">
      <alignment horizontal="left" vertical="center" wrapText="1"/>
      <protection locked="0"/>
    </xf>
    <xf numFmtId="0" fontId="1" fillId="6" borderId="29" xfId="16" applyFont="1" applyFill="1" applyBorder="1" applyAlignment="1" applyProtection="1">
      <alignment horizontal="left" vertical="top" wrapText="1"/>
    </xf>
    <xf numFmtId="0" fontId="1" fillId="6" borderId="30" xfId="16" applyFont="1" applyFill="1" applyBorder="1" applyAlignment="1" applyProtection="1">
      <alignment horizontal="left" vertical="top" wrapText="1"/>
    </xf>
    <xf numFmtId="0" fontId="1" fillId="6" borderId="6" xfId="16" applyFont="1" applyFill="1" applyBorder="1" applyAlignment="1" applyProtection="1">
      <alignment horizontal="left" vertical="top" wrapText="1"/>
    </xf>
    <xf numFmtId="10" fontId="17" fillId="5" borderId="1" xfId="4" applyNumberFormat="1" applyFont="1" applyFill="1" applyBorder="1" applyAlignment="1" applyProtection="1">
      <alignment horizontal="center" vertical="center" wrapText="1"/>
      <protection locked="0"/>
    </xf>
    <xf numFmtId="0" fontId="4" fillId="0" borderId="0" xfId="16" applyFont="1" applyBorder="1" applyAlignment="1" applyProtection="1">
      <alignment horizontal="center" vertical="center" wrapText="1"/>
    </xf>
    <xf numFmtId="0" fontId="1" fillId="0" borderId="0" xfId="16" applyFont="1" applyFill="1" applyBorder="1" applyAlignment="1" applyProtection="1">
      <alignment horizontal="left" vertical="center" wrapText="1"/>
    </xf>
    <xf numFmtId="0" fontId="4" fillId="0" borderId="4" xfId="16" applyFont="1" applyBorder="1" applyAlignment="1" applyProtection="1">
      <alignment horizontal="center" vertical="center"/>
    </xf>
    <xf numFmtId="10" fontId="28" fillId="0" borderId="0" xfId="4" applyNumberFormat="1" applyFont="1" applyBorder="1" applyAlignment="1" applyProtection="1">
      <alignment horizontal="center"/>
    </xf>
    <xf numFmtId="0" fontId="31" fillId="0" borderId="12" xfId="16" applyFont="1" applyBorder="1" applyAlignment="1" applyProtection="1">
      <alignment horizontal="center"/>
    </xf>
    <xf numFmtId="0" fontId="31" fillId="0" borderId="28" xfId="16" applyFont="1" applyBorder="1" applyAlignment="1" applyProtection="1">
      <alignment horizontal="center"/>
    </xf>
    <xf numFmtId="0" fontId="31" fillId="0" borderId="13" xfId="16" applyFont="1" applyBorder="1" applyAlignment="1" applyProtection="1">
      <alignment horizontal="center"/>
    </xf>
    <xf numFmtId="0" fontId="24" fillId="0" borderId="0" xfId="16" applyFont="1" applyBorder="1" applyAlignment="1" applyProtection="1">
      <alignment vertical="center" wrapText="1"/>
    </xf>
    <xf numFmtId="10" fontId="3" fillId="6" borderId="31" xfId="4" applyNumberFormat="1" applyFont="1" applyFill="1" applyBorder="1" applyAlignment="1" applyProtection="1">
      <alignment horizontal="center" vertical="center"/>
    </xf>
    <xf numFmtId="10" fontId="3" fillId="6" borderId="32" xfId="4" applyNumberFormat="1" applyFont="1" applyFill="1" applyBorder="1" applyAlignment="1" applyProtection="1">
      <alignment horizontal="center" vertical="center"/>
    </xf>
    <xf numFmtId="0" fontId="1" fillId="0" borderId="4" xfId="16" applyBorder="1" applyAlignment="1" applyProtection="1">
      <alignment horizontal="center"/>
    </xf>
    <xf numFmtId="0" fontId="4" fillId="0" borderId="14" xfId="16" applyFont="1" applyBorder="1" applyAlignment="1" applyProtection="1">
      <alignment horizontal="center"/>
    </xf>
    <xf numFmtId="0" fontId="4" fillId="0" borderId="15" xfId="16" applyFont="1" applyBorder="1" applyAlignment="1" applyProtection="1">
      <alignment horizontal="center"/>
    </xf>
    <xf numFmtId="0" fontId="4" fillId="0" borderId="16" xfId="16" applyFont="1" applyBorder="1" applyAlignment="1" applyProtection="1">
      <alignment horizontal="center"/>
    </xf>
    <xf numFmtId="0" fontId="1" fillId="0" borderId="17" xfId="16" applyBorder="1" applyAlignment="1" applyProtection="1">
      <alignment horizontal="left" wrapText="1"/>
    </xf>
    <xf numFmtId="0" fontId="1" fillId="0" borderId="0" xfId="16" applyBorder="1" applyAlignment="1" applyProtection="1">
      <alignment horizontal="left" wrapText="1"/>
    </xf>
    <xf numFmtId="0" fontId="1" fillId="0" borderId="18" xfId="16" applyBorder="1" applyAlignment="1" applyProtection="1">
      <alignment horizontal="left" wrapText="1"/>
    </xf>
  </cellXfs>
  <cellStyles count="99">
    <cellStyle name="20% - Accent1" xfId="18"/>
    <cellStyle name="20% - Accent2" xfId="19"/>
    <cellStyle name="20% - Accent3" xfId="20"/>
    <cellStyle name="20% - Accent4" xfId="21"/>
    <cellStyle name="20% - Accent5" xfId="22"/>
    <cellStyle name="20% - Accent6" xfId="23"/>
    <cellStyle name="20% - Ênfase1 2" xfId="24"/>
    <cellStyle name="20% - Ênfase2 2" xfId="25"/>
    <cellStyle name="20% - Ênfase3 2" xfId="26"/>
    <cellStyle name="20% - Ênfase4 2" xfId="27"/>
    <cellStyle name="20% - Ênfase5 2" xfId="28"/>
    <cellStyle name="20% - Ênfase6 2" xfId="29"/>
    <cellStyle name="40% - Accent1" xfId="30"/>
    <cellStyle name="40% - Accent2" xfId="31"/>
    <cellStyle name="40% - Accent3" xfId="32"/>
    <cellStyle name="40% - Accent4" xfId="33"/>
    <cellStyle name="40% - Accent5" xfId="34"/>
    <cellStyle name="40% - Accent6" xfId="35"/>
    <cellStyle name="40% - Ênfase1 2" xfId="36"/>
    <cellStyle name="40% - Ênfase2 2" xfId="37"/>
    <cellStyle name="40% - Ênfase3 2" xfId="38"/>
    <cellStyle name="40% - Ênfase4 2" xfId="39"/>
    <cellStyle name="40% - Ênfase5 2" xfId="40"/>
    <cellStyle name="40% - Ênfase6 2" xfId="41"/>
    <cellStyle name="60% - Accent1" xfId="42"/>
    <cellStyle name="60% - Accent2" xfId="43"/>
    <cellStyle name="60% - Accent3" xfId="44"/>
    <cellStyle name="60% - Accent4" xfId="45"/>
    <cellStyle name="60% - Accent5" xfId="46"/>
    <cellStyle name="60% - Accent6" xfId="47"/>
    <cellStyle name="60% - Ênfase1 2" xfId="48"/>
    <cellStyle name="60% - Ênfase2 2" xfId="49"/>
    <cellStyle name="60% - Ênfase3 2" xfId="50"/>
    <cellStyle name="60% - Ênfase4 2" xfId="51"/>
    <cellStyle name="60% - Ênfase5 2" xfId="52"/>
    <cellStyle name="60% - Ênfase6 2" xfId="53"/>
    <cellStyle name="Accent1" xfId="54"/>
    <cellStyle name="Accent2" xfId="55"/>
    <cellStyle name="Accent3" xfId="56"/>
    <cellStyle name="Accent4" xfId="57"/>
    <cellStyle name="Accent5" xfId="58"/>
    <cellStyle name="Accent6" xfId="59"/>
    <cellStyle name="Bad" xfId="60"/>
    <cellStyle name="Bom 2" xfId="61"/>
    <cellStyle name="Calculation" xfId="62"/>
    <cellStyle name="Cálculo 2" xfId="63"/>
    <cellStyle name="Célula de Verificação 2" xfId="64"/>
    <cellStyle name="Célula Vinculada 2" xfId="65"/>
    <cellStyle name="Check Cell" xfId="66"/>
    <cellStyle name="Ênfase1 2" xfId="67"/>
    <cellStyle name="Ênfase2 2" xfId="68"/>
    <cellStyle name="Ênfase3 2" xfId="69"/>
    <cellStyle name="Ênfase4 2" xfId="70"/>
    <cellStyle name="Ênfase5 2" xfId="71"/>
    <cellStyle name="Ênfase6 2" xfId="72"/>
    <cellStyle name="Entrada 2" xfId="73"/>
    <cellStyle name="Estilo 1" xfId="1"/>
    <cellStyle name="Explanatory Text" xfId="74"/>
    <cellStyle name="Good" xfId="75"/>
    <cellStyle name="Heading 1" xfId="76"/>
    <cellStyle name="Heading 2" xfId="77"/>
    <cellStyle name="Heading 3" xfId="78"/>
    <cellStyle name="Heading 4" xfId="79"/>
    <cellStyle name="Incorreto 2" xfId="80"/>
    <cellStyle name="Input" xfId="81"/>
    <cellStyle name="Linked Cell" xfId="82"/>
    <cellStyle name="Neutra 2" xfId="83"/>
    <cellStyle name="Neutral" xfId="84"/>
    <cellStyle name="Normal" xfId="0" builtinId="0"/>
    <cellStyle name="Normal 2" xfId="2"/>
    <cellStyle name="Normal 2 2" xfId="16"/>
    <cellStyle name="Normal 3" xfId="15"/>
    <cellStyle name="Normal 4" xfId="17"/>
    <cellStyle name="Normal_PLANLIHA-REGODAGUA" xfId="3"/>
    <cellStyle name="Nota 2" xfId="85"/>
    <cellStyle name="Note" xfId="86"/>
    <cellStyle name="Output" xfId="87"/>
    <cellStyle name="Porcentagem" xfId="4" builtinId="5"/>
    <cellStyle name="Porcentagem 2" xfId="5"/>
    <cellStyle name="Porcentagem 2 2" xfId="6"/>
    <cellStyle name="Porcentagem 2 3" xfId="14"/>
    <cellStyle name="Porcentagem 3" xfId="7"/>
    <cellStyle name="Saída 2" xfId="88"/>
    <cellStyle name="Separador de milhares 2" xfId="9"/>
    <cellStyle name="Texto de Aviso 2" xfId="89"/>
    <cellStyle name="Texto Explicativo 2" xfId="90"/>
    <cellStyle name="Title" xfId="91"/>
    <cellStyle name="Título 1 2" xfId="92"/>
    <cellStyle name="Título 2 2" xfId="93"/>
    <cellStyle name="Título 3 2" xfId="94"/>
    <cellStyle name="Título 4 2" xfId="95"/>
    <cellStyle name="Título 5" xfId="96"/>
    <cellStyle name="Total 2" xfId="97"/>
    <cellStyle name="Vírgula" xfId="8" builtinId="3"/>
    <cellStyle name="Vírgula 2" xfId="10"/>
    <cellStyle name="Vírgula 2 2" xfId="11"/>
    <cellStyle name="Vírgula 2 3" xfId="13"/>
    <cellStyle name="Vírgula 3" xfId="12"/>
    <cellStyle name="Warning Text" xfId="98"/>
  </cellStyles>
  <dxfs count="4">
    <dxf>
      <font>
        <condense val="0"/>
        <extend val="0"/>
        <color indexed="9"/>
      </font>
      <fill>
        <patternFill patternType="none">
          <bgColor indexed="65"/>
        </patternFill>
      </fill>
      <border>
        <left/>
        <right/>
        <top/>
        <bottom/>
      </border>
    </dxf>
    <dxf>
      <font>
        <condense val="0"/>
        <extend val="0"/>
        <color indexed="10"/>
      </font>
      <fill>
        <patternFill>
          <bgColor indexed="51"/>
        </patternFill>
      </fill>
    </dxf>
    <dxf>
      <font>
        <condense val="0"/>
        <extend val="0"/>
        <color indexed="9"/>
      </font>
    </dxf>
    <dxf>
      <font>
        <b/>
        <i val="0"/>
        <condense val="0"/>
        <extend val="0"/>
        <color indexed="57"/>
      </font>
      <fill>
        <patternFill patternType="solid">
          <bgColor indexed="26"/>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editAs="oneCell">
    <xdr:from>
      <xdr:col>7</xdr:col>
      <xdr:colOff>68035</xdr:colOff>
      <xdr:row>2</xdr:row>
      <xdr:rowOff>19050</xdr:rowOff>
    </xdr:from>
    <xdr:to>
      <xdr:col>9</xdr:col>
      <xdr:colOff>721177</xdr:colOff>
      <xdr:row>10</xdr:row>
      <xdr:rowOff>122464</xdr:rowOff>
    </xdr:to>
    <xdr:pic>
      <xdr:nvPicPr>
        <xdr:cNvPr id="2" name="Imagem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68142" y="345621"/>
          <a:ext cx="2231571" cy="19403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2569845</xdr:colOff>
      <xdr:row>50</xdr:row>
      <xdr:rowOff>76200</xdr:rowOff>
    </xdr:from>
    <xdr:ext cx="184731" cy="264560"/>
    <xdr:sp macro="" textlink="">
      <xdr:nvSpPr>
        <xdr:cNvPr id="3" name="CaixaDeTexto 2"/>
        <xdr:cNvSpPr txBox="1"/>
      </xdr:nvSpPr>
      <xdr:spPr>
        <a:xfrm>
          <a:off x="397002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2569845</xdr:colOff>
      <xdr:row>5</xdr:row>
      <xdr:rowOff>76200</xdr:rowOff>
    </xdr:from>
    <xdr:ext cx="184731" cy="264560"/>
    <xdr:sp macro="" textlink="">
      <xdr:nvSpPr>
        <xdr:cNvPr id="2" name="CaixaDeTexto 1"/>
        <xdr:cNvSpPr txBox="1"/>
      </xdr:nvSpPr>
      <xdr:spPr>
        <a:xfrm>
          <a:off x="1826895" y="8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79</xdr:col>
          <xdr:colOff>0</xdr:colOff>
          <xdr:row>239</xdr:row>
          <xdr:rowOff>0</xdr:rowOff>
        </xdr:from>
        <xdr:to>
          <xdr:col>79</xdr:col>
          <xdr:colOff>0</xdr:colOff>
          <xdr:row>240</xdr:row>
          <xdr:rowOff>76200</xdr:rowOff>
        </xdr:to>
        <xdr:sp macro="" textlink="">
          <xdr:nvSpPr>
            <xdr:cNvPr id="16385" name="Object 1" hidden="1">
              <a:extLst>
                <a:ext uri="{63B3BB69-23CF-44E3-9099-C40C66FF867C}">
                  <a14:compatExt spid="_x0000_s163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57150</xdr:colOff>
          <xdr:row>40</xdr:row>
          <xdr:rowOff>0</xdr:rowOff>
        </xdr:from>
        <xdr:to>
          <xdr:col>5</xdr:col>
          <xdr:colOff>695325</xdr:colOff>
          <xdr:row>43</xdr:row>
          <xdr:rowOff>0</xdr:rowOff>
        </xdr:to>
        <xdr:sp macro="" textlink="">
          <xdr:nvSpPr>
            <xdr:cNvPr id="16386" name="Object 2" hidden="1">
              <a:extLst>
                <a:ext uri="{63B3BB69-23CF-44E3-9099-C40C66FF867C}">
                  <a14:compatExt spid="_x0000_s163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11</xdr:row>
          <xdr:rowOff>828675</xdr:rowOff>
        </xdr:from>
        <xdr:to>
          <xdr:col>46</xdr:col>
          <xdr:colOff>276225</xdr:colOff>
          <xdr:row>11</xdr:row>
          <xdr:rowOff>1323975</xdr:rowOff>
        </xdr:to>
        <xdr:sp macro="" textlink="">
          <xdr:nvSpPr>
            <xdr:cNvPr id="16387" name="CommandButton1" hidden="1">
              <a:extLst>
                <a:ext uri="{63B3BB69-23CF-44E3-9099-C40C66FF867C}">
                  <a14:compatExt spid="_x0000_s1638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image" Target="../media/image3.emf"/><Relationship Id="rId3" Type="http://schemas.openxmlformats.org/officeDocument/2006/relationships/vmlDrawing" Target="../drawings/vmlDrawing1.vml"/><Relationship Id="rId7" Type="http://schemas.openxmlformats.org/officeDocument/2006/relationships/control" Target="../activeX/activeX1.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oleObject" Target="../embeddings/oleObject2.bin"/><Relationship Id="rId5" Type="http://schemas.openxmlformats.org/officeDocument/2006/relationships/image" Target="../media/image2.w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37"/>
  <sheetViews>
    <sheetView tabSelected="1" zoomScaleNormal="100" workbookViewId="0">
      <selection activeCell="I33" sqref="I33"/>
    </sheetView>
  </sheetViews>
  <sheetFormatPr defaultRowHeight="12.75" x14ac:dyDescent="0.2"/>
  <cols>
    <col min="2" max="2" width="7" customWidth="1"/>
    <col min="3" max="3" width="16" customWidth="1"/>
    <col min="4" max="4" width="52.85546875" customWidth="1"/>
    <col min="5" max="5" width="6.7109375" customWidth="1"/>
    <col min="6" max="6" width="7.85546875" customWidth="1"/>
    <col min="7" max="7" width="11.85546875" customWidth="1"/>
    <col min="8" max="8" width="13.140625" bestFit="1" customWidth="1"/>
    <col min="9" max="9" width="13.5703125" customWidth="1"/>
    <col min="10" max="10" width="11.7109375" bestFit="1" customWidth="1"/>
    <col min="11" max="11" width="9.5703125" bestFit="1" customWidth="1"/>
    <col min="12" max="12" width="13.140625" style="74" bestFit="1" customWidth="1"/>
    <col min="13" max="13" width="15.85546875" bestFit="1" customWidth="1"/>
    <col min="14" max="14" width="10.5703125" bestFit="1" customWidth="1"/>
    <col min="16" max="16" width="12" customWidth="1"/>
  </cols>
  <sheetData>
    <row r="2" spans="2:14" ht="18" x14ac:dyDescent="0.25">
      <c r="B2" s="49" t="s">
        <v>19</v>
      </c>
      <c r="C2" s="42"/>
      <c r="D2" s="43"/>
      <c r="E2" s="44"/>
      <c r="F2" s="45"/>
      <c r="G2" s="46"/>
      <c r="H2" s="47"/>
      <c r="I2" s="48"/>
    </row>
    <row r="3" spans="2:14" x14ac:dyDescent="0.2">
      <c r="B3" s="10" t="s">
        <v>20</v>
      </c>
      <c r="C3" s="10"/>
      <c r="D3" s="2"/>
      <c r="E3" s="5"/>
      <c r="F3" s="6"/>
      <c r="G3" s="7"/>
      <c r="H3" s="8"/>
      <c r="I3" s="9"/>
    </row>
    <row r="4" spans="2:14" x14ac:dyDescent="0.2">
      <c r="B4" s="258" t="s">
        <v>103</v>
      </c>
      <c r="C4" s="258"/>
      <c r="D4" s="258"/>
      <c r="E4" s="258"/>
      <c r="F4" s="258"/>
      <c r="G4" s="258"/>
      <c r="H4" s="258"/>
      <c r="I4" s="258"/>
    </row>
    <row r="5" spans="2:14" x14ac:dyDescent="0.2">
      <c r="B5" s="4" t="s">
        <v>104</v>
      </c>
      <c r="C5" s="4"/>
      <c r="D5" s="2"/>
      <c r="E5" s="5"/>
      <c r="F5" s="6"/>
      <c r="G5" s="7"/>
      <c r="H5" s="8"/>
      <c r="I5" s="9"/>
    </row>
    <row r="6" spans="2:14" x14ac:dyDescent="0.2">
      <c r="B6" s="4" t="s">
        <v>207</v>
      </c>
      <c r="C6" s="4"/>
      <c r="D6" s="2"/>
      <c r="E6" s="5"/>
      <c r="F6" s="6"/>
      <c r="G6" s="7"/>
      <c r="H6" s="8"/>
      <c r="I6" s="9"/>
    </row>
    <row r="7" spans="2:14" ht="15.75" thickBot="1" x14ac:dyDescent="0.3">
      <c r="B7" s="263" t="s">
        <v>105</v>
      </c>
      <c r="C7" s="264"/>
      <c r="D7" s="264"/>
      <c r="E7" s="264"/>
      <c r="F7" s="264"/>
      <c r="G7" s="264"/>
      <c r="H7" s="8"/>
      <c r="I7" s="9"/>
      <c r="L7" s="74">
        <v>1.2801</v>
      </c>
    </row>
    <row r="8" spans="2:14" s="36" customFormat="1" ht="13.5" thickBot="1" x14ac:dyDescent="0.25">
      <c r="B8" s="265" t="s">
        <v>106</v>
      </c>
      <c r="C8" s="266"/>
      <c r="D8" s="266"/>
      <c r="E8" s="266"/>
      <c r="F8" s="266"/>
      <c r="G8" s="266"/>
      <c r="H8" s="266"/>
      <c r="I8" s="267"/>
      <c r="L8" s="75"/>
    </row>
    <row r="9" spans="2:14" s="36" customFormat="1" ht="16.5" thickBot="1" x14ac:dyDescent="0.3">
      <c r="B9" s="37"/>
      <c r="C9" s="38"/>
      <c r="D9" s="38"/>
      <c r="E9" s="38"/>
      <c r="F9" s="38"/>
      <c r="G9" s="38"/>
      <c r="H9" s="38"/>
      <c r="I9" s="39"/>
      <c r="L9" s="75"/>
    </row>
    <row r="10" spans="2:14" x14ac:dyDescent="0.2">
      <c r="B10" s="31" t="s">
        <v>2</v>
      </c>
      <c r="C10" s="31" t="s">
        <v>91</v>
      </c>
      <c r="D10" s="31" t="s">
        <v>22</v>
      </c>
      <c r="E10" s="31" t="s">
        <v>6</v>
      </c>
      <c r="F10" s="31" t="s">
        <v>23</v>
      </c>
      <c r="G10" s="32" t="s">
        <v>7</v>
      </c>
      <c r="H10" s="32" t="s">
        <v>24</v>
      </c>
      <c r="I10" s="31" t="s">
        <v>3</v>
      </c>
    </row>
    <row r="11" spans="2:14" ht="17.25" customHeight="1" x14ac:dyDescent="0.2">
      <c r="B11" s="180" t="s">
        <v>25</v>
      </c>
      <c r="C11" s="180"/>
      <c r="D11" s="262" t="s">
        <v>192</v>
      </c>
      <c r="E11" s="262"/>
      <c r="F11" s="262"/>
      <c r="G11" s="262"/>
      <c r="H11" s="262"/>
      <c r="I11" s="262"/>
    </row>
    <row r="12" spans="2:14" ht="21.75" customHeight="1" x14ac:dyDescent="0.2">
      <c r="B12" s="178" t="s">
        <v>204</v>
      </c>
      <c r="C12" s="178" t="s">
        <v>210</v>
      </c>
      <c r="D12" s="249" t="s">
        <v>211</v>
      </c>
      <c r="E12" s="250"/>
      <c r="F12" s="177" t="s">
        <v>5</v>
      </c>
      <c r="G12" s="251">
        <v>3</v>
      </c>
      <c r="H12" s="30">
        <f>TRUNC(L12*L7,2)</f>
        <v>385.31</v>
      </c>
      <c r="I12" s="30">
        <f>TRUNC(G12*H12,2)</f>
        <v>1155.93</v>
      </c>
      <c r="L12" s="253">
        <v>301</v>
      </c>
    </row>
    <row r="13" spans="2:14" ht="19.5" customHeight="1" x14ac:dyDescent="0.2">
      <c r="B13" s="178" t="s">
        <v>94</v>
      </c>
      <c r="C13" s="178" t="s">
        <v>203</v>
      </c>
      <c r="D13" s="173" t="s">
        <v>212</v>
      </c>
      <c r="E13" s="252"/>
      <c r="F13" s="177" t="s">
        <v>5</v>
      </c>
      <c r="G13" s="251">
        <v>20</v>
      </c>
      <c r="H13" s="30">
        <f>TRUNC(L13*L7,2)</f>
        <v>39.200000000000003</v>
      </c>
      <c r="I13" s="30">
        <f>TRUNC(G13*H13,2)</f>
        <v>784</v>
      </c>
      <c r="L13" s="253">
        <v>30.63</v>
      </c>
      <c r="N13" t="s">
        <v>93</v>
      </c>
    </row>
    <row r="14" spans="2:14" ht="18" customHeight="1" x14ac:dyDescent="0.2">
      <c r="B14" s="178" t="s">
        <v>95</v>
      </c>
      <c r="C14" s="178" t="s">
        <v>101</v>
      </c>
      <c r="D14" s="173" t="s">
        <v>213</v>
      </c>
      <c r="E14" s="252"/>
      <c r="F14" s="177" t="s">
        <v>5</v>
      </c>
      <c r="G14" s="251">
        <v>4</v>
      </c>
      <c r="H14" s="251">
        <f>TRUNC(L14*L7,2)</f>
        <v>563.24</v>
      </c>
      <c r="I14" s="251">
        <f>TRUNC(G14*H14,2)</f>
        <v>2252.96</v>
      </c>
      <c r="L14" s="253">
        <v>440</v>
      </c>
    </row>
    <row r="15" spans="2:14" ht="22.5" customHeight="1" x14ac:dyDescent="0.2">
      <c r="B15" s="178" t="s">
        <v>172</v>
      </c>
      <c r="C15" s="178" t="s">
        <v>173</v>
      </c>
      <c r="D15" s="174" t="s">
        <v>174</v>
      </c>
      <c r="E15" s="29"/>
      <c r="F15" s="177" t="s">
        <v>102</v>
      </c>
      <c r="G15" s="30">
        <v>1</v>
      </c>
      <c r="H15" s="30">
        <f>TRUNC(L15*L7,2)</f>
        <v>5526.9</v>
      </c>
      <c r="I15" s="30">
        <f>TRUNC(G15*H15,2)</f>
        <v>5526.9</v>
      </c>
      <c r="L15" s="77">
        <f>'COMP (2)'!G8+'COMP (2)'!G9</f>
        <v>4317.5599999999995</v>
      </c>
    </row>
    <row r="16" spans="2:14" ht="16.5" customHeight="1" x14ac:dyDescent="0.2">
      <c r="B16" s="259" t="s">
        <v>31</v>
      </c>
      <c r="C16" s="260"/>
      <c r="D16" s="260"/>
      <c r="E16" s="260"/>
      <c r="F16" s="260"/>
      <c r="G16" s="260"/>
      <c r="H16" s="261"/>
      <c r="I16" s="71">
        <f>SUM(I12:I15)</f>
        <v>9719.7900000000009</v>
      </c>
    </row>
    <row r="17" spans="2:16" ht="17.25" customHeight="1" x14ac:dyDescent="0.2">
      <c r="B17" s="180" t="s">
        <v>26</v>
      </c>
      <c r="C17" s="180"/>
      <c r="D17" s="262" t="s">
        <v>90</v>
      </c>
      <c r="E17" s="262"/>
      <c r="F17" s="262"/>
      <c r="G17" s="262"/>
      <c r="H17" s="262"/>
      <c r="I17" s="262"/>
      <c r="K17" s="60"/>
      <c r="L17" s="76"/>
      <c r="M17" s="60"/>
    </row>
    <row r="18" spans="2:16" ht="25.5" x14ac:dyDescent="0.2">
      <c r="B18" s="178" t="s">
        <v>27</v>
      </c>
      <c r="C18" s="178" t="s">
        <v>194</v>
      </c>
      <c r="D18" s="176" t="s">
        <v>195</v>
      </c>
      <c r="E18" s="29"/>
      <c r="F18" s="177" t="s">
        <v>1</v>
      </c>
      <c r="G18" s="30">
        <v>20</v>
      </c>
      <c r="H18" s="30">
        <f>TRUNC(L18*L7,2)</f>
        <v>2346.34</v>
      </c>
      <c r="I18" s="30">
        <f t="shared" ref="I18:I19" si="0">TRUNC(G18*H18,2)</f>
        <v>46926.8</v>
      </c>
      <c r="L18" s="77">
        <v>1832.94</v>
      </c>
    </row>
    <row r="19" spans="2:16" ht="17.25" customHeight="1" x14ac:dyDescent="0.2">
      <c r="B19" s="178" t="s">
        <v>92</v>
      </c>
      <c r="C19" s="178" t="s">
        <v>196</v>
      </c>
      <c r="D19" s="175" t="s">
        <v>199</v>
      </c>
      <c r="E19" s="3"/>
      <c r="F19" s="177" t="s">
        <v>102</v>
      </c>
      <c r="G19" s="79">
        <v>2</v>
      </c>
      <c r="H19" s="30">
        <f>TRUNC(L19*L7,2)</f>
        <v>3876.75</v>
      </c>
      <c r="I19" s="30">
        <f t="shared" si="0"/>
        <v>7753.5</v>
      </c>
      <c r="L19" s="77">
        <v>3028.48</v>
      </c>
      <c r="M19" s="60"/>
      <c r="N19" s="80" t="s">
        <v>96</v>
      </c>
    </row>
    <row r="20" spans="2:16" ht="26.25" customHeight="1" x14ac:dyDescent="0.2">
      <c r="B20" s="178" t="s">
        <v>28</v>
      </c>
      <c r="C20" s="211" t="s">
        <v>208</v>
      </c>
      <c r="D20" s="174" t="s">
        <v>159</v>
      </c>
      <c r="E20" s="29"/>
      <c r="F20" s="179" t="s">
        <v>21</v>
      </c>
      <c r="G20" s="79">
        <f>'MEM CÁLCULO CORPO'!E27</f>
        <v>240.3</v>
      </c>
      <c r="H20" s="30">
        <f>TRUNC(L20*L7,2)</f>
        <v>5.36</v>
      </c>
      <c r="I20" s="30">
        <f t="shared" ref="I20" si="1">TRUNC(G20*H20,2)</f>
        <v>1288</v>
      </c>
      <c r="L20" s="74">
        <v>4.1900000000000004</v>
      </c>
    </row>
    <row r="21" spans="2:16" ht="24.75" customHeight="1" x14ac:dyDescent="0.2">
      <c r="B21" s="178" t="s">
        <v>29</v>
      </c>
      <c r="C21" s="210" t="s">
        <v>209</v>
      </c>
      <c r="D21" s="212" t="s">
        <v>160</v>
      </c>
      <c r="E21" s="29"/>
      <c r="F21" s="179" t="s">
        <v>21</v>
      </c>
      <c r="G21" s="79">
        <f>'MEM CÁLCULO CORPO'!F27</f>
        <v>26.699999999999989</v>
      </c>
      <c r="H21" s="30">
        <f>TRUNC(L21*L7,2)</f>
        <v>68.760000000000005</v>
      </c>
      <c r="I21" s="30">
        <f t="shared" ref="I21" si="2">TRUNC(G21*H21,2)</f>
        <v>1835.89</v>
      </c>
      <c r="L21" s="74">
        <v>53.72</v>
      </c>
    </row>
    <row r="22" spans="2:16" ht="40.5" customHeight="1" x14ac:dyDescent="0.2">
      <c r="B22" s="178" t="s">
        <v>29</v>
      </c>
      <c r="C22" s="213" t="s">
        <v>162</v>
      </c>
      <c r="D22" s="212" t="s">
        <v>161</v>
      </c>
      <c r="E22" s="29"/>
      <c r="F22" s="179" t="s">
        <v>21</v>
      </c>
      <c r="G22" s="79">
        <f>'MEM CÁLCULO CORPO'!G27</f>
        <v>21.13</v>
      </c>
      <c r="H22" s="30">
        <f>TRUNC(L22*L7,2)</f>
        <v>2.08</v>
      </c>
      <c r="I22" s="30">
        <f t="shared" ref="I22" si="3">TRUNC(G22*H22,2)</f>
        <v>43.95</v>
      </c>
      <c r="L22" s="74">
        <v>1.63</v>
      </c>
    </row>
    <row r="23" spans="2:16" ht="48.75" customHeight="1" x14ac:dyDescent="0.2">
      <c r="B23" s="178" t="s">
        <v>164</v>
      </c>
      <c r="C23" s="211" t="s">
        <v>163</v>
      </c>
      <c r="D23" s="174" t="s">
        <v>165</v>
      </c>
      <c r="E23" s="214"/>
      <c r="F23" s="215" t="s">
        <v>5</v>
      </c>
      <c r="G23" s="79">
        <f>'MEM CÁLCULO CORPO'!H27</f>
        <v>47.2</v>
      </c>
      <c r="H23" s="30">
        <f>TRUNC(L23*L7,2)</f>
        <v>2.56</v>
      </c>
      <c r="I23" s="30">
        <f t="shared" ref="I23" si="4">TRUNC(G23*H23,2)</f>
        <v>120.83</v>
      </c>
      <c r="L23" s="253">
        <v>2</v>
      </c>
    </row>
    <row r="24" spans="2:16" ht="24.75" customHeight="1" x14ac:dyDescent="0.2">
      <c r="B24" s="178" t="s">
        <v>168</v>
      </c>
      <c r="C24" s="211" t="s">
        <v>166</v>
      </c>
      <c r="D24" s="174" t="s">
        <v>170</v>
      </c>
      <c r="E24" s="214"/>
      <c r="F24" s="215" t="s">
        <v>21</v>
      </c>
      <c r="G24" s="79">
        <f>'MEM CÁLCULO CORPO'!I27</f>
        <v>52.87</v>
      </c>
      <c r="H24" s="30">
        <f>TRUNC(L24*L7,2)</f>
        <v>25.6</v>
      </c>
      <c r="I24" s="30">
        <f t="shared" ref="I24:I25" si="5">TRUNC(G24*H24,2)</f>
        <v>1353.47</v>
      </c>
      <c r="L24" s="253">
        <v>20</v>
      </c>
    </row>
    <row r="25" spans="2:16" ht="83.25" customHeight="1" x14ac:dyDescent="0.2">
      <c r="B25" s="178" t="s">
        <v>169</v>
      </c>
      <c r="C25" s="211" t="s">
        <v>167</v>
      </c>
      <c r="D25" s="174" t="s">
        <v>171</v>
      </c>
      <c r="E25" s="214"/>
      <c r="F25" s="215" t="s">
        <v>21</v>
      </c>
      <c r="G25" s="79">
        <f>'MEM CÁLCULO CORPO'!J27</f>
        <v>193</v>
      </c>
      <c r="H25" s="30">
        <f>TRUNC(L25*L7,2)</f>
        <v>10.119999999999999</v>
      </c>
      <c r="I25" s="30">
        <f t="shared" si="5"/>
        <v>1953.16</v>
      </c>
      <c r="L25" s="74">
        <v>7.91</v>
      </c>
    </row>
    <row r="26" spans="2:16" ht="43.5" customHeight="1" x14ac:dyDescent="0.2">
      <c r="B26" s="178" t="s">
        <v>198</v>
      </c>
      <c r="C26" s="213" t="s">
        <v>197</v>
      </c>
      <c r="D26" s="174" t="s">
        <v>200</v>
      </c>
      <c r="E26" s="214"/>
      <c r="F26" s="177" t="s">
        <v>102</v>
      </c>
      <c r="G26" s="79">
        <v>14</v>
      </c>
      <c r="H26" s="30">
        <f>TRUNC(L26*L7,2)</f>
        <v>105.03</v>
      </c>
      <c r="I26" s="30">
        <f>TRUNC(G26*H26,2)-0.18</f>
        <v>1470.24</v>
      </c>
      <c r="L26" s="74">
        <v>82.05</v>
      </c>
    </row>
    <row r="27" spans="2:16" ht="16.5" customHeight="1" thickBot="1" x14ac:dyDescent="0.25">
      <c r="B27" s="259" t="s">
        <v>31</v>
      </c>
      <c r="C27" s="260"/>
      <c r="D27" s="260"/>
      <c r="E27" s="260"/>
      <c r="F27" s="260"/>
      <c r="G27" s="260"/>
      <c r="H27" s="261"/>
      <c r="I27" s="71">
        <f>SUM(I18:I26)</f>
        <v>62745.840000000004</v>
      </c>
    </row>
    <row r="28" spans="2:16" ht="13.5" thickBot="1" x14ac:dyDescent="0.25">
      <c r="B28" s="181"/>
      <c r="C28" s="182"/>
      <c r="D28" s="182"/>
      <c r="E28" s="182"/>
      <c r="F28" s="182"/>
      <c r="G28" s="182"/>
      <c r="H28" s="182"/>
      <c r="I28" s="183"/>
      <c r="M28" s="72"/>
      <c r="N28" s="72"/>
      <c r="O28" s="72"/>
      <c r="P28" s="81"/>
    </row>
    <row r="29" spans="2:16" ht="12.75" customHeight="1" thickBot="1" x14ac:dyDescent="0.25">
      <c r="B29" s="255" t="s">
        <v>30</v>
      </c>
      <c r="C29" s="256"/>
      <c r="D29" s="256"/>
      <c r="E29" s="256"/>
      <c r="F29" s="256"/>
      <c r="G29" s="256"/>
      <c r="H29" s="257"/>
      <c r="I29" s="70">
        <f>I27+I16</f>
        <v>72465.63</v>
      </c>
      <c r="L29" s="77"/>
      <c r="M29" s="73">
        <f>L29/I29</f>
        <v>0</v>
      </c>
      <c r="N29" s="72"/>
      <c r="O29" s="72"/>
      <c r="P29" s="82"/>
    </row>
    <row r="30" spans="2:16" ht="12.75" customHeight="1" thickBot="1" x14ac:dyDescent="0.25">
      <c r="B30" s="61"/>
      <c r="C30" s="61"/>
      <c r="D30" s="61"/>
      <c r="E30" s="61"/>
      <c r="F30" s="61"/>
      <c r="G30" s="61"/>
      <c r="H30" s="61"/>
      <c r="I30" s="50"/>
      <c r="L30" s="78"/>
      <c r="M30" s="72"/>
      <c r="N30" s="72"/>
      <c r="O30" s="72"/>
      <c r="P30" s="82"/>
    </row>
    <row r="31" spans="2:16" ht="9" customHeight="1" thickBot="1" x14ac:dyDescent="0.25">
      <c r="B31" s="33"/>
      <c r="C31" s="33"/>
      <c r="D31" s="33"/>
      <c r="E31" s="33"/>
      <c r="F31" s="33"/>
      <c r="G31" s="33"/>
      <c r="H31" s="33"/>
      <c r="I31" s="34"/>
      <c r="M31" s="72"/>
      <c r="N31" s="72"/>
      <c r="O31" s="72"/>
      <c r="P31" s="82"/>
    </row>
    <row r="33" spans="9:9" x14ac:dyDescent="0.2">
      <c r="I33" s="254"/>
    </row>
    <row r="37" spans="9:9" x14ac:dyDescent="0.2">
      <c r="I37" s="254"/>
    </row>
  </sheetData>
  <mergeCells count="8">
    <mergeCell ref="B29:H29"/>
    <mergeCell ref="B4:I4"/>
    <mergeCell ref="B27:H27"/>
    <mergeCell ref="B16:H16"/>
    <mergeCell ref="D17:I17"/>
    <mergeCell ref="B7:G7"/>
    <mergeCell ref="B8:I8"/>
    <mergeCell ref="D11:I11"/>
  </mergeCells>
  <phoneticPr fontId="9" type="noConversion"/>
  <pageMargins left="0.62992125984251968" right="0.23622047244094491" top="0.55118110236220474" bottom="0.55118110236220474" header="0.31496062992125984" footer="0.31496062992125984"/>
  <pageSetup paperSize="9" scale="7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sheetPr>
  <dimension ref="A1:L26"/>
  <sheetViews>
    <sheetView zoomScale="85" zoomScaleNormal="85" workbookViewId="0">
      <selection activeCell="C18" sqref="C18"/>
    </sheetView>
  </sheetViews>
  <sheetFormatPr defaultRowHeight="12.75" x14ac:dyDescent="0.2"/>
  <cols>
    <col min="1" max="1" width="7.140625" customWidth="1"/>
    <col min="2" max="2" width="41" customWidth="1"/>
    <col min="3" max="3" width="10.7109375" customWidth="1"/>
    <col min="4" max="4" width="13.5703125" customWidth="1"/>
    <col min="6" max="6" width="14.28515625" customWidth="1"/>
    <col min="8" max="8" width="12.85546875" customWidth="1"/>
    <col min="9" max="9" width="12.85546875" bestFit="1" customWidth="1"/>
    <col min="11" max="11" width="12.85546875" bestFit="1" customWidth="1"/>
  </cols>
  <sheetData>
    <row r="1" spans="1:12" ht="18" x14ac:dyDescent="0.25">
      <c r="A1" s="49" t="s">
        <v>19</v>
      </c>
      <c r="B1" s="42"/>
      <c r="C1" s="43"/>
      <c r="D1" s="44"/>
      <c r="E1" s="45"/>
      <c r="F1" s="46"/>
    </row>
    <row r="2" spans="1:12" x14ac:dyDescent="0.2">
      <c r="A2" s="10" t="s">
        <v>20</v>
      </c>
      <c r="B2" s="10"/>
      <c r="C2" s="2"/>
      <c r="D2" s="5"/>
      <c r="E2" s="6"/>
      <c r="F2" s="7"/>
    </row>
    <row r="3" spans="1:12" x14ac:dyDescent="0.2">
      <c r="A3" s="10" t="str">
        <f>'Planilha Orçamentária'!B4</f>
        <v>OBRA: RECONSTRUÇÃO COMPLETA DO BUEIRO TUBULAR - KM 14,5 ESTRADA JAPORÃ/JACAREÍ</v>
      </c>
      <c r="B3" s="10"/>
      <c r="C3" s="2"/>
      <c r="D3" s="5"/>
      <c r="E3" s="6"/>
      <c r="F3" s="7"/>
    </row>
    <row r="4" spans="1:12" x14ac:dyDescent="0.2">
      <c r="A4" s="4" t="str">
        <f>'Planilha Orçamentária'!B5</f>
        <v>LOCAL:  JAPORÃ - MS            COORDENADAS: 23º 52' 47" S e 54º 23' 57" O</v>
      </c>
      <c r="B4" s="4"/>
      <c r="C4" s="2"/>
      <c r="D4" s="5"/>
      <c r="E4" s="6"/>
      <c r="F4" s="7"/>
    </row>
    <row r="5" spans="1:12" ht="13.5" thickBot="1" x14ac:dyDescent="0.25">
      <c r="A5" s="4" t="str">
        <f>'Planilha Orçamentária'!B6</f>
        <v>SINAPI REGIONAL: 04/2019  - SICRO-DNIT - 20/2018 - CO/MS</v>
      </c>
      <c r="B5" s="4"/>
      <c r="C5" s="2"/>
      <c r="D5" s="5"/>
      <c r="E5" s="6"/>
      <c r="F5" s="7"/>
    </row>
    <row r="6" spans="1:12" ht="19.5" thickBot="1" x14ac:dyDescent="0.35">
      <c r="A6" s="268" t="s">
        <v>10</v>
      </c>
      <c r="B6" s="269"/>
      <c r="C6" s="269"/>
      <c r="D6" s="269"/>
      <c r="E6" s="269"/>
      <c r="F6" s="269"/>
      <c r="G6" s="269"/>
      <c r="H6" s="269"/>
    </row>
    <row r="7" spans="1:12" x14ac:dyDescent="0.2">
      <c r="A7" s="68" t="s">
        <v>2</v>
      </c>
      <c r="B7" s="68" t="s">
        <v>11</v>
      </c>
      <c r="C7" s="69" t="s">
        <v>4</v>
      </c>
      <c r="D7" s="68" t="s">
        <v>12</v>
      </c>
      <c r="E7" s="68" t="s">
        <v>0</v>
      </c>
      <c r="F7" s="68" t="s">
        <v>13</v>
      </c>
      <c r="G7" s="68" t="s">
        <v>0</v>
      </c>
      <c r="H7" s="68" t="s">
        <v>14</v>
      </c>
    </row>
    <row r="8" spans="1:12" x14ac:dyDescent="0.2">
      <c r="A8" s="11" t="s">
        <v>8</v>
      </c>
      <c r="B8" s="12" t="s">
        <v>192</v>
      </c>
      <c r="C8" s="53">
        <f>D8/$D$12</f>
        <v>0.13412965567262716</v>
      </c>
      <c r="D8" s="17">
        <f>'Planilha Orçamentária'!I16</f>
        <v>9719.7900000000009</v>
      </c>
      <c r="E8" s="63">
        <v>1</v>
      </c>
      <c r="F8" s="65">
        <f>D8*E8</f>
        <v>9719.7900000000009</v>
      </c>
      <c r="G8" s="64">
        <v>0</v>
      </c>
      <c r="H8" s="66">
        <f>D8*G8</f>
        <v>0</v>
      </c>
    </row>
    <row r="9" spans="1:12" x14ac:dyDescent="0.2">
      <c r="A9" s="11" t="s">
        <v>9</v>
      </c>
      <c r="B9" s="12" t="str">
        <f>'Planilha Orçamentária'!D17</f>
        <v>INFRAESTRUTURA</v>
      </c>
      <c r="C9" s="53">
        <f>D9/$D$12</f>
        <v>0.86587034432737287</v>
      </c>
      <c r="D9" s="17">
        <f>'Planilha Orçamentária'!I27</f>
        <v>62745.840000000004</v>
      </c>
      <c r="E9" s="63">
        <v>0.6</v>
      </c>
      <c r="F9" s="65">
        <f>D9*E9</f>
        <v>37647.504000000001</v>
      </c>
      <c r="G9" s="67">
        <v>0.4</v>
      </c>
      <c r="H9" s="66">
        <f>D9*G9</f>
        <v>25098.336000000003</v>
      </c>
    </row>
    <row r="10" spans="1:12" x14ac:dyDescent="0.2">
      <c r="A10" s="13"/>
      <c r="B10" s="14" t="s">
        <v>15</v>
      </c>
      <c r="C10" s="18">
        <f>SUM(C8:C9)</f>
        <v>1</v>
      </c>
      <c r="D10" s="19"/>
      <c r="E10" s="20">
        <f>F12/D12</f>
        <v>0.65365186226905081</v>
      </c>
      <c r="F10" s="21"/>
      <c r="G10" s="20">
        <f>H12/D12</f>
        <v>0.34634813773094913</v>
      </c>
      <c r="H10" s="22"/>
      <c r="K10" s="28"/>
      <c r="L10" s="62"/>
    </row>
    <row r="11" spans="1:12" x14ac:dyDescent="0.2">
      <c r="A11" s="13"/>
      <c r="B11" s="14" t="s">
        <v>16</v>
      </c>
      <c r="C11" s="18">
        <v>1</v>
      </c>
      <c r="D11" s="54"/>
      <c r="E11" s="23">
        <f>F12/D13</f>
        <v>0.65365186226905081</v>
      </c>
      <c r="F11" s="21"/>
      <c r="G11" s="23">
        <f>G10+E11</f>
        <v>1</v>
      </c>
      <c r="H11" s="22"/>
      <c r="K11" s="28"/>
    </row>
    <row r="12" spans="1:12" x14ac:dyDescent="0.2">
      <c r="A12" s="15"/>
      <c r="B12" s="16" t="s">
        <v>17</v>
      </c>
      <c r="C12" s="24"/>
      <c r="D12" s="52">
        <f>SUM(D8:D11)</f>
        <v>72465.63</v>
      </c>
      <c r="E12" s="24"/>
      <c r="F12" s="25">
        <f>SUM(F8:F11)</f>
        <v>47367.294000000002</v>
      </c>
      <c r="G12" s="24"/>
      <c r="H12" s="25">
        <f>SUM(H8:H11)</f>
        <v>25098.336000000003</v>
      </c>
    </row>
    <row r="13" spans="1:12" x14ac:dyDescent="0.2">
      <c r="A13" s="15"/>
      <c r="B13" s="16" t="s">
        <v>18</v>
      </c>
      <c r="C13" s="24"/>
      <c r="D13" s="52">
        <f>D12</f>
        <v>72465.63</v>
      </c>
      <c r="E13" s="24"/>
      <c r="F13" s="26">
        <f>F12</f>
        <v>47367.294000000002</v>
      </c>
      <c r="G13" s="27"/>
      <c r="H13" s="26">
        <f>H12+F13</f>
        <v>72465.63</v>
      </c>
      <c r="I13" s="1"/>
    </row>
    <row r="14" spans="1:12" x14ac:dyDescent="0.2">
      <c r="A14" s="55"/>
      <c r="B14" s="56"/>
      <c r="C14" s="57"/>
      <c r="D14" s="58"/>
      <c r="E14" s="58"/>
      <c r="F14" s="58"/>
      <c r="G14" s="59"/>
      <c r="H14" s="59"/>
    </row>
    <row r="17" spans="2:9" x14ac:dyDescent="0.2">
      <c r="B17" s="51"/>
    </row>
    <row r="19" spans="2:9" x14ac:dyDescent="0.2">
      <c r="E19" s="40"/>
      <c r="F19" s="40"/>
      <c r="G19" s="33"/>
      <c r="I19" s="28"/>
    </row>
    <row r="20" spans="2:9" x14ac:dyDescent="0.2">
      <c r="E20" s="41"/>
      <c r="F20" s="41"/>
      <c r="G20" s="33"/>
    </row>
    <row r="21" spans="2:9" x14ac:dyDescent="0.2">
      <c r="E21" s="40"/>
      <c r="F21" s="40"/>
      <c r="G21" s="33"/>
    </row>
    <row r="22" spans="2:9" x14ac:dyDescent="0.2">
      <c r="E22" s="40"/>
      <c r="F22" s="40"/>
      <c r="G22" s="33"/>
    </row>
    <row r="23" spans="2:9" x14ac:dyDescent="0.2">
      <c r="E23" s="40"/>
      <c r="F23" s="40"/>
      <c r="G23" s="33"/>
    </row>
    <row r="24" spans="2:9" x14ac:dyDescent="0.2">
      <c r="E24" s="40"/>
      <c r="F24" s="40"/>
      <c r="G24" s="40"/>
    </row>
    <row r="25" spans="2:9" x14ac:dyDescent="0.2">
      <c r="E25" s="41"/>
      <c r="F25" s="33"/>
      <c r="G25" s="41"/>
    </row>
    <row r="26" spans="2:9" x14ac:dyDescent="0.2">
      <c r="E26" s="40"/>
      <c r="F26" s="35"/>
      <c r="G26" s="40"/>
    </row>
  </sheetData>
  <mergeCells count="1">
    <mergeCell ref="A6:H6"/>
  </mergeCells>
  <phoneticPr fontId="9" type="noConversion"/>
  <pageMargins left="0.78740157480314965" right="0.47244094488188981" top="0.98425196850393704" bottom="0.98425196850393704" header="0.51181102362204722" footer="0.51181102362204722"/>
  <pageSetup paperSize="9" scale="8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8"/>
  <sheetViews>
    <sheetView view="pageBreakPreview" zoomScaleNormal="100" zoomScaleSheetLayoutView="100" workbookViewId="0">
      <selection activeCell="K24" sqref="K24"/>
    </sheetView>
  </sheetViews>
  <sheetFormatPr defaultRowHeight="12.75" x14ac:dyDescent="0.2"/>
  <cols>
    <col min="1" max="1" width="15.5703125" style="186" customWidth="1"/>
    <col min="2" max="2" width="15.42578125" style="186" customWidth="1"/>
    <col min="3" max="3" width="17.42578125" style="186" customWidth="1"/>
    <col min="4" max="4" width="14" style="186" customWidth="1"/>
    <col min="5" max="5" width="13.5703125" style="186" customWidth="1"/>
    <col min="6" max="6" width="11.85546875" style="186" customWidth="1"/>
    <col min="7" max="7" width="11" style="186" customWidth="1"/>
    <col min="8" max="10" width="11.85546875" style="186" customWidth="1"/>
    <col min="11" max="11" width="8.7109375" style="186" customWidth="1"/>
    <col min="12" max="13" width="4.85546875" style="186" hidden="1" customWidth="1"/>
    <col min="14" max="14" width="11.140625" style="186" hidden="1" customWidth="1"/>
    <col min="15" max="18" width="4.85546875" style="186" hidden="1" customWidth="1"/>
    <col min="19" max="19" width="8.140625" style="186" hidden="1" customWidth="1"/>
    <col min="20" max="20" width="6.140625" style="186" hidden="1" customWidth="1"/>
    <col min="21" max="21" width="5.42578125" style="186" hidden="1" customWidth="1"/>
    <col min="22" max="23" width="10.5703125" style="186" hidden="1" customWidth="1"/>
    <col min="24" max="24" width="12.42578125" style="186" bestFit="1" customWidth="1"/>
    <col min="25" max="25" width="9.28515625" style="186" bestFit="1" customWidth="1"/>
    <col min="26" max="256" width="9.140625" style="186"/>
    <col min="257" max="257" width="10.28515625" style="186" bestFit="1" customWidth="1"/>
    <col min="258" max="258" width="10.140625" style="186" customWidth="1"/>
    <col min="259" max="259" width="8.42578125" style="186" customWidth="1"/>
    <col min="260" max="260" width="11.7109375" style="186" customWidth="1"/>
    <col min="261" max="261" width="13.5703125" style="186" customWidth="1"/>
    <col min="262" max="262" width="11.85546875" style="186" customWidth="1"/>
    <col min="263" max="263" width="11" style="186" customWidth="1"/>
    <col min="264" max="266" width="11.85546875" style="186" customWidth="1"/>
    <col min="267" max="267" width="8.7109375" style="186" customWidth="1"/>
    <col min="268" max="268" width="4.85546875" style="186" bestFit="1" customWidth="1"/>
    <col min="269" max="269" width="4.85546875" style="186" customWidth="1"/>
    <col min="270" max="270" width="11.140625" style="186" bestFit="1" customWidth="1"/>
    <col min="271" max="274" width="4.85546875" style="186" bestFit="1" customWidth="1"/>
    <col min="275" max="275" width="8.140625" style="186" bestFit="1" customWidth="1"/>
    <col min="276" max="276" width="6.140625" style="186" bestFit="1" customWidth="1"/>
    <col min="277" max="277" width="5.42578125" style="186" bestFit="1" customWidth="1"/>
    <col min="278" max="279" width="10.5703125" style="186" customWidth="1"/>
    <col min="280" max="280" width="12.42578125" style="186" bestFit="1" customWidth="1"/>
    <col min="281" max="281" width="9.28515625" style="186" bestFit="1" customWidth="1"/>
    <col min="282" max="512" width="9.140625" style="186"/>
    <col min="513" max="513" width="10.28515625" style="186" bestFit="1" customWidth="1"/>
    <col min="514" max="514" width="10.140625" style="186" customWidth="1"/>
    <col min="515" max="515" width="8.42578125" style="186" customWidth="1"/>
    <col min="516" max="516" width="11.7109375" style="186" customWidth="1"/>
    <col min="517" max="517" width="13.5703125" style="186" customWidth="1"/>
    <col min="518" max="518" width="11.85546875" style="186" customWidth="1"/>
    <col min="519" max="519" width="11" style="186" customWidth="1"/>
    <col min="520" max="522" width="11.85546875" style="186" customWidth="1"/>
    <col min="523" max="523" width="8.7109375" style="186" customWidth="1"/>
    <col min="524" max="524" width="4.85546875" style="186" bestFit="1" customWidth="1"/>
    <col min="525" max="525" width="4.85546875" style="186" customWidth="1"/>
    <col min="526" max="526" width="11.140625" style="186" bestFit="1" customWidth="1"/>
    <col min="527" max="530" width="4.85546875" style="186" bestFit="1" customWidth="1"/>
    <col min="531" max="531" width="8.140625" style="186" bestFit="1" customWidth="1"/>
    <col min="532" max="532" width="6.140625" style="186" bestFit="1" customWidth="1"/>
    <col min="533" max="533" width="5.42578125" style="186" bestFit="1" customWidth="1"/>
    <col min="534" max="535" width="10.5703125" style="186" customWidth="1"/>
    <col min="536" max="536" width="12.42578125" style="186" bestFit="1" customWidth="1"/>
    <col min="537" max="537" width="9.28515625" style="186" bestFit="1" customWidth="1"/>
    <col min="538" max="768" width="9.140625" style="186"/>
    <col min="769" max="769" width="10.28515625" style="186" bestFit="1" customWidth="1"/>
    <col min="770" max="770" width="10.140625" style="186" customWidth="1"/>
    <col min="771" max="771" width="8.42578125" style="186" customWidth="1"/>
    <col min="772" max="772" width="11.7109375" style="186" customWidth="1"/>
    <col min="773" max="773" width="13.5703125" style="186" customWidth="1"/>
    <col min="774" max="774" width="11.85546875" style="186" customWidth="1"/>
    <col min="775" max="775" width="11" style="186" customWidth="1"/>
    <col min="776" max="778" width="11.85546875" style="186" customWidth="1"/>
    <col min="779" max="779" width="8.7109375" style="186" customWidth="1"/>
    <col min="780" max="780" width="4.85546875" style="186" bestFit="1" customWidth="1"/>
    <col min="781" max="781" width="4.85546875" style="186" customWidth="1"/>
    <col min="782" max="782" width="11.140625" style="186" bestFit="1" customWidth="1"/>
    <col min="783" max="786" width="4.85546875" style="186" bestFit="1" customWidth="1"/>
    <col min="787" max="787" width="8.140625" style="186" bestFit="1" customWidth="1"/>
    <col min="788" max="788" width="6.140625" style="186" bestFit="1" customWidth="1"/>
    <col min="789" max="789" width="5.42578125" style="186" bestFit="1" customWidth="1"/>
    <col min="790" max="791" width="10.5703125" style="186" customWidth="1"/>
    <col min="792" max="792" width="12.42578125" style="186" bestFit="1" customWidth="1"/>
    <col min="793" max="793" width="9.28515625" style="186" bestFit="1" customWidth="1"/>
    <col min="794" max="1024" width="9.140625" style="186"/>
    <col min="1025" max="1025" width="10.28515625" style="186" bestFit="1" customWidth="1"/>
    <col min="1026" max="1026" width="10.140625" style="186" customWidth="1"/>
    <col min="1027" max="1027" width="8.42578125" style="186" customWidth="1"/>
    <col min="1028" max="1028" width="11.7109375" style="186" customWidth="1"/>
    <col min="1029" max="1029" width="13.5703125" style="186" customWidth="1"/>
    <col min="1030" max="1030" width="11.85546875" style="186" customWidth="1"/>
    <col min="1031" max="1031" width="11" style="186" customWidth="1"/>
    <col min="1032" max="1034" width="11.85546875" style="186" customWidth="1"/>
    <col min="1035" max="1035" width="8.7109375" style="186" customWidth="1"/>
    <col min="1036" max="1036" width="4.85546875" style="186" bestFit="1" customWidth="1"/>
    <col min="1037" max="1037" width="4.85546875" style="186" customWidth="1"/>
    <col min="1038" max="1038" width="11.140625" style="186" bestFit="1" customWidth="1"/>
    <col min="1039" max="1042" width="4.85546875" style="186" bestFit="1" customWidth="1"/>
    <col min="1043" max="1043" width="8.140625" style="186" bestFit="1" customWidth="1"/>
    <col min="1044" max="1044" width="6.140625" style="186" bestFit="1" customWidth="1"/>
    <col min="1045" max="1045" width="5.42578125" style="186" bestFit="1" customWidth="1"/>
    <col min="1046" max="1047" width="10.5703125" style="186" customWidth="1"/>
    <col min="1048" max="1048" width="12.42578125" style="186" bestFit="1" customWidth="1"/>
    <col min="1049" max="1049" width="9.28515625" style="186" bestFit="1" customWidth="1"/>
    <col min="1050" max="1280" width="9.140625" style="186"/>
    <col min="1281" max="1281" width="10.28515625" style="186" bestFit="1" customWidth="1"/>
    <col min="1282" max="1282" width="10.140625" style="186" customWidth="1"/>
    <col min="1283" max="1283" width="8.42578125" style="186" customWidth="1"/>
    <col min="1284" max="1284" width="11.7109375" style="186" customWidth="1"/>
    <col min="1285" max="1285" width="13.5703125" style="186" customWidth="1"/>
    <col min="1286" max="1286" width="11.85546875" style="186" customWidth="1"/>
    <col min="1287" max="1287" width="11" style="186" customWidth="1"/>
    <col min="1288" max="1290" width="11.85546875" style="186" customWidth="1"/>
    <col min="1291" max="1291" width="8.7109375" style="186" customWidth="1"/>
    <col min="1292" max="1292" width="4.85546875" style="186" bestFit="1" customWidth="1"/>
    <col min="1293" max="1293" width="4.85546875" style="186" customWidth="1"/>
    <col min="1294" max="1294" width="11.140625" style="186" bestFit="1" customWidth="1"/>
    <col min="1295" max="1298" width="4.85546875" style="186" bestFit="1" customWidth="1"/>
    <col min="1299" max="1299" width="8.140625" style="186" bestFit="1" customWidth="1"/>
    <col min="1300" max="1300" width="6.140625" style="186" bestFit="1" customWidth="1"/>
    <col min="1301" max="1301" width="5.42578125" style="186" bestFit="1" customWidth="1"/>
    <col min="1302" max="1303" width="10.5703125" style="186" customWidth="1"/>
    <col min="1304" max="1304" width="12.42578125" style="186" bestFit="1" customWidth="1"/>
    <col min="1305" max="1305" width="9.28515625" style="186" bestFit="1" customWidth="1"/>
    <col min="1306" max="1536" width="9.140625" style="186"/>
    <col min="1537" max="1537" width="10.28515625" style="186" bestFit="1" customWidth="1"/>
    <col min="1538" max="1538" width="10.140625" style="186" customWidth="1"/>
    <col min="1539" max="1539" width="8.42578125" style="186" customWidth="1"/>
    <col min="1540" max="1540" width="11.7109375" style="186" customWidth="1"/>
    <col min="1541" max="1541" width="13.5703125" style="186" customWidth="1"/>
    <col min="1542" max="1542" width="11.85546875" style="186" customWidth="1"/>
    <col min="1543" max="1543" width="11" style="186" customWidth="1"/>
    <col min="1544" max="1546" width="11.85546875" style="186" customWidth="1"/>
    <col min="1547" max="1547" width="8.7109375" style="186" customWidth="1"/>
    <col min="1548" max="1548" width="4.85546875" style="186" bestFit="1" customWidth="1"/>
    <col min="1549" max="1549" width="4.85546875" style="186" customWidth="1"/>
    <col min="1550" max="1550" width="11.140625" style="186" bestFit="1" customWidth="1"/>
    <col min="1551" max="1554" width="4.85546875" style="186" bestFit="1" customWidth="1"/>
    <col min="1555" max="1555" width="8.140625" style="186" bestFit="1" customWidth="1"/>
    <col min="1556" max="1556" width="6.140625" style="186" bestFit="1" customWidth="1"/>
    <col min="1557" max="1557" width="5.42578125" style="186" bestFit="1" customWidth="1"/>
    <col min="1558" max="1559" width="10.5703125" style="186" customWidth="1"/>
    <col min="1560" max="1560" width="12.42578125" style="186" bestFit="1" customWidth="1"/>
    <col min="1561" max="1561" width="9.28515625" style="186" bestFit="1" customWidth="1"/>
    <col min="1562" max="1792" width="9.140625" style="186"/>
    <col min="1793" max="1793" width="10.28515625" style="186" bestFit="1" customWidth="1"/>
    <col min="1794" max="1794" width="10.140625" style="186" customWidth="1"/>
    <col min="1795" max="1795" width="8.42578125" style="186" customWidth="1"/>
    <col min="1796" max="1796" width="11.7109375" style="186" customWidth="1"/>
    <col min="1797" max="1797" width="13.5703125" style="186" customWidth="1"/>
    <col min="1798" max="1798" width="11.85546875" style="186" customWidth="1"/>
    <col min="1799" max="1799" width="11" style="186" customWidth="1"/>
    <col min="1800" max="1802" width="11.85546875" style="186" customWidth="1"/>
    <col min="1803" max="1803" width="8.7109375" style="186" customWidth="1"/>
    <col min="1804" max="1804" width="4.85546875" style="186" bestFit="1" customWidth="1"/>
    <col min="1805" max="1805" width="4.85546875" style="186" customWidth="1"/>
    <col min="1806" max="1806" width="11.140625" style="186" bestFit="1" customWidth="1"/>
    <col min="1807" max="1810" width="4.85546875" style="186" bestFit="1" customWidth="1"/>
    <col min="1811" max="1811" width="8.140625" style="186" bestFit="1" customWidth="1"/>
    <col min="1812" max="1812" width="6.140625" style="186" bestFit="1" customWidth="1"/>
    <col min="1813" max="1813" width="5.42578125" style="186" bestFit="1" customWidth="1"/>
    <col min="1814" max="1815" width="10.5703125" style="186" customWidth="1"/>
    <col min="1816" max="1816" width="12.42578125" style="186" bestFit="1" customWidth="1"/>
    <col min="1817" max="1817" width="9.28515625" style="186" bestFit="1" customWidth="1"/>
    <col min="1818" max="2048" width="9.140625" style="186"/>
    <col min="2049" max="2049" width="10.28515625" style="186" bestFit="1" customWidth="1"/>
    <col min="2050" max="2050" width="10.140625" style="186" customWidth="1"/>
    <col min="2051" max="2051" width="8.42578125" style="186" customWidth="1"/>
    <col min="2052" max="2052" width="11.7109375" style="186" customWidth="1"/>
    <col min="2053" max="2053" width="13.5703125" style="186" customWidth="1"/>
    <col min="2054" max="2054" width="11.85546875" style="186" customWidth="1"/>
    <col min="2055" max="2055" width="11" style="186" customWidth="1"/>
    <col min="2056" max="2058" width="11.85546875" style="186" customWidth="1"/>
    <col min="2059" max="2059" width="8.7109375" style="186" customWidth="1"/>
    <col min="2060" max="2060" width="4.85546875" style="186" bestFit="1" customWidth="1"/>
    <col min="2061" max="2061" width="4.85546875" style="186" customWidth="1"/>
    <col min="2062" max="2062" width="11.140625" style="186" bestFit="1" customWidth="1"/>
    <col min="2063" max="2066" width="4.85546875" style="186" bestFit="1" customWidth="1"/>
    <col min="2067" max="2067" width="8.140625" style="186" bestFit="1" customWidth="1"/>
    <col min="2068" max="2068" width="6.140625" style="186" bestFit="1" customWidth="1"/>
    <col min="2069" max="2069" width="5.42578125" style="186" bestFit="1" customWidth="1"/>
    <col min="2070" max="2071" width="10.5703125" style="186" customWidth="1"/>
    <col min="2072" max="2072" width="12.42578125" style="186" bestFit="1" customWidth="1"/>
    <col min="2073" max="2073" width="9.28515625" style="186" bestFit="1" customWidth="1"/>
    <col min="2074" max="2304" width="9.140625" style="186"/>
    <col min="2305" max="2305" width="10.28515625" style="186" bestFit="1" customWidth="1"/>
    <col min="2306" max="2306" width="10.140625" style="186" customWidth="1"/>
    <col min="2307" max="2307" width="8.42578125" style="186" customWidth="1"/>
    <col min="2308" max="2308" width="11.7109375" style="186" customWidth="1"/>
    <col min="2309" max="2309" width="13.5703125" style="186" customWidth="1"/>
    <col min="2310" max="2310" width="11.85546875" style="186" customWidth="1"/>
    <col min="2311" max="2311" width="11" style="186" customWidth="1"/>
    <col min="2312" max="2314" width="11.85546875" style="186" customWidth="1"/>
    <col min="2315" max="2315" width="8.7109375" style="186" customWidth="1"/>
    <col min="2316" max="2316" width="4.85546875" style="186" bestFit="1" customWidth="1"/>
    <col min="2317" max="2317" width="4.85546875" style="186" customWidth="1"/>
    <col min="2318" max="2318" width="11.140625" style="186" bestFit="1" customWidth="1"/>
    <col min="2319" max="2322" width="4.85546875" style="186" bestFit="1" customWidth="1"/>
    <col min="2323" max="2323" width="8.140625" style="186" bestFit="1" customWidth="1"/>
    <col min="2324" max="2324" width="6.140625" style="186" bestFit="1" customWidth="1"/>
    <col min="2325" max="2325" width="5.42578125" style="186" bestFit="1" customWidth="1"/>
    <col min="2326" max="2327" width="10.5703125" style="186" customWidth="1"/>
    <col min="2328" max="2328" width="12.42578125" style="186" bestFit="1" customWidth="1"/>
    <col min="2329" max="2329" width="9.28515625" style="186" bestFit="1" customWidth="1"/>
    <col min="2330" max="2560" width="9.140625" style="186"/>
    <col min="2561" max="2561" width="10.28515625" style="186" bestFit="1" customWidth="1"/>
    <col min="2562" max="2562" width="10.140625" style="186" customWidth="1"/>
    <col min="2563" max="2563" width="8.42578125" style="186" customWidth="1"/>
    <col min="2564" max="2564" width="11.7109375" style="186" customWidth="1"/>
    <col min="2565" max="2565" width="13.5703125" style="186" customWidth="1"/>
    <col min="2566" max="2566" width="11.85546875" style="186" customWidth="1"/>
    <col min="2567" max="2567" width="11" style="186" customWidth="1"/>
    <col min="2568" max="2570" width="11.85546875" style="186" customWidth="1"/>
    <col min="2571" max="2571" width="8.7109375" style="186" customWidth="1"/>
    <col min="2572" max="2572" width="4.85546875" style="186" bestFit="1" customWidth="1"/>
    <col min="2573" max="2573" width="4.85546875" style="186" customWidth="1"/>
    <col min="2574" max="2574" width="11.140625" style="186" bestFit="1" customWidth="1"/>
    <col min="2575" max="2578" width="4.85546875" style="186" bestFit="1" customWidth="1"/>
    <col min="2579" max="2579" width="8.140625" style="186" bestFit="1" customWidth="1"/>
    <col min="2580" max="2580" width="6.140625" style="186" bestFit="1" customWidth="1"/>
    <col min="2581" max="2581" width="5.42578125" style="186" bestFit="1" customWidth="1"/>
    <col min="2582" max="2583" width="10.5703125" style="186" customWidth="1"/>
    <col min="2584" max="2584" width="12.42578125" style="186" bestFit="1" customWidth="1"/>
    <col min="2585" max="2585" width="9.28515625" style="186" bestFit="1" customWidth="1"/>
    <col min="2586" max="2816" width="9.140625" style="186"/>
    <col min="2817" max="2817" width="10.28515625" style="186" bestFit="1" customWidth="1"/>
    <col min="2818" max="2818" width="10.140625" style="186" customWidth="1"/>
    <col min="2819" max="2819" width="8.42578125" style="186" customWidth="1"/>
    <col min="2820" max="2820" width="11.7109375" style="186" customWidth="1"/>
    <col min="2821" max="2821" width="13.5703125" style="186" customWidth="1"/>
    <col min="2822" max="2822" width="11.85546875" style="186" customWidth="1"/>
    <col min="2823" max="2823" width="11" style="186" customWidth="1"/>
    <col min="2824" max="2826" width="11.85546875" style="186" customWidth="1"/>
    <col min="2827" max="2827" width="8.7109375" style="186" customWidth="1"/>
    <col min="2828" max="2828" width="4.85546875" style="186" bestFit="1" customWidth="1"/>
    <col min="2829" max="2829" width="4.85546875" style="186" customWidth="1"/>
    <col min="2830" max="2830" width="11.140625" style="186" bestFit="1" customWidth="1"/>
    <col min="2831" max="2834" width="4.85546875" style="186" bestFit="1" customWidth="1"/>
    <col min="2835" max="2835" width="8.140625" style="186" bestFit="1" customWidth="1"/>
    <col min="2836" max="2836" width="6.140625" style="186" bestFit="1" customWidth="1"/>
    <col min="2837" max="2837" width="5.42578125" style="186" bestFit="1" customWidth="1"/>
    <col min="2838" max="2839" width="10.5703125" style="186" customWidth="1"/>
    <col min="2840" max="2840" width="12.42578125" style="186" bestFit="1" customWidth="1"/>
    <col min="2841" max="2841" width="9.28515625" style="186" bestFit="1" customWidth="1"/>
    <col min="2842" max="3072" width="9.140625" style="186"/>
    <col min="3073" max="3073" width="10.28515625" style="186" bestFit="1" customWidth="1"/>
    <col min="3074" max="3074" width="10.140625" style="186" customWidth="1"/>
    <col min="3075" max="3075" width="8.42578125" style="186" customWidth="1"/>
    <col min="3076" max="3076" width="11.7109375" style="186" customWidth="1"/>
    <col min="3077" max="3077" width="13.5703125" style="186" customWidth="1"/>
    <col min="3078" max="3078" width="11.85546875" style="186" customWidth="1"/>
    <col min="3079" max="3079" width="11" style="186" customWidth="1"/>
    <col min="3080" max="3082" width="11.85546875" style="186" customWidth="1"/>
    <col min="3083" max="3083" width="8.7109375" style="186" customWidth="1"/>
    <col min="3084" max="3084" width="4.85546875" style="186" bestFit="1" customWidth="1"/>
    <col min="3085" max="3085" width="4.85546875" style="186" customWidth="1"/>
    <col min="3086" max="3086" width="11.140625" style="186" bestFit="1" customWidth="1"/>
    <col min="3087" max="3090" width="4.85546875" style="186" bestFit="1" customWidth="1"/>
    <col min="3091" max="3091" width="8.140625" style="186" bestFit="1" customWidth="1"/>
    <col min="3092" max="3092" width="6.140625" style="186" bestFit="1" customWidth="1"/>
    <col min="3093" max="3093" width="5.42578125" style="186" bestFit="1" customWidth="1"/>
    <col min="3094" max="3095" width="10.5703125" style="186" customWidth="1"/>
    <col min="3096" max="3096" width="12.42578125" style="186" bestFit="1" customWidth="1"/>
    <col min="3097" max="3097" width="9.28515625" style="186" bestFit="1" customWidth="1"/>
    <col min="3098" max="3328" width="9.140625" style="186"/>
    <col min="3329" max="3329" width="10.28515625" style="186" bestFit="1" customWidth="1"/>
    <col min="3330" max="3330" width="10.140625" style="186" customWidth="1"/>
    <col min="3331" max="3331" width="8.42578125" style="186" customWidth="1"/>
    <col min="3332" max="3332" width="11.7109375" style="186" customWidth="1"/>
    <col min="3333" max="3333" width="13.5703125" style="186" customWidth="1"/>
    <col min="3334" max="3334" width="11.85546875" style="186" customWidth="1"/>
    <col min="3335" max="3335" width="11" style="186" customWidth="1"/>
    <col min="3336" max="3338" width="11.85546875" style="186" customWidth="1"/>
    <col min="3339" max="3339" width="8.7109375" style="186" customWidth="1"/>
    <col min="3340" max="3340" width="4.85546875" style="186" bestFit="1" customWidth="1"/>
    <col min="3341" max="3341" width="4.85546875" style="186" customWidth="1"/>
    <col min="3342" max="3342" width="11.140625" style="186" bestFit="1" customWidth="1"/>
    <col min="3343" max="3346" width="4.85546875" style="186" bestFit="1" customWidth="1"/>
    <col min="3347" max="3347" width="8.140625" style="186" bestFit="1" customWidth="1"/>
    <col min="3348" max="3348" width="6.140625" style="186" bestFit="1" customWidth="1"/>
    <col min="3349" max="3349" width="5.42578125" style="186" bestFit="1" customWidth="1"/>
    <col min="3350" max="3351" width="10.5703125" style="186" customWidth="1"/>
    <col min="3352" max="3352" width="12.42578125" style="186" bestFit="1" customWidth="1"/>
    <col min="3353" max="3353" width="9.28515625" style="186" bestFit="1" customWidth="1"/>
    <col min="3354" max="3584" width="9.140625" style="186"/>
    <col min="3585" max="3585" width="10.28515625" style="186" bestFit="1" customWidth="1"/>
    <col min="3586" max="3586" width="10.140625" style="186" customWidth="1"/>
    <col min="3587" max="3587" width="8.42578125" style="186" customWidth="1"/>
    <col min="3588" max="3588" width="11.7109375" style="186" customWidth="1"/>
    <col min="3589" max="3589" width="13.5703125" style="186" customWidth="1"/>
    <col min="3590" max="3590" width="11.85546875" style="186" customWidth="1"/>
    <col min="3591" max="3591" width="11" style="186" customWidth="1"/>
    <col min="3592" max="3594" width="11.85546875" style="186" customWidth="1"/>
    <col min="3595" max="3595" width="8.7109375" style="186" customWidth="1"/>
    <col min="3596" max="3596" width="4.85546875" style="186" bestFit="1" customWidth="1"/>
    <col min="3597" max="3597" width="4.85546875" style="186" customWidth="1"/>
    <col min="3598" max="3598" width="11.140625" style="186" bestFit="1" customWidth="1"/>
    <col min="3599" max="3602" width="4.85546875" style="186" bestFit="1" customWidth="1"/>
    <col min="3603" max="3603" width="8.140625" style="186" bestFit="1" customWidth="1"/>
    <col min="3604" max="3604" width="6.140625" style="186" bestFit="1" customWidth="1"/>
    <col min="3605" max="3605" width="5.42578125" style="186" bestFit="1" customWidth="1"/>
    <col min="3606" max="3607" width="10.5703125" style="186" customWidth="1"/>
    <col min="3608" max="3608" width="12.42578125" style="186" bestFit="1" customWidth="1"/>
    <col min="3609" max="3609" width="9.28515625" style="186" bestFit="1" customWidth="1"/>
    <col min="3610" max="3840" width="9.140625" style="186"/>
    <col min="3841" max="3841" width="10.28515625" style="186" bestFit="1" customWidth="1"/>
    <col min="3842" max="3842" width="10.140625" style="186" customWidth="1"/>
    <col min="3843" max="3843" width="8.42578125" style="186" customWidth="1"/>
    <col min="3844" max="3844" width="11.7109375" style="186" customWidth="1"/>
    <col min="3845" max="3845" width="13.5703125" style="186" customWidth="1"/>
    <col min="3846" max="3846" width="11.85546875" style="186" customWidth="1"/>
    <col min="3847" max="3847" width="11" style="186" customWidth="1"/>
    <col min="3848" max="3850" width="11.85546875" style="186" customWidth="1"/>
    <col min="3851" max="3851" width="8.7109375" style="186" customWidth="1"/>
    <col min="3852" max="3852" width="4.85546875" style="186" bestFit="1" customWidth="1"/>
    <col min="3853" max="3853" width="4.85546875" style="186" customWidth="1"/>
    <col min="3854" max="3854" width="11.140625" style="186" bestFit="1" customWidth="1"/>
    <col min="3855" max="3858" width="4.85546875" style="186" bestFit="1" customWidth="1"/>
    <col min="3859" max="3859" width="8.140625" style="186" bestFit="1" customWidth="1"/>
    <col min="3860" max="3860" width="6.140625" style="186" bestFit="1" customWidth="1"/>
    <col min="3861" max="3861" width="5.42578125" style="186" bestFit="1" customWidth="1"/>
    <col min="3862" max="3863" width="10.5703125" style="186" customWidth="1"/>
    <col min="3864" max="3864" width="12.42578125" style="186" bestFit="1" customWidth="1"/>
    <col min="3865" max="3865" width="9.28515625" style="186" bestFit="1" customWidth="1"/>
    <col min="3866" max="4096" width="9.140625" style="186"/>
    <col min="4097" max="4097" width="10.28515625" style="186" bestFit="1" customWidth="1"/>
    <col min="4098" max="4098" width="10.140625" style="186" customWidth="1"/>
    <col min="4099" max="4099" width="8.42578125" style="186" customWidth="1"/>
    <col min="4100" max="4100" width="11.7109375" style="186" customWidth="1"/>
    <col min="4101" max="4101" width="13.5703125" style="186" customWidth="1"/>
    <col min="4102" max="4102" width="11.85546875" style="186" customWidth="1"/>
    <col min="4103" max="4103" width="11" style="186" customWidth="1"/>
    <col min="4104" max="4106" width="11.85546875" style="186" customWidth="1"/>
    <col min="4107" max="4107" width="8.7109375" style="186" customWidth="1"/>
    <col min="4108" max="4108" width="4.85546875" style="186" bestFit="1" customWidth="1"/>
    <col min="4109" max="4109" width="4.85546875" style="186" customWidth="1"/>
    <col min="4110" max="4110" width="11.140625" style="186" bestFit="1" customWidth="1"/>
    <col min="4111" max="4114" width="4.85546875" style="186" bestFit="1" customWidth="1"/>
    <col min="4115" max="4115" width="8.140625" style="186" bestFit="1" customWidth="1"/>
    <col min="4116" max="4116" width="6.140625" style="186" bestFit="1" customWidth="1"/>
    <col min="4117" max="4117" width="5.42578125" style="186" bestFit="1" customWidth="1"/>
    <col min="4118" max="4119" width="10.5703125" style="186" customWidth="1"/>
    <col min="4120" max="4120" width="12.42578125" style="186" bestFit="1" customWidth="1"/>
    <col min="4121" max="4121" width="9.28515625" style="186" bestFit="1" customWidth="1"/>
    <col min="4122" max="4352" width="9.140625" style="186"/>
    <col min="4353" max="4353" width="10.28515625" style="186" bestFit="1" customWidth="1"/>
    <col min="4354" max="4354" width="10.140625" style="186" customWidth="1"/>
    <col min="4355" max="4355" width="8.42578125" style="186" customWidth="1"/>
    <col min="4356" max="4356" width="11.7109375" style="186" customWidth="1"/>
    <col min="4357" max="4357" width="13.5703125" style="186" customWidth="1"/>
    <col min="4358" max="4358" width="11.85546875" style="186" customWidth="1"/>
    <col min="4359" max="4359" width="11" style="186" customWidth="1"/>
    <col min="4360" max="4362" width="11.85546875" style="186" customWidth="1"/>
    <col min="4363" max="4363" width="8.7109375" style="186" customWidth="1"/>
    <col min="4364" max="4364" width="4.85546875" style="186" bestFit="1" customWidth="1"/>
    <col min="4365" max="4365" width="4.85546875" style="186" customWidth="1"/>
    <col min="4366" max="4366" width="11.140625" style="186" bestFit="1" customWidth="1"/>
    <col min="4367" max="4370" width="4.85546875" style="186" bestFit="1" customWidth="1"/>
    <col min="4371" max="4371" width="8.140625" style="186" bestFit="1" customWidth="1"/>
    <col min="4372" max="4372" width="6.140625" style="186" bestFit="1" customWidth="1"/>
    <col min="4373" max="4373" width="5.42578125" style="186" bestFit="1" customWidth="1"/>
    <col min="4374" max="4375" width="10.5703125" style="186" customWidth="1"/>
    <col min="4376" max="4376" width="12.42578125" style="186" bestFit="1" customWidth="1"/>
    <col min="4377" max="4377" width="9.28515625" style="186" bestFit="1" customWidth="1"/>
    <col min="4378" max="4608" width="9.140625" style="186"/>
    <col min="4609" max="4609" width="10.28515625" style="186" bestFit="1" customWidth="1"/>
    <col min="4610" max="4610" width="10.140625" style="186" customWidth="1"/>
    <col min="4611" max="4611" width="8.42578125" style="186" customWidth="1"/>
    <col min="4612" max="4612" width="11.7109375" style="186" customWidth="1"/>
    <col min="4613" max="4613" width="13.5703125" style="186" customWidth="1"/>
    <col min="4614" max="4614" width="11.85546875" style="186" customWidth="1"/>
    <col min="4615" max="4615" width="11" style="186" customWidth="1"/>
    <col min="4616" max="4618" width="11.85546875" style="186" customWidth="1"/>
    <col min="4619" max="4619" width="8.7109375" style="186" customWidth="1"/>
    <col min="4620" max="4620" width="4.85546875" style="186" bestFit="1" customWidth="1"/>
    <col min="4621" max="4621" width="4.85546875" style="186" customWidth="1"/>
    <col min="4622" max="4622" width="11.140625" style="186" bestFit="1" customWidth="1"/>
    <col min="4623" max="4626" width="4.85546875" style="186" bestFit="1" customWidth="1"/>
    <col min="4627" max="4627" width="8.140625" style="186" bestFit="1" customWidth="1"/>
    <col min="4628" max="4628" width="6.140625" style="186" bestFit="1" customWidth="1"/>
    <col min="4629" max="4629" width="5.42578125" style="186" bestFit="1" customWidth="1"/>
    <col min="4630" max="4631" width="10.5703125" style="186" customWidth="1"/>
    <col min="4632" max="4632" width="12.42578125" style="186" bestFit="1" customWidth="1"/>
    <col min="4633" max="4633" width="9.28515625" style="186" bestFit="1" customWidth="1"/>
    <col min="4634" max="4864" width="9.140625" style="186"/>
    <col min="4865" max="4865" width="10.28515625" style="186" bestFit="1" customWidth="1"/>
    <col min="4866" max="4866" width="10.140625" style="186" customWidth="1"/>
    <col min="4867" max="4867" width="8.42578125" style="186" customWidth="1"/>
    <col min="4868" max="4868" width="11.7109375" style="186" customWidth="1"/>
    <col min="4869" max="4869" width="13.5703125" style="186" customWidth="1"/>
    <col min="4870" max="4870" width="11.85546875" style="186" customWidth="1"/>
    <col min="4871" max="4871" width="11" style="186" customWidth="1"/>
    <col min="4872" max="4874" width="11.85546875" style="186" customWidth="1"/>
    <col min="4875" max="4875" width="8.7109375" style="186" customWidth="1"/>
    <col min="4876" max="4876" width="4.85546875" style="186" bestFit="1" customWidth="1"/>
    <col min="4877" max="4877" width="4.85546875" style="186" customWidth="1"/>
    <col min="4878" max="4878" width="11.140625" style="186" bestFit="1" customWidth="1"/>
    <col min="4879" max="4882" width="4.85546875" style="186" bestFit="1" customWidth="1"/>
    <col min="4883" max="4883" width="8.140625" style="186" bestFit="1" customWidth="1"/>
    <col min="4884" max="4884" width="6.140625" style="186" bestFit="1" customWidth="1"/>
    <col min="4885" max="4885" width="5.42578125" style="186" bestFit="1" customWidth="1"/>
    <col min="4886" max="4887" width="10.5703125" style="186" customWidth="1"/>
    <col min="4888" max="4888" width="12.42578125" style="186" bestFit="1" customWidth="1"/>
    <col min="4889" max="4889" width="9.28515625" style="186" bestFit="1" customWidth="1"/>
    <col min="4890" max="5120" width="9.140625" style="186"/>
    <col min="5121" max="5121" width="10.28515625" style="186" bestFit="1" customWidth="1"/>
    <col min="5122" max="5122" width="10.140625" style="186" customWidth="1"/>
    <col min="5123" max="5123" width="8.42578125" style="186" customWidth="1"/>
    <col min="5124" max="5124" width="11.7109375" style="186" customWidth="1"/>
    <col min="5125" max="5125" width="13.5703125" style="186" customWidth="1"/>
    <col min="5126" max="5126" width="11.85546875" style="186" customWidth="1"/>
    <col min="5127" max="5127" width="11" style="186" customWidth="1"/>
    <col min="5128" max="5130" width="11.85546875" style="186" customWidth="1"/>
    <col min="5131" max="5131" width="8.7109375" style="186" customWidth="1"/>
    <col min="5132" max="5132" width="4.85546875" style="186" bestFit="1" customWidth="1"/>
    <col min="5133" max="5133" width="4.85546875" style="186" customWidth="1"/>
    <col min="5134" max="5134" width="11.140625" style="186" bestFit="1" customWidth="1"/>
    <col min="5135" max="5138" width="4.85546875" style="186" bestFit="1" customWidth="1"/>
    <col min="5139" max="5139" width="8.140625" style="186" bestFit="1" customWidth="1"/>
    <col min="5140" max="5140" width="6.140625" style="186" bestFit="1" customWidth="1"/>
    <col min="5141" max="5141" width="5.42578125" style="186" bestFit="1" customWidth="1"/>
    <col min="5142" max="5143" width="10.5703125" style="186" customWidth="1"/>
    <col min="5144" max="5144" width="12.42578125" style="186" bestFit="1" customWidth="1"/>
    <col min="5145" max="5145" width="9.28515625" style="186" bestFit="1" customWidth="1"/>
    <col min="5146" max="5376" width="9.140625" style="186"/>
    <col min="5377" max="5377" width="10.28515625" style="186" bestFit="1" customWidth="1"/>
    <col min="5378" max="5378" width="10.140625" style="186" customWidth="1"/>
    <col min="5379" max="5379" width="8.42578125" style="186" customWidth="1"/>
    <col min="5380" max="5380" width="11.7109375" style="186" customWidth="1"/>
    <col min="5381" max="5381" width="13.5703125" style="186" customWidth="1"/>
    <col min="5382" max="5382" width="11.85546875" style="186" customWidth="1"/>
    <col min="5383" max="5383" width="11" style="186" customWidth="1"/>
    <col min="5384" max="5386" width="11.85546875" style="186" customWidth="1"/>
    <col min="5387" max="5387" width="8.7109375" style="186" customWidth="1"/>
    <col min="5388" max="5388" width="4.85546875" style="186" bestFit="1" customWidth="1"/>
    <col min="5389" max="5389" width="4.85546875" style="186" customWidth="1"/>
    <col min="5390" max="5390" width="11.140625" style="186" bestFit="1" customWidth="1"/>
    <col min="5391" max="5394" width="4.85546875" style="186" bestFit="1" customWidth="1"/>
    <col min="5395" max="5395" width="8.140625" style="186" bestFit="1" customWidth="1"/>
    <col min="5396" max="5396" width="6.140625" style="186" bestFit="1" customWidth="1"/>
    <col min="5397" max="5397" width="5.42578125" style="186" bestFit="1" customWidth="1"/>
    <col min="5398" max="5399" width="10.5703125" style="186" customWidth="1"/>
    <col min="5400" max="5400" width="12.42578125" style="186" bestFit="1" customWidth="1"/>
    <col min="5401" max="5401" width="9.28515625" style="186" bestFit="1" customWidth="1"/>
    <col min="5402" max="5632" width="9.140625" style="186"/>
    <col min="5633" max="5633" width="10.28515625" style="186" bestFit="1" customWidth="1"/>
    <col min="5634" max="5634" width="10.140625" style="186" customWidth="1"/>
    <col min="5635" max="5635" width="8.42578125" style="186" customWidth="1"/>
    <col min="5636" max="5636" width="11.7109375" style="186" customWidth="1"/>
    <col min="5637" max="5637" width="13.5703125" style="186" customWidth="1"/>
    <col min="5638" max="5638" width="11.85546875" style="186" customWidth="1"/>
    <col min="5639" max="5639" width="11" style="186" customWidth="1"/>
    <col min="5640" max="5642" width="11.85546875" style="186" customWidth="1"/>
    <col min="5643" max="5643" width="8.7109375" style="186" customWidth="1"/>
    <col min="5644" max="5644" width="4.85546875" style="186" bestFit="1" customWidth="1"/>
    <col min="5645" max="5645" width="4.85546875" style="186" customWidth="1"/>
    <col min="5646" max="5646" width="11.140625" style="186" bestFit="1" customWidth="1"/>
    <col min="5647" max="5650" width="4.85546875" style="186" bestFit="1" customWidth="1"/>
    <col min="5651" max="5651" width="8.140625" style="186" bestFit="1" customWidth="1"/>
    <col min="5652" max="5652" width="6.140625" style="186" bestFit="1" customWidth="1"/>
    <col min="5653" max="5653" width="5.42578125" style="186" bestFit="1" customWidth="1"/>
    <col min="5654" max="5655" width="10.5703125" style="186" customWidth="1"/>
    <col min="5656" max="5656" width="12.42578125" style="186" bestFit="1" customWidth="1"/>
    <col min="5657" max="5657" width="9.28515625" style="186" bestFit="1" customWidth="1"/>
    <col min="5658" max="5888" width="9.140625" style="186"/>
    <col min="5889" max="5889" width="10.28515625" style="186" bestFit="1" customWidth="1"/>
    <col min="5890" max="5890" width="10.140625" style="186" customWidth="1"/>
    <col min="5891" max="5891" width="8.42578125" style="186" customWidth="1"/>
    <col min="5892" max="5892" width="11.7109375" style="186" customWidth="1"/>
    <col min="5893" max="5893" width="13.5703125" style="186" customWidth="1"/>
    <col min="5894" max="5894" width="11.85546875" style="186" customWidth="1"/>
    <col min="5895" max="5895" width="11" style="186" customWidth="1"/>
    <col min="5896" max="5898" width="11.85546875" style="186" customWidth="1"/>
    <col min="5899" max="5899" width="8.7109375" style="186" customWidth="1"/>
    <col min="5900" max="5900" width="4.85546875" style="186" bestFit="1" customWidth="1"/>
    <col min="5901" max="5901" width="4.85546875" style="186" customWidth="1"/>
    <col min="5902" max="5902" width="11.140625" style="186" bestFit="1" customWidth="1"/>
    <col min="5903" max="5906" width="4.85546875" style="186" bestFit="1" customWidth="1"/>
    <col min="5907" max="5907" width="8.140625" style="186" bestFit="1" customWidth="1"/>
    <col min="5908" max="5908" width="6.140625" style="186" bestFit="1" customWidth="1"/>
    <col min="5909" max="5909" width="5.42578125" style="186" bestFit="1" customWidth="1"/>
    <col min="5910" max="5911" width="10.5703125" style="186" customWidth="1"/>
    <col min="5912" max="5912" width="12.42578125" style="186" bestFit="1" customWidth="1"/>
    <col min="5913" max="5913" width="9.28515625" style="186" bestFit="1" customWidth="1"/>
    <col min="5914" max="6144" width="9.140625" style="186"/>
    <col min="6145" max="6145" width="10.28515625" style="186" bestFit="1" customWidth="1"/>
    <col min="6146" max="6146" width="10.140625" style="186" customWidth="1"/>
    <col min="6147" max="6147" width="8.42578125" style="186" customWidth="1"/>
    <col min="6148" max="6148" width="11.7109375" style="186" customWidth="1"/>
    <col min="6149" max="6149" width="13.5703125" style="186" customWidth="1"/>
    <col min="6150" max="6150" width="11.85546875" style="186" customWidth="1"/>
    <col min="6151" max="6151" width="11" style="186" customWidth="1"/>
    <col min="6152" max="6154" width="11.85546875" style="186" customWidth="1"/>
    <col min="6155" max="6155" width="8.7109375" style="186" customWidth="1"/>
    <col min="6156" max="6156" width="4.85546875" style="186" bestFit="1" customWidth="1"/>
    <col min="6157" max="6157" width="4.85546875" style="186" customWidth="1"/>
    <col min="6158" max="6158" width="11.140625" style="186" bestFit="1" customWidth="1"/>
    <col min="6159" max="6162" width="4.85546875" style="186" bestFit="1" customWidth="1"/>
    <col min="6163" max="6163" width="8.140625" style="186" bestFit="1" customWidth="1"/>
    <col min="6164" max="6164" width="6.140625" style="186" bestFit="1" customWidth="1"/>
    <col min="6165" max="6165" width="5.42578125" style="186" bestFit="1" customWidth="1"/>
    <col min="6166" max="6167" width="10.5703125" style="186" customWidth="1"/>
    <col min="6168" max="6168" width="12.42578125" style="186" bestFit="1" customWidth="1"/>
    <col min="6169" max="6169" width="9.28515625" style="186" bestFit="1" customWidth="1"/>
    <col min="6170" max="6400" width="9.140625" style="186"/>
    <col min="6401" max="6401" width="10.28515625" style="186" bestFit="1" customWidth="1"/>
    <col min="6402" max="6402" width="10.140625" style="186" customWidth="1"/>
    <col min="6403" max="6403" width="8.42578125" style="186" customWidth="1"/>
    <col min="6404" max="6404" width="11.7109375" style="186" customWidth="1"/>
    <col min="6405" max="6405" width="13.5703125" style="186" customWidth="1"/>
    <col min="6406" max="6406" width="11.85546875" style="186" customWidth="1"/>
    <col min="6407" max="6407" width="11" style="186" customWidth="1"/>
    <col min="6408" max="6410" width="11.85546875" style="186" customWidth="1"/>
    <col min="6411" max="6411" width="8.7109375" style="186" customWidth="1"/>
    <col min="6412" max="6412" width="4.85546875" style="186" bestFit="1" customWidth="1"/>
    <col min="6413" max="6413" width="4.85546875" style="186" customWidth="1"/>
    <col min="6414" max="6414" width="11.140625" style="186" bestFit="1" customWidth="1"/>
    <col min="6415" max="6418" width="4.85546875" style="186" bestFit="1" customWidth="1"/>
    <col min="6419" max="6419" width="8.140625" style="186" bestFit="1" customWidth="1"/>
    <col min="6420" max="6420" width="6.140625" style="186" bestFit="1" customWidth="1"/>
    <col min="6421" max="6421" width="5.42578125" style="186" bestFit="1" customWidth="1"/>
    <col min="6422" max="6423" width="10.5703125" style="186" customWidth="1"/>
    <col min="6424" max="6424" width="12.42578125" style="186" bestFit="1" customWidth="1"/>
    <col min="6425" max="6425" width="9.28515625" style="186" bestFit="1" customWidth="1"/>
    <col min="6426" max="6656" width="9.140625" style="186"/>
    <col min="6657" max="6657" width="10.28515625" style="186" bestFit="1" customWidth="1"/>
    <col min="6658" max="6658" width="10.140625" style="186" customWidth="1"/>
    <col min="6659" max="6659" width="8.42578125" style="186" customWidth="1"/>
    <col min="6660" max="6660" width="11.7109375" style="186" customWidth="1"/>
    <col min="6661" max="6661" width="13.5703125" style="186" customWidth="1"/>
    <col min="6662" max="6662" width="11.85546875" style="186" customWidth="1"/>
    <col min="6663" max="6663" width="11" style="186" customWidth="1"/>
    <col min="6664" max="6666" width="11.85546875" style="186" customWidth="1"/>
    <col min="6667" max="6667" width="8.7109375" style="186" customWidth="1"/>
    <col min="6668" max="6668" width="4.85546875" style="186" bestFit="1" customWidth="1"/>
    <col min="6669" max="6669" width="4.85546875" style="186" customWidth="1"/>
    <col min="6670" max="6670" width="11.140625" style="186" bestFit="1" customWidth="1"/>
    <col min="6671" max="6674" width="4.85546875" style="186" bestFit="1" customWidth="1"/>
    <col min="6675" max="6675" width="8.140625" style="186" bestFit="1" customWidth="1"/>
    <col min="6676" max="6676" width="6.140625" style="186" bestFit="1" customWidth="1"/>
    <col min="6677" max="6677" width="5.42578125" style="186" bestFit="1" customWidth="1"/>
    <col min="6678" max="6679" width="10.5703125" style="186" customWidth="1"/>
    <col min="6680" max="6680" width="12.42578125" style="186" bestFit="1" customWidth="1"/>
    <col min="6681" max="6681" width="9.28515625" style="186" bestFit="1" customWidth="1"/>
    <col min="6682" max="6912" width="9.140625" style="186"/>
    <col min="6913" max="6913" width="10.28515625" style="186" bestFit="1" customWidth="1"/>
    <col min="6914" max="6914" width="10.140625" style="186" customWidth="1"/>
    <col min="6915" max="6915" width="8.42578125" style="186" customWidth="1"/>
    <col min="6916" max="6916" width="11.7109375" style="186" customWidth="1"/>
    <col min="6917" max="6917" width="13.5703125" style="186" customWidth="1"/>
    <col min="6918" max="6918" width="11.85546875" style="186" customWidth="1"/>
    <col min="6919" max="6919" width="11" style="186" customWidth="1"/>
    <col min="6920" max="6922" width="11.85546875" style="186" customWidth="1"/>
    <col min="6923" max="6923" width="8.7109375" style="186" customWidth="1"/>
    <col min="6924" max="6924" width="4.85546875" style="186" bestFit="1" customWidth="1"/>
    <col min="6925" max="6925" width="4.85546875" style="186" customWidth="1"/>
    <col min="6926" max="6926" width="11.140625" style="186" bestFit="1" customWidth="1"/>
    <col min="6927" max="6930" width="4.85546875" style="186" bestFit="1" customWidth="1"/>
    <col min="6931" max="6931" width="8.140625" style="186" bestFit="1" customWidth="1"/>
    <col min="6932" max="6932" width="6.140625" style="186" bestFit="1" customWidth="1"/>
    <col min="6933" max="6933" width="5.42578125" style="186" bestFit="1" customWidth="1"/>
    <col min="6934" max="6935" width="10.5703125" style="186" customWidth="1"/>
    <col min="6936" max="6936" width="12.42578125" style="186" bestFit="1" customWidth="1"/>
    <col min="6937" max="6937" width="9.28515625" style="186" bestFit="1" customWidth="1"/>
    <col min="6938" max="7168" width="9.140625" style="186"/>
    <col min="7169" max="7169" width="10.28515625" style="186" bestFit="1" customWidth="1"/>
    <col min="7170" max="7170" width="10.140625" style="186" customWidth="1"/>
    <col min="7171" max="7171" width="8.42578125" style="186" customWidth="1"/>
    <col min="7172" max="7172" width="11.7109375" style="186" customWidth="1"/>
    <col min="7173" max="7173" width="13.5703125" style="186" customWidth="1"/>
    <col min="7174" max="7174" width="11.85546875" style="186" customWidth="1"/>
    <col min="7175" max="7175" width="11" style="186" customWidth="1"/>
    <col min="7176" max="7178" width="11.85546875" style="186" customWidth="1"/>
    <col min="7179" max="7179" width="8.7109375" style="186" customWidth="1"/>
    <col min="7180" max="7180" width="4.85546875" style="186" bestFit="1" customWidth="1"/>
    <col min="7181" max="7181" width="4.85546875" style="186" customWidth="1"/>
    <col min="7182" max="7182" width="11.140625" style="186" bestFit="1" customWidth="1"/>
    <col min="7183" max="7186" width="4.85546875" style="186" bestFit="1" customWidth="1"/>
    <col min="7187" max="7187" width="8.140625" style="186" bestFit="1" customWidth="1"/>
    <col min="7188" max="7188" width="6.140625" style="186" bestFit="1" customWidth="1"/>
    <col min="7189" max="7189" width="5.42578125" style="186" bestFit="1" customWidth="1"/>
    <col min="7190" max="7191" width="10.5703125" style="186" customWidth="1"/>
    <col min="7192" max="7192" width="12.42578125" style="186" bestFit="1" customWidth="1"/>
    <col min="7193" max="7193" width="9.28515625" style="186" bestFit="1" customWidth="1"/>
    <col min="7194" max="7424" width="9.140625" style="186"/>
    <col min="7425" max="7425" width="10.28515625" style="186" bestFit="1" customWidth="1"/>
    <col min="7426" max="7426" width="10.140625" style="186" customWidth="1"/>
    <col min="7427" max="7427" width="8.42578125" style="186" customWidth="1"/>
    <col min="7428" max="7428" width="11.7109375" style="186" customWidth="1"/>
    <col min="7429" max="7429" width="13.5703125" style="186" customWidth="1"/>
    <col min="7430" max="7430" width="11.85546875" style="186" customWidth="1"/>
    <col min="7431" max="7431" width="11" style="186" customWidth="1"/>
    <col min="7432" max="7434" width="11.85546875" style="186" customWidth="1"/>
    <col min="7435" max="7435" width="8.7109375" style="186" customWidth="1"/>
    <col min="7436" max="7436" width="4.85546875" style="186" bestFit="1" customWidth="1"/>
    <col min="7437" max="7437" width="4.85546875" style="186" customWidth="1"/>
    <col min="7438" max="7438" width="11.140625" style="186" bestFit="1" customWidth="1"/>
    <col min="7439" max="7442" width="4.85546875" style="186" bestFit="1" customWidth="1"/>
    <col min="7443" max="7443" width="8.140625" style="186" bestFit="1" customWidth="1"/>
    <col min="7444" max="7444" width="6.140625" style="186" bestFit="1" customWidth="1"/>
    <col min="7445" max="7445" width="5.42578125" style="186" bestFit="1" customWidth="1"/>
    <col min="7446" max="7447" width="10.5703125" style="186" customWidth="1"/>
    <col min="7448" max="7448" width="12.42578125" style="186" bestFit="1" customWidth="1"/>
    <col min="7449" max="7449" width="9.28515625" style="186" bestFit="1" customWidth="1"/>
    <col min="7450" max="7680" width="9.140625" style="186"/>
    <col min="7681" max="7681" width="10.28515625" style="186" bestFit="1" customWidth="1"/>
    <col min="7682" max="7682" width="10.140625" style="186" customWidth="1"/>
    <col min="7683" max="7683" width="8.42578125" style="186" customWidth="1"/>
    <col min="7684" max="7684" width="11.7109375" style="186" customWidth="1"/>
    <col min="7685" max="7685" width="13.5703125" style="186" customWidth="1"/>
    <col min="7686" max="7686" width="11.85546875" style="186" customWidth="1"/>
    <col min="7687" max="7687" width="11" style="186" customWidth="1"/>
    <col min="7688" max="7690" width="11.85546875" style="186" customWidth="1"/>
    <col min="7691" max="7691" width="8.7109375" style="186" customWidth="1"/>
    <col min="7692" max="7692" width="4.85546875" style="186" bestFit="1" customWidth="1"/>
    <col min="7693" max="7693" width="4.85546875" style="186" customWidth="1"/>
    <col min="7694" max="7694" width="11.140625" style="186" bestFit="1" customWidth="1"/>
    <col min="7695" max="7698" width="4.85546875" style="186" bestFit="1" customWidth="1"/>
    <col min="7699" max="7699" width="8.140625" style="186" bestFit="1" customWidth="1"/>
    <col min="7700" max="7700" width="6.140625" style="186" bestFit="1" customWidth="1"/>
    <col min="7701" max="7701" width="5.42578125" style="186" bestFit="1" customWidth="1"/>
    <col min="7702" max="7703" width="10.5703125" style="186" customWidth="1"/>
    <col min="7704" max="7704" width="12.42578125" style="186" bestFit="1" customWidth="1"/>
    <col min="7705" max="7705" width="9.28515625" style="186" bestFit="1" customWidth="1"/>
    <col min="7706" max="7936" width="9.140625" style="186"/>
    <col min="7937" max="7937" width="10.28515625" style="186" bestFit="1" customWidth="1"/>
    <col min="7938" max="7938" width="10.140625" style="186" customWidth="1"/>
    <col min="7939" max="7939" width="8.42578125" style="186" customWidth="1"/>
    <col min="7940" max="7940" width="11.7109375" style="186" customWidth="1"/>
    <col min="7941" max="7941" width="13.5703125" style="186" customWidth="1"/>
    <col min="7942" max="7942" width="11.85546875" style="186" customWidth="1"/>
    <col min="7943" max="7943" width="11" style="186" customWidth="1"/>
    <col min="7944" max="7946" width="11.85546875" style="186" customWidth="1"/>
    <col min="7947" max="7947" width="8.7109375" style="186" customWidth="1"/>
    <col min="7948" max="7948" width="4.85546875" style="186" bestFit="1" customWidth="1"/>
    <col min="7949" max="7949" width="4.85546875" style="186" customWidth="1"/>
    <col min="7950" max="7950" width="11.140625" style="186" bestFit="1" customWidth="1"/>
    <col min="7951" max="7954" width="4.85546875" style="186" bestFit="1" customWidth="1"/>
    <col min="7955" max="7955" width="8.140625" style="186" bestFit="1" customWidth="1"/>
    <col min="7956" max="7956" width="6.140625" style="186" bestFit="1" customWidth="1"/>
    <col min="7957" max="7957" width="5.42578125" style="186" bestFit="1" customWidth="1"/>
    <col min="7958" max="7959" width="10.5703125" style="186" customWidth="1"/>
    <col min="7960" max="7960" width="12.42578125" style="186" bestFit="1" customWidth="1"/>
    <col min="7961" max="7961" width="9.28515625" style="186" bestFit="1" customWidth="1"/>
    <col min="7962" max="8192" width="9.140625" style="186"/>
    <col min="8193" max="8193" width="10.28515625" style="186" bestFit="1" customWidth="1"/>
    <col min="8194" max="8194" width="10.140625" style="186" customWidth="1"/>
    <col min="8195" max="8195" width="8.42578125" style="186" customWidth="1"/>
    <col min="8196" max="8196" width="11.7109375" style="186" customWidth="1"/>
    <col min="8197" max="8197" width="13.5703125" style="186" customWidth="1"/>
    <col min="8198" max="8198" width="11.85546875" style="186" customWidth="1"/>
    <col min="8199" max="8199" width="11" style="186" customWidth="1"/>
    <col min="8200" max="8202" width="11.85546875" style="186" customWidth="1"/>
    <col min="8203" max="8203" width="8.7109375" style="186" customWidth="1"/>
    <col min="8204" max="8204" width="4.85546875" style="186" bestFit="1" customWidth="1"/>
    <col min="8205" max="8205" width="4.85546875" style="186" customWidth="1"/>
    <col min="8206" max="8206" width="11.140625" style="186" bestFit="1" customWidth="1"/>
    <col min="8207" max="8210" width="4.85546875" style="186" bestFit="1" customWidth="1"/>
    <col min="8211" max="8211" width="8.140625" style="186" bestFit="1" customWidth="1"/>
    <col min="8212" max="8212" width="6.140625" style="186" bestFit="1" customWidth="1"/>
    <col min="8213" max="8213" width="5.42578125" style="186" bestFit="1" customWidth="1"/>
    <col min="8214" max="8215" width="10.5703125" style="186" customWidth="1"/>
    <col min="8216" max="8216" width="12.42578125" style="186" bestFit="1" customWidth="1"/>
    <col min="8217" max="8217" width="9.28515625" style="186" bestFit="1" customWidth="1"/>
    <col min="8218" max="8448" width="9.140625" style="186"/>
    <col min="8449" max="8449" width="10.28515625" style="186" bestFit="1" customWidth="1"/>
    <col min="8450" max="8450" width="10.140625" style="186" customWidth="1"/>
    <col min="8451" max="8451" width="8.42578125" style="186" customWidth="1"/>
    <col min="8452" max="8452" width="11.7109375" style="186" customWidth="1"/>
    <col min="8453" max="8453" width="13.5703125" style="186" customWidth="1"/>
    <col min="8454" max="8454" width="11.85546875" style="186" customWidth="1"/>
    <col min="8455" max="8455" width="11" style="186" customWidth="1"/>
    <col min="8456" max="8458" width="11.85546875" style="186" customWidth="1"/>
    <col min="8459" max="8459" width="8.7109375" style="186" customWidth="1"/>
    <col min="8460" max="8460" width="4.85546875" style="186" bestFit="1" customWidth="1"/>
    <col min="8461" max="8461" width="4.85546875" style="186" customWidth="1"/>
    <col min="8462" max="8462" width="11.140625" style="186" bestFit="1" customWidth="1"/>
    <col min="8463" max="8466" width="4.85546875" style="186" bestFit="1" customWidth="1"/>
    <col min="8467" max="8467" width="8.140625" style="186" bestFit="1" customWidth="1"/>
    <col min="8468" max="8468" width="6.140625" style="186" bestFit="1" customWidth="1"/>
    <col min="8469" max="8469" width="5.42578125" style="186" bestFit="1" customWidth="1"/>
    <col min="8470" max="8471" width="10.5703125" style="186" customWidth="1"/>
    <col min="8472" max="8472" width="12.42578125" style="186" bestFit="1" customWidth="1"/>
    <col min="8473" max="8473" width="9.28515625" style="186" bestFit="1" customWidth="1"/>
    <col min="8474" max="8704" width="9.140625" style="186"/>
    <col min="8705" max="8705" width="10.28515625" style="186" bestFit="1" customWidth="1"/>
    <col min="8706" max="8706" width="10.140625" style="186" customWidth="1"/>
    <col min="8707" max="8707" width="8.42578125" style="186" customWidth="1"/>
    <col min="8708" max="8708" width="11.7109375" style="186" customWidth="1"/>
    <col min="8709" max="8709" width="13.5703125" style="186" customWidth="1"/>
    <col min="8710" max="8710" width="11.85546875" style="186" customWidth="1"/>
    <col min="8711" max="8711" width="11" style="186" customWidth="1"/>
    <col min="8712" max="8714" width="11.85546875" style="186" customWidth="1"/>
    <col min="8715" max="8715" width="8.7109375" style="186" customWidth="1"/>
    <col min="8716" max="8716" width="4.85546875" style="186" bestFit="1" customWidth="1"/>
    <col min="8717" max="8717" width="4.85546875" style="186" customWidth="1"/>
    <col min="8718" max="8718" width="11.140625" style="186" bestFit="1" customWidth="1"/>
    <col min="8719" max="8722" width="4.85546875" style="186" bestFit="1" customWidth="1"/>
    <col min="8723" max="8723" width="8.140625" style="186" bestFit="1" customWidth="1"/>
    <col min="8724" max="8724" width="6.140625" style="186" bestFit="1" customWidth="1"/>
    <col min="8725" max="8725" width="5.42578125" style="186" bestFit="1" customWidth="1"/>
    <col min="8726" max="8727" width="10.5703125" style="186" customWidth="1"/>
    <col min="8728" max="8728" width="12.42578125" style="186" bestFit="1" customWidth="1"/>
    <col min="8729" max="8729" width="9.28515625" style="186" bestFit="1" customWidth="1"/>
    <col min="8730" max="8960" width="9.140625" style="186"/>
    <col min="8961" max="8961" width="10.28515625" style="186" bestFit="1" customWidth="1"/>
    <col min="8962" max="8962" width="10.140625" style="186" customWidth="1"/>
    <col min="8963" max="8963" width="8.42578125" style="186" customWidth="1"/>
    <col min="8964" max="8964" width="11.7109375" style="186" customWidth="1"/>
    <col min="8965" max="8965" width="13.5703125" style="186" customWidth="1"/>
    <col min="8966" max="8966" width="11.85546875" style="186" customWidth="1"/>
    <col min="8967" max="8967" width="11" style="186" customWidth="1"/>
    <col min="8968" max="8970" width="11.85546875" style="186" customWidth="1"/>
    <col min="8971" max="8971" width="8.7109375" style="186" customWidth="1"/>
    <col min="8972" max="8972" width="4.85546875" style="186" bestFit="1" customWidth="1"/>
    <col min="8973" max="8973" width="4.85546875" style="186" customWidth="1"/>
    <col min="8974" max="8974" width="11.140625" style="186" bestFit="1" customWidth="1"/>
    <col min="8975" max="8978" width="4.85546875" style="186" bestFit="1" customWidth="1"/>
    <col min="8979" max="8979" width="8.140625" style="186" bestFit="1" customWidth="1"/>
    <col min="8980" max="8980" width="6.140625" style="186" bestFit="1" customWidth="1"/>
    <col min="8981" max="8981" width="5.42578125" style="186" bestFit="1" customWidth="1"/>
    <col min="8982" max="8983" width="10.5703125" style="186" customWidth="1"/>
    <col min="8984" max="8984" width="12.42578125" style="186" bestFit="1" customWidth="1"/>
    <col min="8985" max="8985" width="9.28515625" style="186" bestFit="1" customWidth="1"/>
    <col min="8986" max="9216" width="9.140625" style="186"/>
    <col min="9217" max="9217" width="10.28515625" style="186" bestFit="1" customWidth="1"/>
    <col min="9218" max="9218" width="10.140625" style="186" customWidth="1"/>
    <col min="9219" max="9219" width="8.42578125" style="186" customWidth="1"/>
    <col min="9220" max="9220" width="11.7109375" style="186" customWidth="1"/>
    <col min="9221" max="9221" width="13.5703125" style="186" customWidth="1"/>
    <col min="9222" max="9222" width="11.85546875" style="186" customWidth="1"/>
    <col min="9223" max="9223" width="11" style="186" customWidth="1"/>
    <col min="9224" max="9226" width="11.85546875" style="186" customWidth="1"/>
    <col min="9227" max="9227" width="8.7109375" style="186" customWidth="1"/>
    <col min="9228" max="9228" width="4.85546875" style="186" bestFit="1" customWidth="1"/>
    <col min="9229" max="9229" width="4.85546875" style="186" customWidth="1"/>
    <col min="9230" max="9230" width="11.140625" style="186" bestFit="1" customWidth="1"/>
    <col min="9231" max="9234" width="4.85546875" style="186" bestFit="1" customWidth="1"/>
    <col min="9235" max="9235" width="8.140625" style="186" bestFit="1" customWidth="1"/>
    <col min="9236" max="9236" width="6.140625" style="186" bestFit="1" customWidth="1"/>
    <col min="9237" max="9237" width="5.42578125" style="186" bestFit="1" customWidth="1"/>
    <col min="9238" max="9239" width="10.5703125" style="186" customWidth="1"/>
    <col min="9240" max="9240" width="12.42578125" style="186" bestFit="1" customWidth="1"/>
    <col min="9241" max="9241" width="9.28515625" style="186" bestFit="1" customWidth="1"/>
    <col min="9242" max="9472" width="9.140625" style="186"/>
    <col min="9473" max="9473" width="10.28515625" style="186" bestFit="1" customWidth="1"/>
    <col min="9474" max="9474" width="10.140625" style="186" customWidth="1"/>
    <col min="9475" max="9475" width="8.42578125" style="186" customWidth="1"/>
    <col min="9476" max="9476" width="11.7109375" style="186" customWidth="1"/>
    <col min="9477" max="9477" width="13.5703125" style="186" customWidth="1"/>
    <col min="9478" max="9478" width="11.85546875" style="186" customWidth="1"/>
    <col min="9479" max="9479" width="11" style="186" customWidth="1"/>
    <col min="9480" max="9482" width="11.85546875" style="186" customWidth="1"/>
    <col min="9483" max="9483" width="8.7109375" style="186" customWidth="1"/>
    <col min="9484" max="9484" width="4.85546875" style="186" bestFit="1" customWidth="1"/>
    <col min="9485" max="9485" width="4.85546875" style="186" customWidth="1"/>
    <col min="9486" max="9486" width="11.140625" style="186" bestFit="1" customWidth="1"/>
    <col min="9487" max="9490" width="4.85546875" style="186" bestFit="1" customWidth="1"/>
    <col min="9491" max="9491" width="8.140625" style="186" bestFit="1" customWidth="1"/>
    <col min="9492" max="9492" width="6.140625" style="186" bestFit="1" customWidth="1"/>
    <col min="9493" max="9493" width="5.42578125" style="186" bestFit="1" customWidth="1"/>
    <col min="9494" max="9495" width="10.5703125" style="186" customWidth="1"/>
    <col min="9496" max="9496" width="12.42578125" style="186" bestFit="1" customWidth="1"/>
    <col min="9497" max="9497" width="9.28515625" style="186" bestFit="1" customWidth="1"/>
    <col min="9498" max="9728" width="9.140625" style="186"/>
    <col min="9729" max="9729" width="10.28515625" style="186" bestFit="1" customWidth="1"/>
    <col min="9730" max="9730" width="10.140625" style="186" customWidth="1"/>
    <col min="9731" max="9731" width="8.42578125" style="186" customWidth="1"/>
    <col min="9732" max="9732" width="11.7109375" style="186" customWidth="1"/>
    <col min="9733" max="9733" width="13.5703125" style="186" customWidth="1"/>
    <col min="9734" max="9734" width="11.85546875" style="186" customWidth="1"/>
    <col min="9735" max="9735" width="11" style="186" customWidth="1"/>
    <col min="9736" max="9738" width="11.85546875" style="186" customWidth="1"/>
    <col min="9739" max="9739" width="8.7109375" style="186" customWidth="1"/>
    <col min="9740" max="9740" width="4.85546875" style="186" bestFit="1" customWidth="1"/>
    <col min="9741" max="9741" width="4.85546875" style="186" customWidth="1"/>
    <col min="9742" max="9742" width="11.140625" style="186" bestFit="1" customWidth="1"/>
    <col min="9743" max="9746" width="4.85546875" style="186" bestFit="1" customWidth="1"/>
    <col min="9747" max="9747" width="8.140625" style="186" bestFit="1" customWidth="1"/>
    <col min="9748" max="9748" width="6.140625" style="186" bestFit="1" customWidth="1"/>
    <col min="9749" max="9749" width="5.42578125" style="186" bestFit="1" customWidth="1"/>
    <col min="9750" max="9751" width="10.5703125" style="186" customWidth="1"/>
    <col min="9752" max="9752" width="12.42578125" style="186" bestFit="1" customWidth="1"/>
    <col min="9753" max="9753" width="9.28515625" style="186" bestFit="1" customWidth="1"/>
    <col min="9754" max="9984" width="9.140625" style="186"/>
    <col min="9985" max="9985" width="10.28515625" style="186" bestFit="1" customWidth="1"/>
    <col min="9986" max="9986" width="10.140625" style="186" customWidth="1"/>
    <col min="9987" max="9987" width="8.42578125" style="186" customWidth="1"/>
    <col min="9988" max="9988" width="11.7109375" style="186" customWidth="1"/>
    <col min="9989" max="9989" width="13.5703125" style="186" customWidth="1"/>
    <col min="9990" max="9990" width="11.85546875" style="186" customWidth="1"/>
    <col min="9991" max="9991" width="11" style="186" customWidth="1"/>
    <col min="9992" max="9994" width="11.85546875" style="186" customWidth="1"/>
    <col min="9995" max="9995" width="8.7109375" style="186" customWidth="1"/>
    <col min="9996" max="9996" width="4.85546875" style="186" bestFit="1" customWidth="1"/>
    <col min="9997" max="9997" width="4.85546875" style="186" customWidth="1"/>
    <col min="9998" max="9998" width="11.140625" style="186" bestFit="1" customWidth="1"/>
    <col min="9999" max="10002" width="4.85546875" style="186" bestFit="1" customWidth="1"/>
    <col min="10003" max="10003" width="8.140625" style="186" bestFit="1" customWidth="1"/>
    <col min="10004" max="10004" width="6.140625" style="186" bestFit="1" customWidth="1"/>
    <col min="10005" max="10005" width="5.42578125" style="186" bestFit="1" customWidth="1"/>
    <col min="10006" max="10007" width="10.5703125" style="186" customWidth="1"/>
    <col min="10008" max="10008" width="12.42578125" style="186" bestFit="1" customWidth="1"/>
    <col min="10009" max="10009" width="9.28515625" style="186" bestFit="1" customWidth="1"/>
    <col min="10010" max="10240" width="9.140625" style="186"/>
    <col min="10241" max="10241" width="10.28515625" style="186" bestFit="1" customWidth="1"/>
    <col min="10242" max="10242" width="10.140625" style="186" customWidth="1"/>
    <col min="10243" max="10243" width="8.42578125" style="186" customWidth="1"/>
    <col min="10244" max="10244" width="11.7109375" style="186" customWidth="1"/>
    <col min="10245" max="10245" width="13.5703125" style="186" customWidth="1"/>
    <col min="10246" max="10246" width="11.85546875" style="186" customWidth="1"/>
    <col min="10247" max="10247" width="11" style="186" customWidth="1"/>
    <col min="10248" max="10250" width="11.85546875" style="186" customWidth="1"/>
    <col min="10251" max="10251" width="8.7109375" style="186" customWidth="1"/>
    <col min="10252" max="10252" width="4.85546875" style="186" bestFit="1" customWidth="1"/>
    <col min="10253" max="10253" width="4.85546875" style="186" customWidth="1"/>
    <col min="10254" max="10254" width="11.140625" style="186" bestFit="1" customWidth="1"/>
    <col min="10255" max="10258" width="4.85546875" style="186" bestFit="1" customWidth="1"/>
    <col min="10259" max="10259" width="8.140625" style="186" bestFit="1" customWidth="1"/>
    <col min="10260" max="10260" width="6.140625" style="186" bestFit="1" customWidth="1"/>
    <col min="10261" max="10261" width="5.42578125" style="186" bestFit="1" customWidth="1"/>
    <col min="10262" max="10263" width="10.5703125" style="186" customWidth="1"/>
    <col min="10264" max="10264" width="12.42578125" style="186" bestFit="1" customWidth="1"/>
    <col min="10265" max="10265" width="9.28515625" style="186" bestFit="1" customWidth="1"/>
    <col min="10266" max="10496" width="9.140625" style="186"/>
    <col min="10497" max="10497" width="10.28515625" style="186" bestFit="1" customWidth="1"/>
    <col min="10498" max="10498" width="10.140625" style="186" customWidth="1"/>
    <col min="10499" max="10499" width="8.42578125" style="186" customWidth="1"/>
    <col min="10500" max="10500" width="11.7109375" style="186" customWidth="1"/>
    <col min="10501" max="10501" width="13.5703125" style="186" customWidth="1"/>
    <col min="10502" max="10502" width="11.85546875" style="186" customWidth="1"/>
    <col min="10503" max="10503" width="11" style="186" customWidth="1"/>
    <col min="10504" max="10506" width="11.85546875" style="186" customWidth="1"/>
    <col min="10507" max="10507" width="8.7109375" style="186" customWidth="1"/>
    <col min="10508" max="10508" width="4.85546875" style="186" bestFit="1" customWidth="1"/>
    <col min="10509" max="10509" width="4.85546875" style="186" customWidth="1"/>
    <col min="10510" max="10510" width="11.140625" style="186" bestFit="1" customWidth="1"/>
    <col min="10511" max="10514" width="4.85546875" style="186" bestFit="1" customWidth="1"/>
    <col min="10515" max="10515" width="8.140625" style="186" bestFit="1" customWidth="1"/>
    <col min="10516" max="10516" width="6.140625" style="186" bestFit="1" customWidth="1"/>
    <col min="10517" max="10517" width="5.42578125" style="186" bestFit="1" customWidth="1"/>
    <col min="10518" max="10519" width="10.5703125" style="186" customWidth="1"/>
    <col min="10520" max="10520" width="12.42578125" style="186" bestFit="1" customWidth="1"/>
    <col min="10521" max="10521" width="9.28515625" style="186" bestFit="1" customWidth="1"/>
    <col min="10522" max="10752" width="9.140625" style="186"/>
    <col min="10753" max="10753" width="10.28515625" style="186" bestFit="1" customWidth="1"/>
    <col min="10754" max="10754" width="10.140625" style="186" customWidth="1"/>
    <col min="10755" max="10755" width="8.42578125" style="186" customWidth="1"/>
    <col min="10756" max="10756" width="11.7109375" style="186" customWidth="1"/>
    <col min="10757" max="10757" width="13.5703125" style="186" customWidth="1"/>
    <col min="10758" max="10758" width="11.85546875" style="186" customWidth="1"/>
    <col min="10759" max="10759" width="11" style="186" customWidth="1"/>
    <col min="10760" max="10762" width="11.85546875" style="186" customWidth="1"/>
    <col min="10763" max="10763" width="8.7109375" style="186" customWidth="1"/>
    <col min="10764" max="10764" width="4.85546875" style="186" bestFit="1" customWidth="1"/>
    <col min="10765" max="10765" width="4.85546875" style="186" customWidth="1"/>
    <col min="10766" max="10766" width="11.140625" style="186" bestFit="1" customWidth="1"/>
    <col min="10767" max="10770" width="4.85546875" style="186" bestFit="1" customWidth="1"/>
    <col min="10771" max="10771" width="8.140625" style="186" bestFit="1" customWidth="1"/>
    <col min="10772" max="10772" width="6.140625" style="186" bestFit="1" customWidth="1"/>
    <col min="10773" max="10773" width="5.42578125" style="186" bestFit="1" customWidth="1"/>
    <col min="10774" max="10775" width="10.5703125" style="186" customWidth="1"/>
    <col min="10776" max="10776" width="12.42578125" style="186" bestFit="1" customWidth="1"/>
    <col min="10777" max="10777" width="9.28515625" style="186" bestFit="1" customWidth="1"/>
    <col min="10778" max="11008" width="9.140625" style="186"/>
    <col min="11009" max="11009" width="10.28515625" style="186" bestFit="1" customWidth="1"/>
    <col min="11010" max="11010" width="10.140625" style="186" customWidth="1"/>
    <col min="11011" max="11011" width="8.42578125" style="186" customWidth="1"/>
    <col min="11012" max="11012" width="11.7109375" style="186" customWidth="1"/>
    <col min="11013" max="11013" width="13.5703125" style="186" customWidth="1"/>
    <col min="11014" max="11014" width="11.85546875" style="186" customWidth="1"/>
    <col min="11015" max="11015" width="11" style="186" customWidth="1"/>
    <col min="11016" max="11018" width="11.85546875" style="186" customWidth="1"/>
    <col min="11019" max="11019" width="8.7109375" style="186" customWidth="1"/>
    <col min="11020" max="11020" width="4.85546875" style="186" bestFit="1" customWidth="1"/>
    <col min="11021" max="11021" width="4.85546875" style="186" customWidth="1"/>
    <col min="11022" max="11022" width="11.140625" style="186" bestFit="1" customWidth="1"/>
    <col min="11023" max="11026" width="4.85546875" style="186" bestFit="1" customWidth="1"/>
    <col min="11027" max="11027" width="8.140625" style="186" bestFit="1" customWidth="1"/>
    <col min="11028" max="11028" width="6.140625" style="186" bestFit="1" customWidth="1"/>
    <col min="11029" max="11029" width="5.42578125" style="186" bestFit="1" customWidth="1"/>
    <col min="11030" max="11031" width="10.5703125" style="186" customWidth="1"/>
    <col min="11032" max="11032" width="12.42578125" style="186" bestFit="1" customWidth="1"/>
    <col min="11033" max="11033" width="9.28515625" style="186" bestFit="1" customWidth="1"/>
    <col min="11034" max="11264" width="9.140625" style="186"/>
    <col min="11265" max="11265" width="10.28515625" style="186" bestFit="1" customWidth="1"/>
    <col min="11266" max="11266" width="10.140625" style="186" customWidth="1"/>
    <col min="11267" max="11267" width="8.42578125" style="186" customWidth="1"/>
    <col min="11268" max="11268" width="11.7109375" style="186" customWidth="1"/>
    <col min="11269" max="11269" width="13.5703125" style="186" customWidth="1"/>
    <col min="11270" max="11270" width="11.85546875" style="186" customWidth="1"/>
    <col min="11271" max="11271" width="11" style="186" customWidth="1"/>
    <col min="11272" max="11274" width="11.85546875" style="186" customWidth="1"/>
    <col min="11275" max="11275" width="8.7109375" style="186" customWidth="1"/>
    <col min="11276" max="11276" width="4.85546875" style="186" bestFit="1" customWidth="1"/>
    <col min="11277" max="11277" width="4.85546875" style="186" customWidth="1"/>
    <col min="11278" max="11278" width="11.140625" style="186" bestFit="1" customWidth="1"/>
    <col min="11279" max="11282" width="4.85546875" style="186" bestFit="1" customWidth="1"/>
    <col min="11283" max="11283" width="8.140625" style="186" bestFit="1" customWidth="1"/>
    <col min="11284" max="11284" width="6.140625" style="186" bestFit="1" customWidth="1"/>
    <col min="11285" max="11285" width="5.42578125" style="186" bestFit="1" customWidth="1"/>
    <col min="11286" max="11287" width="10.5703125" style="186" customWidth="1"/>
    <col min="11288" max="11288" width="12.42578125" style="186" bestFit="1" customWidth="1"/>
    <col min="11289" max="11289" width="9.28515625" style="186" bestFit="1" customWidth="1"/>
    <col min="11290" max="11520" width="9.140625" style="186"/>
    <col min="11521" max="11521" width="10.28515625" style="186" bestFit="1" customWidth="1"/>
    <col min="11522" max="11522" width="10.140625" style="186" customWidth="1"/>
    <col min="11523" max="11523" width="8.42578125" style="186" customWidth="1"/>
    <col min="11524" max="11524" width="11.7109375" style="186" customWidth="1"/>
    <col min="11525" max="11525" width="13.5703125" style="186" customWidth="1"/>
    <col min="11526" max="11526" width="11.85546875" style="186" customWidth="1"/>
    <col min="11527" max="11527" width="11" style="186" customWidth="1"/>
    <col min="11528" max="11530" width="11.85546875" style="186" customWidth="1"/>
    <col min="11531" max="11531" width="8.7109375" style="186" customWidth="1"/>
    <col min="11532" max="11532" width="4.85546875" style="186" bestFit="1" customWidth="1"/>
    <col min="11533" max="11533" width="4.85546875" style="186" customWidth="1"/>
    <col min="11534" max="11534" width="11.140625" style="186" bestFit="1" customWidth="1"/>
    <col min="11535" max="11538" width="4.85546875" style="186" bestFit="1" customWidth="1"/>
    <col min="11539" max="11539" width="8.140625" style="186" bestFit="1" customWidth="1"/>
    <col min="11540" max="11540" width="6.140625" style="186" bestFit="1" customWidth="1"/>
    <col min="11541" max="11541" width="5.42578125" style="186" bestFit="1" customWidth="1"/>
    <col min="11542" max="11543" width="10.5703125" style="186" customWidth="1"/>
    <col min="11544" max="11544" width="12.42578125" style="186" bestFit="1" customWidth="1"/>
    <col min="11545" max="11545" width="9.28515625" style="186" bestFit="1" customWidth="1"/>
    <col min="11546" max="11776" width="9.140625" style="186"/>
    <col min="11777" max="11777" width="10.28515625" style="186" bestFit="1" customWidth="1"/>
    <col min="11778" max="11778" width="10.140625" style="186" customWidth="1"/>
    <col min="11779" max="11779" width="8.42578125" style="186" customWidth="1"/>
    <col min="11780" max="11780" width="11.7109375" style="186" customWidth="1"/>
    <col min="11781" max="11781" width="13.5703125" style="186" customWidth="1"/>
    <col min="11782" max="11782" width="11.85546875" style="186" customWidth="1"/>
    <col min="11783" max="11783" width="11" style="186" customWidth="1"/>
    <col min="11784" max="11786" width="11.85546875" style="186" customWidth="1"/>
    <col min="11787" max="11787" width="8.7109375" style="186" customWidth="1"/>
    <col min="11788" max="11788" width="4.85546875" style="186" bestFit="1" customWidth="1"/>
    <col min="11789" max="11789" width="4.85546875" style="186" customWidth="1"/>
    <col min="11790" max="11790" width="11.140625" style="186" bestFit="1" customWidth="1"/>
    <col min="11791" max="11794" width="4.85546875" style="186" bestFit="1" customWidth="1"/>
    <col min="11795" max="11795" width="8.140625" style="186" bestFit="1" customWidth="1"/>
    <col min="11796" max="11796" width="6.140625" style="186" bestFit="1" customWidth="1"/>
    <col min="11797" max="11797" width="5.42578125" style="186" bestFit="1" customWidth="1"/>
    <col min="11798" max="11799" width="10.5703125" style="186" customWidth="1"/>
    <col min="11800" max="11800" width="12.42578125" style="186" bestFit="1" customWidth="1"/>
    <col min="11801" max="11801" width="9.28515625" style="186" bestFit="1" customWidth="1"/>
    <col min="11802" max="12032" width="9.140625" style="186"/>
    <col min="12033" max="12033" width="10.28515625" style="186" bestFit="1" customWidth="1"/>
    <col min="12034" max="12034" width="10.140625" style="186" customWidth="1"/>
    <col min="12035" max="12035" width="8.42578125" style="186" customWidth="1"/>
    <col min="12036" max="12036" width="11.7109375" style="186" customWidth="1"/>
    <col min="12037" max="12037" width="13.5703125" style="186" customWidth="1"/>
    <col min="12038" max="12038" width="11.85546875" style="186" customWidth="1"/>
    <col min="12039" max="12039" width="11" style="186" customWidth="1"/>
    <col min="12040" max="12042" width="11.85546875" style="186" customWidth="1"/>
    <col min="12043" max="12043" width="8.7109375" style="186" customWidth="1"/>
    <col min="12044" max="12044" width="4.85546875" style="186" bestFit="1" customWidth="1"/>
    <col min="12045" max="12045" width="4.85546875" style="186" customWidth="1"/>
    <col min="12046" max="12046" width="11.140625" style="186" bestFit="1" customWidth="1"/>
    <col min="12047" max="12050" width="4.85546875" style="186" bestFit="1" customWidth="1"/>
    <col min="12051" max="12051" width="8.140625" style="186" bestFit="1" customWidth="1"/>
    <col min="12052" max="12052" width="6.140625" style="186" bestFit="1" customWidth="1"/>
    <col min="12053" max="12053" width="5.42578125" style="186" bestFit="1" customWidth="1"/>
    <col min="12054" max="12055" width="10.5703125" style="186" customWidth="1"/>
    <col min="12056" max="12056" width="12.42578125" style="186" bestFit="1" customWidth="1"/>
    <col min="12057" max="12057" width="9.28515625" style="186" bestFit="1" customWidth="1"/>
    <col min="12058" max="12288" width="9.140625" style="186"/>
    <col min="12289" max="12289" width="10.28515625" style="186" bestFit="1" customWidth="1"/>
    <col min="12290" max="12290" width="10.140625" style="186" customWidth="1"/>
    <col min="12291" max="12291" width="8.42578125" style="186" customWidth="1"/>
    <col min="12292" max="12292" width="11.7109375" style="186" customWidth="1"/>
    <col min="12293" max="12293" width="13.5703125" style="186" customWidth="1"/>
    <col min="12294" max="12294" width="11.85546875" style="186" customWidth="1"/>
    <col min="12295" max="12295" width="11" style="186" customWidth="1"/>
    <col min="12296" max="12298" width="11.85546875" style="186" customWidth="1"/>
    <col min="12299" max="12299" width="8.7109375" style="186" customWidth="1"/>
    <col min="12300" max="12300" width="4.85546875" style="186" bestFit="1" customWidth="1"/>
    <col min="12301" max="12301" width="4.85546875" style="186" customWidth="1"/>
    <col min="12302" max="12302" width="11.140625" style="186" bestFit="1" customWidth="1"/>
    <col min="12303" max="12306" width="4.85546875" style="186" bestFit="1" customWidth="1"/>
    <col min="12307" max="12307" width="8.140625" style="186" bestFit="1" customWidth="1"/>
    <col min="12308" max="12308" width="6.140625" style="186" bestFit="1" customWidth="1"/>
    <col min="12309" max="12309" width="5.42578125" style="186" bestFit="1" customWidth="1"/>
    <col min="12310" max="12311" width="10.5703125" style="186" customWidth="1"/>
    <col min="12312" max="12312" width="12.42578125" style="186" bestFit="1" customWidth="1"/>
    <col min="12313" max="12313" width="9.28515625" style="186" bestFit="1" customWidth="1"/>
    <col min="12314" max="12544" width="9.140625" style="186"/>
    <col min="12545" max="12545" width="10.28515625" style="186" bestFit="1" customWidth="1"/>
    <col min="12546" max="12546" width="10.140625" style="186" customWidth="1"/>
    <col min="12547" max="12547" width="8.42578125" style="186" customWidth="1"/>
    <col min="12548" max="12548" width="11.7109375" style="186" customWidth="1"/>
    <col min="12549" max="12549" width="13.5703125" style="186" customWidth="1"/>
    <col min="12550" max="12550" width="11.85546875" style="186" customWidth="1"/>
    <col min="12551" max="12551" width="11" style="186" customWidth="1"/>
    <col min="12552" max="12554" width="11.85546875" style="186" customWidth="1"/>
    <col min="12555" max="12555" width="8.7109375" style="186" customWidth="1"/>
    <col min="12556" max="12556" width="4.85546875" style="186" bestFit="1" customWidth="1"/>
    <col min="12557" max="12557" width="4.85546875" style="186" customWidth="1"/>
    <col min="12558" max="12558" width="11.140625" style="186" bestFit="1" customWidth="1"/>
    <col min="12559" max="12562" width="4.85546875" style="186" bestFit="1" customWidth="1"/>
    <col min="12563" max="12563" width="8.140625" style="186" bestFit="1" customWidth="1"/>
    <col min="12564" max="12564" width="6.140625" style="186" bestFit="1" customWidth="1"/>
    <col min="12565" max="12565" width="5.42578125" style="186" bestFit="1" customWidth="1"/>
    <col min="12566" max="12567" width="10.5703125" style="186" customWidth="1"/>
    <col min="12568" max="12568" width="12.42578125" style="186" bestFit="1" customWidth="1"/>
    <col min="12569" max="12569" width="9.28515625" style="186" bestFit="1" customWidth="1"/>
    <col min="12570" max="12800" width="9.140625" style="186"/>
    <col min="12801" max="12801" width="10.28515625" style="186" bestFit="1" customWidth="1"/>
    <col min="12802" max="12802" width="10.140625" style="186" customWidth="1"/>
    <col min="12803" max="12803" width="8.42578125" style="186" customWidth="1"/>
    <col min="12804" max="12804" width="11.7109375" style="186" customWidth="1"/>
    <col min="12805" max="12805" width="13.5703125" style="186" customWidth="1"/>
    <col min="12806" max="12806" width="11.85546875" style="186" customWidth="1"/>
    <col min="12807" max="12807" width="11" style="186" customWidth="1"/>
    <col min="12808" max="12810" width="11.85546875" style="186" customWidth="1"/>
    <col min="12811" max="12811" width="8.7109375" style="186" customWidth="1"/>
    <col min="12812" max="12812" width="4.85546875" style="186" bestFit="1" customWidth="1"/>
    <col min="12813" max="12813" width="4.85546875" style="186" customWidth="1"/>
    <col min="12814" max="12814" width="11.140625" style="186" bestFit="1" customWidth="1"/>
    <col min="12815" max="12818" width="4.85546875" style="186" bestFit="1" customWidth="1"/>
    <col min="12819" max="12819" width="8.140625" style="186" bestFit="1" customWidth="1"/>
    <col min="12820" max="12820" width="6.140625" style="186" bestFit="1" customWidth="1"/>
    <col min="12821" max="12821" width="5.42578125" style="186" bestFit="1" customWidth="1"/>
    <col min="12822" max="12823" width="10.5703125" style="186" customWidth="1"/>
    <col min="12824" max="12824" width="12.42578125" style="186" bestFit="1" customWidth="1"/>
    <col min="12825" max="12825" width="9.28515625" style="186" bestFit="1" customWidth="1"/>
    <col min="12826" max="13056" width="9.140625" style="186"/>
    <col min="13057" max="13057" width="10.28515625" style="186" bestFit="1" customWidth="1"/>
    <col min="13058" max="13058" width="10.140625" style="186" customWidth="1"/>
    <col min="13059" max="13059" width="8.42578125" style="186" customWidth="1"/>
    <col min="13060" max="13060" width="11.7109375" style="186" customWidth="1"/>
    <col min="13061" max="13061" width="13.5703125" style="186" customWidth="1"/>
    <col min="13062" max="13062" width="11.85546875" style="186" customWidth="1"/>
    <col min="13063" max="13063" width="11" style="186" customWidth="1"/>
    <col min="13064" max="13066" width="11.85546875" style="186" customWidth="1"/>
    <col min="13067" max="13067" width="8.7109375" style="186" customWidth="1"/>
    <col min="13068" max="13068" width="4.85546875" style="186" bestFit="1" customWidth="1"/>
    <col min="13069" max="13069" width="4.85546875" style="186" customWidth="1"/>
    <col min="13070" max="13070" width="11.140625" style="186" bestFit="1" customWidth="1"/>
    <col min="13071" max="13074" width="4.85546875" style="186" bestFit="1" customWidth="1"/>
    <col min="13075" max="13075" width="8.140625" style="186" bestFit="1" customWidth="1"/>
    <col min="13076" max="13076" width="6.140625" style="186" bestFit="1" customWidth="1"/>
    <col min="13077" max="13077" width="5.42578125" style="186" bestFit="1" customWidth="1"/>
    <col min="13078" max="13079" width="10.5703125" style="186" customWidth="1"/>
    <col min="13080" max="13080" width="12.42578125" style="186" bestFit="1" customWidth="1"/>
    <col min="13081" max="13081" width="9.28515625" style="186" bestFit="1" customWidth="1"/>
    <col min="13082" max="13312" width="9.140625" style="186"/>
    <col min="13313" max="13313" width="10.28515625" style="186" bestFit="1" customWidth="1"/>
    <col min="13314" max="13314" width="10.140625" style="186" customWidth="1"/>
    <col min="13315" max="13315" width="8.42578125" style="186" customWidth="1"/>
    <col min="13316" max="13316" width="11.7109375" style="186" customWidth="1"/>
    <col min="13317" max="13317" width="13.5703125" style="186" customWidth="1"/>
    <col min="13318" max="13318" width="11.85546875" style="186" customWidth="1"/>
    <col min="13319" max="13319" width="11" style="186" customWidth="1"/>
    <col min="13320" max="13322" width="11.85546875" style="186" customWidth="1"/>
    <col min="13323" max="13323" width="8.7109375" style="186" customWidth="1"/>
    <col min="13324" max="13324" width="4.85546875" style="186" bestFit="1" customWidth="1"/>
    <col min="13325" max="13325" width="4.85546875" style="186" customWidth="1"/>
    <col min="13326" max="13326" width="11.140625" style="186" bestFit="1" customWidth="1"/>
    <col min="13327" max="13330" width="4.85546875" style="186" bestFit="1" customWidth="1"/>
    <col min="13331" max="13331" width="8.140625" style="186" bestFit="1" customWidth="1"/>
    <col min="13332" max="13332" width="6.140625" style="186" bestFit="1" customWidth="1"/>
    <col min="13333" max="13333" width="5.42578125" style="186" bestFit="1" customWidth="1"/>
    <col min="13334" max="13335" width="10.5703125" style="186" customWidth="1"/>
    <col min="13336" max="13336" width="12.42578125" style="186" bestFit="1" customWidth="1"/>
    <col min="13337" max="13337" width="9.28515625" style="186" bestFit="1" customWidth="1"/>
    <col min="13338" max="13568" width="9.140625" style="186"/>
    <col min="13569" max="13569" width="10.28515625" style="186" bestFit="1" customWidth="1"/>
    <col min="13570" max="13570" width="10.140625" style="186" customWidth="1"/>
    <col min="13571" max="13571" width="8.42578125" style="186" customWidth="1"/>
    <col min="13572" max="13572" width="11.7109375" style="186" customWidth="1"/>
    <col min="13573" max="13573" width="13.5703125" style="186" customWidth="1"/>
    <col min="13574" max="13574" width="11.85546875" style="186" customWidth="1"/>
    <col min="13575" max="13575" width="11" style="186" customWidth="1"/>
    <col min="13576" max="13578" width="11.85546875" style="186" customWidth="1"/>
    <col min="13579" max="13579" width="8.7109375" style="186" customWidth="1"/>
    <col min="13580" max="13580" width="4.85546875" style="186" bestFit="1" customWidth="1"/>
    <col min="13581" max="13581" width="4.85546875" style="186" customWidth="1"/>
    <col min="13582" max="13582" width="11.140625" style="186" bestFit="1" customWidth="1"/>
    <col min="13583" max="13586" width="4.85546875" style="186" bestFit="1" customWidth="1"/>
    <col min="13587" max="13587" width="8.140625" style="186" bestFit="1" customWidth="1"/>
    <col min="13588" max="13588" width="6.140625" style="186" bestFit="1" customWidth="1"/>
    <col min="13589" max="13589" width="5.42578125" style="186" bestFit="1" customWidth="1"/>
    <col min="13590" max="13591" width="10.5703125" style="186" customWidth="1"/>
    <col min="13592" max="13592" width="12.42578125" style="186" bestFit="1" customWidth="1"/>
    <col min="13593" max="13593" width="9.28515625" style="186" bestFit="1" customWidth="1"/>
    <col min="13594" max="13824" width="9.140625" style="186"/>
    <col min="13825" max="13825" width="10.28515625" style="186" bestFit="1" customWidth="1"/>
    <col min="13826" max="13826" width="10.140625" style="186" customWidth="1"/>
    <col min="13827" max="13827" width="8.42578125" style="186" customWidth="1"/>
    <col min="13828" max="13828" width="11.7109375" style="186" customWidth="1"/>
    <col min="13829" max="13829" width="13.5703125" style="186" customWidth="1"/>
    <col min="13830" max="13830" width="11.85546875" style="186" customWidth="1"/>
    <col min="13831" max="13831" width="11" style="186" customWidth="1"/>
    <col min="13832" max="13834" width="11.85546875" style="186" customWidth="1"/>
    <col min="13835" max="13835" width="8.7109375" style="186" customWidth="1"/>
    <col min="13836" max="13836" width="4.85546875" style="186" bestFit="1" customWidth="1"/>
    <col min="13837" max="13837" width="4.85546875" style="186" customWidth="1"/>
    <col min="13838" max="13838" width="11.140625" style="186" bestFit="1" customWidth="1"/>
    <col min="13839" max="13842" width="4.85546875" style="186" bestFit="1" customWidth="1"/>
    <col min="13843" max="13843" width="8.140625" style="186" bestFit="1" customWidth="1"/>
    <col min="13844" max="13844" width="6.140625" style="186" bestFit="1" customWidth="1"/>
    <col min="13845" max="13845" width="5.42578125" style="186" bestFit="1" customWidth="1"/>
    <col min="13846" max="13847" width="10.5703125" style="186" customWidth="1"/>
    <col min="13848" max="13848" width="12.42578125" style="186" bestFit="1" customWidth="1"/>
    <col min="13849" max="13849" width="9.28515625" style="186" bestFit="1" customWidth="1"/>
    <col min="13850" max="14080" width="9.140625" style="186"/>
    <col min="14081" max="14081" width="10.28515625" style="186" bestFit="1" customWidth="1"/>
    <col min="14082" max="14082" width="10.140625" style="186" customWidth="1"/>
    <col min="14083" max="14083" width="8.42578125" style="186" customWidth="1"/>
    <col min="14084" max="14084" width="11.7109375" style="186" customWidth="1"/>
    <col min="14085" max="14085" width="13.5703125" style="186" customWidth="1"/>
    <col min="14086" max="14086" width="11.85546875" style="186" customWidth="1"/>
    <col min="14087" max="14087" width="11" style="186" customWidth="1"/>
    <col min="14088" max="14090" width="11.85546875" style="186" customWidth="1"/>
    <col min="14091" max="14091" width="8.7109375" style="186" customWidth="1"/>
    <col min="14092" max="14092" width="4.85546875" style="186" bestFit="1" customWidth="1"/>
    <col min="14093" max="14093" width="4.85546875" style="186" customWidth="1"/>
    <col min="14094" max="14094" width="11.140625" style="186" bestFit="1" customWidth="1"/>
    <col min="14095" max="14098" width="4.85546875" style="186" bestFit="1" customWidth="1"/>
    <col min="14099" max="14099" width="8.140625" style="186" bestFit="1" customWidth="1"/>
    <col min="14100" max="14100" width="6.140625" style="186" bestFit="1" customWidth="1"/>
    <col min="14101" max="14101" width="5.42578125" style="186" bestFit="1" customWidth="1"/>
    <col min="14102" max="14103" width="10.5703125" style="186" customWidth="1"/>
    <col min="14104" max="14104" width="12.42578125" style="186" bestFit="1" customWidth="1"/>
    <col min="14105" max="14105" width="9.28515625" style="186" bestFit="1" customWidth="1"/>
    <col min="14106" max="14336" width="9.140625" style="186"/>
    <col min="14337" max="14337" width="10.28515625" style="186" bestFit="1" customWidth="1"/>
    <col min="14338" max="14338" width="10.140625" style="186" customWidth="1"/>
    <col min="14339" max="14339" width="8.42578125" style="186" customWidth="1"/>
    <col min="14340" max="14340" width="11.7109375" style="186" customWidth="1"/>
    <col min="14341" max="14341" width="13.5703125" style="186" customWidth="1"/>
    <col min="14342" max="14342" width="11.85546875" style="186" customWidth="1"/>
    <col min="14343" max="14343" width="11" style="186" customWidth="1"/>
    <col min="14344" max="14346" width="11.85546875" style="186" customWidth="1"/>
    <col min="14347" max="14347" width="8.7109375" style="186" customWidth="1"/>
    <col min="14348" max="14348" width="4.85546875" style="186" bestFit="1" customWidth="1"/>
    <col min="14349" max="14349" width="4.85546875" style="186" customWidth="1"/>
    <col min="14350" max="14350" width="11.140625" style="186" bestFit="1" customWidth="1"/>
    <col min="14351" max="14354" width="4.85546875" style="186" bestFit="1" customWidth="1"/>
    <col min="14355" max="14355" width="8.140625" style="186" bestFit="1" customWidth="1"/>
    <col min="14356" max="14356" width="6.140625" style="186" bestFit="1" customWidth="1"/>
    <col min="14357" max="14357" width="5.42578125" style="186" bestFit="1" customWidth="1"/>
    <col min="14358" max="14359" width="10.5703125" style="186" customWidth="1"/>
    <col min="14360" max="14360" width="12.42578125" style="186" bestFit="1" customWidth="1"/>
    <col min="14361" max="14361" width="9.28515625" style="186" bestFit="1" customWidth="1"/>
    <col min="14362" max="14592" width="9.140625" style="186"/>
    <col min="14593" max="14593" width="10.28515625" style="186" bestFit="1" customWidth="1"/>
    <col min="14594" max="14594" width="10.140625" style="186" customWidth="1"/>
    <col min="14595" max="14595" width="8.42578125" style="186" customWidth="1"/>
    <col min="14596" max="14596" width="11.7109375" style="186" customWidth="1"/>
    <col min="14597" max="14597" width="13.5703125" style="186" customWidth="1"/>
    <col min="14598" max="14598" width="11.85546875" style="186" customWidth="1"/>
    <col min="14599" max="14599" width="11" style="186" customWidth="1"/>
    <col min="14600" max="14602" width="11.85546875" style="186" customWidth="1"/>
    <col min="14603" max="14603" width="8.7109375" style="186" customWidth="1"/>
    <col min="14604" max="14604" width="4.85546875" style="186" bestFit="1" customWidth="1"/>
    <col min="14605" max="14605" width="4.85546875" style="186" customWidth="1"/>
    <col min="14606" max="14606" width="11.140625" style="186" bestFit="1" customWidth="1"/>
    <col min="14607" max="14610" width="4.85546875" style="186" bestFit="1" customWidth="1"/>
    <col min="14611" max="14611" width="8.140625" style="186" bestFit="1" customWidth="1"/>
    <col min="14612" max="14612" width="6.140625" style="186" bestFit="1" customWidth="1"/>
    <col min="14613" max="14613" width="5.42578125" style="186" bestFit="1" customWidth="1"/>
    <col min="14614" max="14615" width="10.5703125" style="186" customWidth="1"/>
    <col min="14616" max="14616" width="12.42578125" style="186" bestFit="1" customWidth="1"/>
    <col min="14617" max="14617" width="9.28515625" style="186" bestFit="1" customWidth="1"/>
    <col min="14618" max="14848" width="9.140625" style="186"/>
    <col min="14849" max="14849" width="10.28515625" style="186" bestFit="1" customWidth="1"/>
    <col min="14850" max="14850" width="10.140625" style="186" customWidth="1"/>
    <col min="14851" max="14851" width="8.42578125" style="186" customWidth="1"/>
    <col min="14852" max="14852" width="11.7109375" style="186" customWidth="1"/>
    <col min="14853" max="14853" width="13.5703125" style="186" customWidth="1"/>
    <col min="14854" max="14854" width="11.85546875" style="186" customWidth="1"/>
    <col min="14855" max="14855" width="11" style="186" customWidth="1"/>
    <col min="14856" max="14858" width="11.85546875" style="186" customWidth="1"/>
    <col min="14859" max="14859" width="8.7109375" style="186" customWidth="1"/>
    <col min="14860" max="14860" width="4.85546875" style="186" bestFit="1" customWidth="1"/>
    <col min="14861" max="14861" width="4.85546875" style="186" customWidth="1"/>
    <col min="14862" max="14862" width="11.140625" style="186" bestFit="1" customWidth="1"/>
    <col min="14863" max="14866" width="4.85546875" style="186" bestFit="1" customWidth="1"/>
    <col min="14867" max="14867" width="8.140625" style="186" bestFit="1" customWidth="1"/>
    <col min="14868" max="14868" width="6.140625" style="186" bestFit="1" customWidth="1"/>
    <col min="14869" max="14869" width="5.42578125" style="186" bestFit="1" customWidth="1"/>
    <col min="14870" max="14871" width="10.5703125" style="186" customWidth="1"/>
    <col min="14872" max="14872" width="12.42578125" style="186" bestFit="1" customWidth="1"/>
    <col min="14873" max="14873" width="9.28515625" style="186" bestFit="1" customWidth="1"/>
    <col min="14874" max="15104" width="9.140625" style="186"/>
    <col min="15105" max="15105" width="10.28515625" style="186" bestFit="1" customWidth="1"/>
    <col min="15106" max="15106" width="10.140625" style="186" customWidth="1"/>
    <col min="15107" max="15107" width="8.42578125" style="186" customWidth="1"/>
    <col min="15108" max="15108" width="11.7109375" style="186" customWidth="1"/>
    <col min="15109" max="15109" width="13.5703125" style="186" customWidth="1"/>
    <col min="15110" max="15110" width="11.85546875" style="186" customWidth="1"/>
    <col min="15111" max="15111" width="11" style="186" customWidth="1"/>
    <col min="15112" max="15114" width="11.85546875" style="186" customWidth="1"/>
    <col min="15115" max="15115" width="8.7109375" style="186" customWidth="1"/>
    <col min="15116" max="15116" width="4.85546875" style="186" bestFit="1" customWidth="1"/>
    <col min="15117" max="15117" width="4.85546875" style="186" customWidth="1"/>
    <col min="15118" max="15118" width="11.140625" style="186" bestFit="1" customWidth="1"/>
    <col min="15119" max="15122" width="4.85546875" style="186" bestFit="1" customWidth="1"/>
    <col min="15123" max="15123" width="8.140625" style="186" bestFit="1" customWidth="1"/>
    <col min="15124" max="15124" width="6.140625" style="186" bestFit="1" customWidth="1"/>
    <col min="15125" max="15125" width="5.42578125" style="186" bestFit="1" customWidth="1"/>
    <col min="15126" max="15127" width="10.5703125" style="186" customWidth="1"/>
    <col min="15128" max="15128" width="12.42578125" style="186" bestFit="1" customWidth="1"/>
    <col min="15129" max="15129" width="9.28515625" style="186" bestFit="1" customWidth="1"/>
    <col min="15130" max="15360" width="9.140625" style="186"/>
    <col min="15361" max="15361" width="10.28515625" style="186" bestFit="1" customWidth="1"/>
    <col min="15362" max="15362" width="10.140625" style="186" customWidth="1"/>
    <col min="15363" max="15363" width="8.42578125" style="186" customWidth="1"/>
    <col min="15364" max="15364" width="11.7109375" style="186" customWidth="1"/>
    <col min="15365" max="15365" width="13.5703125" style="186" customWidth="1"/>
    <col min="15366" max="15366" width="11.85546875" style="186" customWidth="1"/>
    <col min="15367" max="15367" width="11" style="186" customWidth="1"/>
    <col min="15368" max="15370" width="11.85546875" style="186" customWidth="1"/>
    <col min="15371" max="15371" width="8.7109375" style="186" customWidth="1"/>
    <col min="15372" max="15372" width="4.85546875" style="186" bestFit="1" customWidth="1"/>
    <col min="15373" max="15373" width="4.85546875" style="186" customWidth="1"/>
    <col min="15374" max="15374" width="11.140625" style="186" bestFit="1" customWidth="1"/>
    <col min="15375" max="15378" width="4.85546875" style="186" bestFit="1" customWidth="1"/>
    <col min="15379" max="15379" width="8.140625" style="186" bestFit="1" customWidth="1"/>
    <col min="15380" max="15380" width="6.140625" style="186" bestFit="1" customWidth="1"/>
    <col min="15381" max="15381" width="5.42578125" style="186" bestFit="1" customWidth="1"/>
    <col min="15382" max="15383" width="10.5703125" style="186" customWidth="1"/>
    <col min="15384" max="15384" width="12.42578125" style="186" bestFit="1" customWidth="1"/>
    <col min="15385" max="15385" width="9.28515625" style="186" bestFit="1" customWidth="1"/>
    <col min="15386" max="15616" width="9.140625" style="186"/>
    <col min="15617" max="15617" width="10.28515625" style="186" bestFit="1" customWidth="1"/>
    <col min="15618" max="15618" width="10.140625" style="186" customWidth="1"/>
    <col min="15619" max="15619" width="8.42578125" style="186" customWidth="1"/>
    <col min="15620" max="15620" width="11.7109375" style="186" customWidth="1"/>
    <col min="15621" max="15621" width="13.5703125" style="186" customWidth="1"/>
    <col min="15622" max="15622" width="11.85546875" style="186" customWidth="1"/>
    <col min="15623" max="15623" width="11" style="186" customWidth="1"/>
    <col min="15624" max="15626" width="11.85546875" style="186" customWidth="1"/>
    <col min="15627" max="15627" width="8.7109375" style="186" customWidth="1"/>
    <col min="15628" max="15628" width="4.85546875" style="186" bestFit="1" customWidth="1"/>
    <col min="15629" max="15629" width="4.85546875" style="186" customWidth="1"/>
    <col min="15630" max="15630" width="11.140625" style="186" bestFit="1" customWidth="1"/>
    <col min="15631" max="15634" width="4.85546875" style="186" bestFit="1" customWidth="1"/>
    <col min="15635" max="15635" width="8.140625" style="186" bestFit="1" customWidth="1"/>
    <col min="15636" max="15636" width="6.140625" style="186" bestFit="1" customWidth="1"/>
    <col min="15637" max="15637" width="5.42578125" style="186" bestFit="1" customWidth="1"/>
    <col min="15638" max="15639" width="10.5703125" style="186" customWidth="1"/>
    <col min="15640" max="15640" width="12.42578125" style="186" bestFit="1" customWidth="1"/>
    <col min="15641" max="15641" width="9.28515625" style="186" bestFit="1" customWidth="1"/>
    <col min="15642" max="15872" width="9.140625" style="186"/>
    <col min="15873" max="15873" width="10.28515625" style="186" bestFit="1" customWidth="1"/>
    <col min="15874" max="15874" width="10.140625" style="186" customWidth="1"/>
    <col min="15875" max="15875" width="8.42578125" style="186" customWidth="1"/>
    <col min="15876" max="15876" width="11.7109375" style="186" customWidth="1"/>
    <col min="15877" max="15877" width="13.5703125" style="186" customWidth="1"/>
    <col min="15878" max="15878" width="11.85546875" style="186" customWidth="1"/>
    <col min="15879" max="15879" width="11" style="186" customWidth="1"/>
    <col min="15880" max="15882" width="11.85546875" style="186" customWidth="1"/>
    <col min="15883" max="15883" width="8.7109375" style="186" customWidth="1"/>
    <col min="15884" max="15884" width="4.85546875" style="186" bestFit="1" customWidth="1"/>
    <col min="15885" max="15885" width="4.85546875" style="186" customWidth="1"/>
    <col min="15886" max="15886" width="11.140625" style="186" bestFit="1" customWidth="1"/>
    <col min="15887" max="15890" width="4.85546875" style="186" bestFit="1" customWidth="1"/>
    <col min="15891" max="15891" width="8.140625" style="186" bestFit="1" customWidth="1"/>
    <col min="15892" max="15892" width="6.140625" style="186" bestFit="1" customWidth="1"/>
    <col min="15893" max="15893" width="5.42578125" style="186" bestFit="1" customWidth="1"/>
    <col min="15894" max="15895" width="10.5703125" style="186" customWidth="1"/>
    <col min="15896" max="15896" width="12.42578125" style="186" bestFit="1" customWidth="1"/>
    <col min="15897" max="15897" width="9.28515625" style="186" bestFit="1" customWidth="1"/>
    <col min="15898" max="16128" width="9.140625" style="186"/>
    <col min="16129" max="16129" width="10.28515625" style="186" bestFit="1" customWidth="1"/>
    <col min="16130" max="16130" width="10.140625" style="186" customWidth="1"/>
    <col min="16131" max="16131" width="8.42578125" style="186" customWidth="1"/>
    <col min="16132" max="16132" width="11.7109375" style="186" customWidth="1"/>
    <col min="16133" max="16133" width="13.5703125" style="186" customWidth="1"/>
    <col min="16134" max="16134" width="11.85546875" style="186" customWidth="1"/>
    <col min="16135" max="16135" width="11" style="186" customWidth="1"/>
    <col min="16136" max="16138" width="11.85546875" style="186" customWidth="1"/>
    <col min="16139" max="16139" width="8.7109375" style="186" customWidth="1"/>
    <col min="16140" max="16140" width="4.85546875" style="186" bestFit="1" customWidth="1"/>
    <col min="16141" max="16141" width="4.85546875" style="186" customWidth="1"/>
    <col min="16142" max="16142" width="11.140625" style="186" bestFit="1" customWidth="1"/>
    <col min="16143" max="16146" width="4.85546875" style="186" bestFit="1" customWidth="1"/>
    <col min="16147" max="16147" width="8.140625" style="186" bestFit="1" customWidth="1"/>
    <col min="16148" max="16148" width="6.140625" style="186" bestFit="1" customWidth="1"/>
    <col min="16149" max="16149" width="5.42578125" style="186" bestFit="1" customWidth="1"/>
    <col min="16150" max="16151" width="10.5703125" style="186" customWidth="1"/>
    <col min="16152" max="16152" width="12.42578125" style="186" bestFit="1" customWidth="1"/>
    <col min="16153" max="16153" width="9.28515625" style="186" bestFit="1" customWidth="1"/>
    <col min="16154" max="16384" width="9.140625" style="186"/>
  </cols>
  <sheetData>
    <row r="1" spans="1:23" ht="12.75" customHeight="1" x14ac:dyDescent="0.2">
      <c r="A1" s="270" t="s">
        <v>215</v>
      </c>
      <c r="B1" s="270"/>
      <c r="C1" s="270"/>
      <c r="D1" s="270"/>
      <c r="E1" s="270"/>
      <c r="F1" s="270"/>
      <c r="G1" s="270"/>
      <c r="H1" s="270"/>
      <c r="I1" s="270"/>
      <c r="J1" s="270"/>
      <c r="K1" s="187"/>
      <c r="L1" s="187"/>
      <c r="M1" s="187"/>
      <c r="N1" s="187"/>
      <c r="O1" s="185"/>
      <c r="P1" s="185"/>
      <c r="Q1" s="185"/>
      <c r="R1" s="185"/>
      <c r="S1" s="185"/>
      <c r="T1" s="185"/>
      <c r="U1" s="185"/>
      <c r="V1" s="185"/>
      <c r="W1" s="185"/>
    </row>
    <row r="2" spans="1:23" ht="12.75" customHeight="1" x14ac:dyDescent="0.2">
      <c r="A2" s="270"/>
      <c r="B2" s="270"/>
      <c r="C2" s="270"/>
      <c r="D2" s="270"/>
      <c r="E2" s="270"/>
      <c r="F2" s="270"/>
      <c r="G2" s="270"/>
      <c r="H2" s="270"/>
      <c r="I2" s="270"/>
      <c r="J2" s="270"/>
      <c r="K2" s="187"/>
      <c r="L2" s="187"/>
      <c r="M2" s="187"/>
      <c r="N2" s="187"/>
      <c r="O2" s="185"/>
      <c r="P2" s="185"/>
      <c r="Q2" s="185"/>
      <c r="R2" s="185"/>
      <c r="S2" s="185"/>
      <c r="T2" s="185"/>
      <c r="U2" s="185"/>
      <c r="V2" s="188"/>
      <c r="W2" s="188"/>
    </row>
    <row r="3" spans="1:23" ht="12.75" customHeight="1" x14ac:dyDescent="0.2">
      <c r="A3" s="273" t="s">
        <v>108</v>
      </c>
      <c r="B3" s="273"/>
      <c r="C3" s="273"/>
      <c r="D3" s="273"/>
      <c r="E3" s="273"/>
      <c r="F3" s="273"/>
      <c r="G3" s="273"/>
      <c r="H3" s="274"/>
      <c r="I3" s="274"/>
      <c r="J3" s="274"/>
      <c r="K3" s="185"/>
      <c r="L3" s="187"/>
      <c r="M3" s="187"/>
      <c r="N3" s="187"/>
      <c r="O3" s="185"/>
      <c r="P3" s="185"/>
      <c r="Q3" s="185"/>
      <c r="R3" s="185"/>
      <c r="S3" s="185"/>
      <c r="T3" s="185"/>
      <c r="U3" s="185"/>
    </row>
    <row r="4" spans="1:23" ht="38.25" x14ac:dyDescent="0.2">
      <c r="A4" s="193" t="s">
        <v>109</v>
      </c>
      <c r="B4" s="193" t="s">
        <v>110</v>
      </c>
      <c r="C4" s="193" t="s">
        <v>111</v>
      </c>
      <c r="D4" s="193" t="s">
        <v>112</v>
      </c>
      <c r="E4" s="193" t="s">
        <v>113</v>
      </c>
      <c r="F4" s="193" t="s">
        <v>114</v>
      </c>
      <c r="G4" s="193" t="s">
        <v>115</v>
      </c>
      <c r="H4" s="275"/>
      <c r="I4" s="276"/>
      <c r="J4" s="276"/>
      <c r="K4" s="189"/>
      <c r="L4" s="187"/>
      <c r="M4" s="187"/>
      <c r="N4" s="187"/>
      <c r="O4" s="185"/>
      <c r="P4" s="185"/>
      <c r="Q4" s="185"/>
      <c r="R4" s="185"/>
      <c r="S4" s="185"/>
      <c r="T4" s="185"/>
      <c r="U4" s="185"/>
    </row>
    <row r="5" spans="1:23" ht="15.75" x14ac:dyDescent="0.2">
      <c r="A5" s="193" t="s">
        <v>116</v>
      </c>
      <c r="B5" s="193" t="s">
        <v>107</v>
      </c>
      <c r="C5" s="193" t="s">
        <v>0</v>
      </c>
      <c r="D5" s="193" t="s">
        <v>107</v>
      </c>
      <c r="E5" s="193" t="s">
        <v>107</v>
      </c>
      <c r="F5" s="193" t="s">
        <v>107</v>
      </c>
      <c r="G5" s="193" t="s">
        <v>117</v>
      </c>
      <c r="H5" s="275"/>
      <c r="I5" s="276"/>
      <c r="J5" s="276"/>
      <c r="K5" s="189"/>
      <c r="L5" s="187"/>
      <c r="M5" s="187"/>
      <c r="N5" s="187"/>
      <c r="O5" s="185"/>
      <c r="P5" s="185"/>
      <c r="Q5" s="185"/>
      <c r="R5" s="185"/>
      <c r="S5" s="185"/>
      <c r="T5" s="185"/>
      <c r="U5" s="185"/>
    </row>
    <row r="6" spans="1:23" ht="15.75" x14ac:dyDescent="0.2">
      <c r="A6" s="240">
        <v>400</v>
      </c>
      <c r="B6" s="197">
        <v>0.48</v>
      </c>
      <c r="C6" s="241">
        <v>0.12</v>
      </c>
      <c r="D6" s="197">
        <v>0.4</v>
      </c>
      <c r="E6" s="197">
        <v>0.3</v>
      </c>
      <c r="F6" s="197">
        <v>0.55000000000000004</v>
      </c>
      <c r="G6" s="197">
        <v>0.22</v>
      </c>
      <c r="H6" s="275"/>
      <c r="I6" s="276"/>
      <c r="J6" s="276"/>
      <c r="K6" s="189"/>
      <c r="L6" s="187"/>
      <c r="M6" s="187"/>
      <c r="N6" s="187"/>
      <c r="O6" s="185"/>
      <c r="P6" s="185"/>
      <c r="Q6" s="185"/>
      <c r="R6" s="185"/>
      <c r="S6" s="185"/>
      <c r="T6" s="185"/>
      <c r="U6" s="185"/>
    </row>
    <row r="7" spans="1:23" ht="15.75" x14ac:dyDescent="0.2">
      <c r="A7" s="240">
        <v>600</v>
      </c>
      <c r="B7" s="197">
        <v>0.72</v>
      </c>
      <c r="C7" s="241">
        <f>C6</f>
        <v>0.12</v>
      </c>
      <c r="D7" s="197">
        <v>0.5</v>
      </c>
      <c r="E7" s="197">
        <f t="shared" ref="E7:F11" si="0">E6</f>
        <v>0.3</v>
      </c>
      <c r="F7" s="197">
        <f t="shared" si="0"/>
        <v>0.55000000000000004</v>
      </c>
      <c r="G7" s="197">
        <v>0.43</v>
      </c>
      <c r="H7" s="275"/>
      <c r="I7" s="276"/>
      <c r="J7" s="276"/>
      <c r="K7" s="189"/>
      <c r="L7" s="187"/>
      <c r="M7" s="187"/>
      <c r="N7" s="187"/>
      <c r="O7" s="185"/>
      <c r="P7" s="185"/>
      <c r="Q7" s="185"/>
      <c r="R7" s="185"/>
      <c r="S7" s="185"/>
      <c r="T7" s="185"/>
      <c r="U7" s="185"/>
    </row>
    <row r="8" spans="1:23" ht="15.75" x14ac:dyDescent="0.2">
      <c r="A8" s="240">
        <v>800</v>
      </c>
      <c r="B8" s="197">
        <v>0.96</v>
      </c>
      <c r="C8" s="241">
        <f>C7</f>
        <v>0.12</v>
      </c>
      <c r="D8" s="197">
        <v>0.6</v>
      </c>
      <c r="E8" s="197">
        <f t="shared" si="0"/>
        <v>0.3</v>
      </c>
      <c r="F8" s="197">
        <f t="shared" si="0"/>
        <v>0.55000000000000004</v>
      </c>
      <c r="G8" s="197">
        <v>0.61</v>
      </c>
      <c r="H8" s="275"/>
      <c r="I8" s="276"/>
      <c r="J8" s="276"/>
      <c r="K8" s="189"/>
      <c r="L8" s="187"/>
      <c r="M8" s="187"/>
      <c r="N8" s="187"/>
      <c r="O8" s="185"/>
      <c r="P8" s="185"/>
      <c r="Q8" s="185"/>
      <c r="R8" s="185"/>
      <c r="S8" s="185"/>
      <c r="T8" s="185"/>
      <c r="U8" s="185"/>
    </row>
    <row r="9" spans="1:23" ht="15.75" x14ac:dyDescent="0.2">
      <c r="A9" s="240">
        <v>1000</v>
      </c>
      <c r="B9" s="197">
        <v>1.1599999999999999</v>
      </c>
      <c r="C9" s="241">
        <f>C8</f>
        <v>0.12</v>
      </c>
      <c r="D9" s="197">
        <v>0.6</v>
      </c>
      <c r="E9" s="197">
        <f t="shared" si="0"/>
        <v>0.3</v>
      </c>
      <c r="F9" s="197">
        <f t="shared" si="0"/>
        <v>0.55000000000000004</v>
      </c>
      <c r="G9" s="197">
        <v>0.97</v>
      </c>
      <c r="H9" s="275"/>
      <c r="I9" s="276"/>
      <c r="J9" s="276"/>
      <c r="K9" s="189"/>
      <c r="L9" s="187"/>
      <c r="M9" s="187"/>
      <c r="N9" s="190">
        <v>1.24</v>
      </c>
      <c r="O9" s="185"/>
      <c r="P9" s="185"/>
      <c r="Q9" s="185"/>
      <c r="R9" s="185"/>
      <c r="S9" s="185"/>
      <c r="T9" s="185"/>
      <c r="U9" s="185"/>
      <c r="V9" s="185"/>
      <c r="W9" s="185"/>
    </row>
    <row r="10" spans="1:23" ht="12.75" customHeight="1" x14ac:dyDescent="0.2">
      <c r="A10" s="240">
        <v>1200</v>
      </c>
      <c r="B10" s="197">
        <v>1.39</v>
      </c>
      <c r="C10" s="241">
        <f>C9</f>
        <v>0.12</v>
      </c>
      <c r="D10" s="197">
        <v>0.6</v>
      </c>
      <c r="E10" s="197">
        <f t="shared" si="0"/>
        <v>0.3</v>
      </c>
      <c r="F10" s="197">
        <f t="shared" si="0"/>
        <v>0.55000000000000004</v>
      </c>
      <c r="G10" s="197">
        <v>1.4</v>
      </c>
      <c r="H10" s="275"/>
      <c r="I10" s="276"/>
      <c r="J10" s="276"/>
      <c r="K10" s="189"/>
      <c r="L10" s="187"/>
      <c r="M10" s="187"/>
      <c r="N10" s="190">
        <v>0.24</v>
      </c>
      <c r="O10" s="185"/>
      <c r="P10" s="185"/>
      <c r="Q10" s="185"/>
      <c r="R10" s="185"/>
      <c r="S10" s="185"/>
      <c r="T10" s="185"/>
      <c r="U10" s="185"/>
    </row>
    <row r="11" spans="1:23" ht="12.75" customHeight="1" x14ac:dyDescent="0.2">
      <c r="A11" s="240">
        <v>1500</v>
      </c>
      <c r="B11" s="197">
        <v>1.8</v>
      </c>
      <c r="C11" s="241">
        <f>C10</f>
        <v>0.12</v>
      </c>
      <c r="D11" s="197">
        <v>0.6</v>
      </c>
      <c r="E11" s="197">
        <f t="shared" si="0"/>
        <v>0.3</v>
      </c>
      <c r="F11" s="197">
        <f t="shared" si="0"/>
        <v>0.55000000000000004</v>
      </c>
      <c r="G11" s="197">
        <v>2</v>
      </c>
      <c r="H11" s="275"/>
      <c r="I11" s="276"/>
      <c r="J11" s="276"/>
      <c r="K11" s="189"/>
      <c r="L11" s="187"/>
      <c r="M11" s="187"/>
      <c r="N11" s="190">
        <v>0.36</v>
      </c>
      <c r="O11" s="185"/>
      <c r="P11" s="185"/>
      <c r="Q11" s="185"/>
      <c r="R11" s="185"/>
      <c r="S11" s="185"/>
      <c r="T11" s="185"/>
      <c r="U11" s="185"/>
    </row>
    <row r="12" spans="1:23" ht="12.75" customHeight="1" x14ac:dyDescent="0.2">
      <c r="A12" s="276"/>
      <c r="B12" s="276"/>
      <c r="C12" s="276"/>
      <c r="D12" s="276"/>
      <c r="E12" s="276"/>
      <c r="F12" s="276"/>
      <c r="G12" s="276"/>
      <c r="H12" s="276"/>
      <c r="I12" s="276"/>
      <c r="J12" s="276"/>
      <c r="K12" s="185"/>
      <c r="L12" s="187"/>
      <c r="M12" s="187"/>
      <c r="N12" s="190">
        <v>7.1999999999999995E-2</v>
      </c>
      <c r="O12" s="187"/>
      <c r="P12" s="187"/>
      <c r="Q12" s="185"/>
      <c r="R12" s="185"/>
      <c r="S12" s="185"/>
      <c r="T12" s="185"/>
      <c r="U12" s="185"/>
    </row>
    <row r="13" spans="1:23" ht="12.75" customHeight="1" x14ac:dyDescent="0.2">
      <c r="A13" s="276"/>
      <c r="B13" s="276"/>
      <c r="C13" s="276"/>
      <c r="D13" s="276"/>
      <c r="E13" s="276"/>
      <c r="F13" s="276"/>
      <c r="G13" s="276"/>
      <c r="H13" s="276"/>
      <c r="I13" s="276"/>
      <c r="J13" s="276"/>
      <c r="K13" s="185"/>
      <c r="L13" s="187"/>
      <c r="M13" s="187"/>
      <c r="N13" s="191"/>
      <c r="O13" s="191"/>
      <c r="P13" s="191"/>
      <c r="Q13" s="185"/>
      <c r="R13" s="185"/>
      <c r="S13" s="185"/>
      <c r="T13" s="185"/>
      <c r="U13" s="185"/>
    </row>
    <row r="14" spans="1:23" ht="12.75" customHeight="1" x14ac:dyDescent="0.2">
      <c r="A14" s="276"/>
      <c r="B14" s="276"/>
      <c r="C14" s="276"/>
      <c r="D14" s="276"/>
      <c r="E14" s="276"/>
      <c r="F14" s="276"/>
      <c r="G14" s="276"/>
      <c r="H14" s="276"/>
      <c r="I14" s="276"/>
      <c r="J14" s="276"/>
      <c r="K14" s="185"/>
      <c r="L14" s="187"/>
      <c r="M14" s="187"/>
      <c r="N14" s="191"/>
      <c r="O14" s="191"/>
      <c r="P14" s="191"/>
      <c r="Q14" s="185"/>
      <c r="R14" s="185"/>
      <c r="S14" s="185"/>
      <c r="T14" s="185"/>
      <c r="U14" s="185"/>
    </row>
    <row r="15" spans="1:23" ht="12.75" customHeight="1" x14ac:dyDescent="0.2">
      <c r="A15" s="273" t="s">
        <v>118</v>
      </c>
      <c r="B15" s="273"/>
      <c r="C15" s="273"/>
      <c r="D15" s="273"/>
      <c r="E15" s="273"/>
      <c r="F15" s="273"/>
      <c r="G15" s="273"/>
      <c r="H15" s="273"/>
      <c r="I15" s="273"/>
      <c r="J15" s="273"/>
      <c r="K15" s="188"/>
      <c r="L15" s="188"/>
      <c r="M15" s="188"/>
      <c r="N15" s="188"/>
      <c r="O15" s="188"/>
      <c r="P15" s="188"/>
      <c r="Q15" s="188"/>
      <c r="R15" s="188"/>
      <c r="S15" s="188"/>
      <c r="T15" s="188"/>
      <c r="U15" s="188"/>
    </row>
    <row r="16" spans="1:23" ht="13.9" customHeight="1" x14ac:dyDescent="0.2">
      <c r="A16" s="277" t="s">
        <v>119</v>
      </c>
      <c r="B16" s="277"/>
      <c r="C16" s="277"/>
      <c r="D16" s="277" t="s">
        <v>109</v>
      </c>
      <c r="E16" s="277" t="s">
        <v>120</v>
      </c>
      <c r="F16" s="277" t="s">
        <v>121</v>
      </c>
      <c r="G16" s="277"/>
      <c r="H16" s="277" t="s">
        <v>122</v>
      </c>
      <c r="I16" s="277"/>
      <c r="J16" s="277" t="s">
        <v>123</v>
      </c>
      <c r="K16" s="192"/>
      <c r="L16" s="278" t="s">
        <v>124</v>
      </c>
      <c r="M16" s="278"/>
      <c r="N16" s="278"/>
      <c r="O16" s="278"/>
      <c r="P16" s="278" t="s">
        <v>125</v>
      </c>
      <c r="Q16" s="278"/>
      <c r="R16" s="278"/>
      <c r="S16" s="278" t="s">
        <v>126</v>
      </c>
      <c r="T16" s="278"/>
      <c r="U16" s="278"/>
    </row>
    <row r="17" spans="1:24" ht="25.5" x14ac:dyDescent="0.2">
      <c r="A17" s="277"/>
      <c r="B17" s="277"/>
      <c r="C17" s="277"/>
      <c r="D17" s="277"/>
      <c r="E17" s="277"/>
      <c r="F17" s="193" t="s">
        <v>127</v>
      </c>
      <c r="G17" s="193" t="s">
        <v>128</v>
      </c>
      <c r="H17" s="193" t="s">
        <v>127</v>
      </c>
      <c r="I17" s="193" t="s">
        <v>128</v>
      </c>
      <c r="J17" s="277"/>
      <c r="K17" s="192"/>
      <c r="L17" s="194" t="s">
        <v>129</v>
      </c>
      <c r="M17" s="194" t="s">
        <v>130</v>
      </c>
      <c r="N17" s="194" t="s">
        <v>131</v>
      </c>
      <c r="O17" s="194" t="s">
        <v>132</v>
      </c>
      <c r="P17" s="194" t="s">
        <v>129</v>
      </c>
      <c r="Q17" s="194" t="s">
        <v>130</v>
      </c>
      <c r="R17" s="194" t="s">
        <v>132</v>
      </c>
      <c r="S17" s="195" t="s">
        <v>133</v>
      </c>
      <c r="T17" s="195" t="s">
        <v>134</v>
      </c>
      <c r="U17" s="195" t="s">
        <v>135</v>
      </c>
    </row>
    <row r="18" spans="1:24" ht="15" customHeight="1" x14ac:dyDescent="0.2">
      <c r="A18" s="277"/>
      <c r="B18" s="277"/>
      <c r="C18" s="277"/>
      <c r="D18" s="193" t="s">
        <v>116</v>
      </c>
      <c r="E18" s="193" t="s">
        <v>107</v>
      </c>
      <c r="F18" s="193" t="s">
        <v>107</v>
      </c>
      <c r="G18" s="193" t="s">
        <v>107</v>
      </c>
      <c r="H18" s="193" t="s">
        <v>107</v>
      </c>
      <c r="I18" s="193" t="s">
        <v>107</v>
      </c>
      <c r="J18" s="193" t="s">
        <v>136</v>
      </c>
      <c r="K18" s="192"/>
      <c r="L18" s="194" t="s">
        <v>1</v>
      </c>
      <c r="M18" s="194" t="s">
        <v>1</v>
      </c>
      <c r="N18" s="194" t="s">
        <v>1</v>
      </c>
      <c r="O18" s="194" t="s">
        <v>1</v>
      </c>
      <c r="P18" s="194" t="s">
        <v>1</v>
      </c>
      <c r="Q18" s="194" t="s">
        <v>1</v>
      </c>
      <c r="R18" s="194" t="s">
        <v>1</v>
      </c>
      <c r="S18" s="194" t="s">
        <v>5</v>
      </c>
      <c r="T18" s="194" t="s">
        <v>5</v>
      </c>
      <c r="U18" s="194" t="s">
        <v>5</v>
      </c>
    </row>
    <row r="19" spans="1:24" x14ac:dyDescent="0.2">
      <c r="A19" s="279" t="s">
        <v>201</v>
      </c>
      <c r="B19" s="279"/>
      <c r="C19" s="279"/>
      <c r="D19" s="196">
        <v>1000</v>
      </c>
      <c r="E19" s="197">
        <v>20</v>
      </c>
      <c r="F19" s="198">
        <v>99.68</v>
      </c>
      <c r="G19" s="199">
        <v>97.88</v>
      </c>
      <c r="H19" s="198">
        <v>99.727999999999994</v>
      </c>
      <c r="I19" s="198">
        <v>98.058000000000007</v>
      </c>
      <c r="J19" s="197">
        <f>U19</f>
        <v>4.4499999999999993</v>
      </c>
      <c r="K19" s="192"/>
      <c r="L19" s="200">
        <f>TRUNC(IF(D19="",0,VLOOKUP(D19,$A$6:$G$11,2,0)+(VLOOKUP(D19,$A$6:$G$11,4,0)*2)),2)</f>
        <v>2.36</v>
      </c>
      <c r="M19" s="200">
        <f>L19+($N$10*(F19-G19)-$N$11)</f>
        <v>2.4320000000000026</v>
      </c>
      <c r="N19" s="200">
        <f>TRUNC(IF(D19="",0,L19+(2*((VLOOKUP(D19,$A$6:$G$11,2,0)+VLOOKUP(D19,$A$6:$G$11,5,0))*VLOOKUP(D19,$A$6:$G$11,3,0)))),2)</f>
        <v>2.71</v>
      </c>
      <c r="O19" s="200">
        <f>TRUNC(IF(D19="",0,L19+(2*(F19-G19)*VLOOKUP(D19,$A$6:$G$11,3,0))),2)</f>
        <v>2.79</v>
      </c>
      <c r="P19" s="200">
        <f>TRUNC(IF(D19="",0,VLOOKUP(D19,$A$6:$G$11,2,0)+(VLOOKUP(D19,$A$6:$G$11,4,0)*2)),2)</f>
        <v>2.36</v>
      </c>
      <c r="Q19" s="200">
        <f>TRUNC(IF(D19="",0,P19+(2*((VLOOKUP(D19,$A$6:$G$11,2,0)+VLOOKUP(D19,$A$6:$G$11,5,0))*VLOOKUP(D19,$A$6:$G$11,3,0)))),2)</f>
        <v>2.71</v>
      </c>
      <c r="R19" s="200">
        <f>TRUNC(IF(D19="",0,L19+(2*(H19-I19)*VLOOKUP(D19,$A$6:$G$11,3,0))),2)</f>
        <v>2.76</v>
      </c>
      <c r="S19" s="200">
        <f>TRUNC((((L19+O19)/2)*(F19-G19)),2)</f>
        <v>4.63</v>
      </c>
      <c r="T19" s="200">
        <f>TRUNC((((P19+R19)/2)*(H19-I19)),2)</f>
        <v>4.2699999999999996</v>
      </c>
      <c r="U19" s="201">
        <f>AVERAGE(S19:T19)</f>
        <v>4.4499999999999993</v>
      </c>
      <c r="V19" s="184"/>
      <c r="W19" s="184"/>
    </row>
    <row r="20" spans="1:24" x14ac:dyDescent="0.2">
      <c r="A20" s="271"/>
      <c r="B20" s="271"/>
      <c r="C20" s="271"/>
      <c r="D20" s="271"/>
      <c r="E20" s="271"/>
      <c r="F20" s="271"/>
      <c r="G20" s="271"/>
      <c r="H20" s="271"/>
      <c r="I20" s="271"/>
      <c r="J20" s="271"/>
      <c r="K20" s="188"/>
      <c r="L20" s="188"/>
      <c r="M20" s="188"/>
      <c r="N20" s="188"/>
      <c r="O20" s="188"/>
      <c r="P20" s="188"/>
      <c r="Q20" s="188"/>
      <c r="R20" s="188"/>
      <c r="S20" s="188"/>
      <c r="T20" s="185"/>
      <c r="U20" s="185"/>
      <c r="V20" s="184"/>
      <c r="W20" s="184"/>
    </row>
    <row r="21" spans="1:24" x14ac:dyDescent="0.2">
      <c r="A21" s="272"/>
      <c r="B21" s="272"/>
      <c r="C21" s="272"/>
      <c r="D21" s="272"/>
      <c r="E21" s="272"/>
      <c r="F21" s="272"/>
      <c r="G21" s="272"/>
      <c r="H21" s="272"/>
      <c r="I21" s="272"/>
      <c r="J21" s="272"/>
      <c r="K21" s="188"/>
      <c r="L21" s="188"/>
      <c r="M21" s="188"/>
      <c r="N21" s="188"/>
      <c r="O21" s="188"/>
      <c r="P21" s="188"/>
      <c r="Q21" s="188"/>
      <c r="R21" s="188"/>
      <c r="S21" s="188"/>
      <c r="T21" s="185"/>
      <c r="U21" s="185"/>
      <c r="V21" s="184"/>
      <c r="W21" s="184"/>
    </row>
    <row r="22" spans="1:24" x14ac:dyDescent="0.2">
      <c r="A22" s="280" t="s">
        <v>137</v>
      </c>
      <c r="B22" s="280"/>
      <c r="C22" s="280"/>
      <c r="D22" s="280"/>
      <c r="E22" s="280"/>
      <c r="F22" s="280"/>
      <c r="G22" s="280"/>
      <c r="H22" s="280"/>
      <c r="I22" s="280"/>
      <c r="J22" s="280"/>
      <c r="K22" s="188"/>
      <c r="L22" s="188"/>
      <c r="M22" s="188"/>
      <c r="N22" s="188"/>
      <c r="O22" s="188"/>
      <c r="P22" s="188"/>
      <c r="Q22" s="188"/>
      <c r="R22" s="188"/>
      <c r="S22" s="188"/>
      <c r="V22" s="184"/>
      <c r="W22" s="184"/>
    </row>
    <row r="23" spans="1:24" x14ac:dyDescent="0.2">
      <c r="A23" s="277" t="s">
        <v>119</v>
      </c>
      <c r="B23" s="277"/>
      <c r="C23" s="277"/>
      <c r="D23" s="277" t="s">
        <v>138</v>
      </c>
      <c r="E23" s="282" t="s">
        <v>139</v>
      </c>
      <c r="F23" s="282" t="s">
        <v>140</v>
      </c>
      <c r="G23" s="282" t="s">
        <v>141</v>
      </c>
      <c r="H23" s="277" t="s">
        <v>142</v>
      </c>
      <c r="I23" s="282" t="s">
        <v>143</v>
      </c>
      <c r="J23" s="277" t="s">
        <v>144</v>
      </c>
      <c r="K23" s="188"/>
      <c r="L23" s="188"/>
      <c r="M23" s="188"/>
      <c r="P23" s="188"/>
      <c r="Q23" s="188"/>
      <c r="R23" s="284"/>
      <c r="S23" s="284"/>
      <c r="V23" s="184"/>
      <c r="W23" s="184"/>
    </row>
    <row r="24" spans="1:24" x14ac:dyDescent="0.2">
      <c r="A24" s="277"/>
      <c r="B24" s="277"/>
      <c r="C24" s="277"/>
      <c r="D24" s="277"/>
      <c r="E24" s="283"/>
      <c r="F24" s="283"/>
      <c r="G24" s="283"/>
      <c r="H24" s="277"/>
      <c r="I24" s="283"/>
      <c r="J24" s="277"/>
      <c r="K24" s="202"/>
      <c r="L24" s="202"/>
      <c r="M24" s="202"/>
      <c r="P24" s="192"/>
      <c r="Q24" s="192"/>
      <c r="R24" s="202"/>
      <c r="S24" s="202"/>
      <c r="V24" s="184"/>
      <c r="W24" s="184"/>
    </row>
    <row r="25" spans="1:24" x14ac:dyDescent="0.2">
      <c r="A25" s="277"/>
      <c r="B25" s="277"/>
      <c r="C25" s="277"/>
      <c r="D25" s="193" t="s">
        <v>145</v>
      </c>
      <c r="E25" s="193" t="s">
        <v>145</v>
      </c>
      <c r="F25" s="193" t="s">
        <v>145</v>
      </c>
      <c r="G25" s="193" t="s">
        <v>145</v>
      </c>
      <c r="H25" s="193" t="s">
        <v>136</v>
      </c>
      <c r="I25" s="193" t="s">
        <v>145</v>
      </c>
      <c r="J25" s="193" t="s">
        <v>145</v>
      </c>
      <c r="K25" s="202"/>
      <c r="L25" s="202"/>
      <c r="M25" s="202"/>
      <c r="P25" s="192"/>
      <c r="Q25" s="192"/>
      <c r="R25" s="202"/>
      <c r="S25" s="202"/>
      <c r="V25" s="184"/>
      <c r="W25" s="184"/>
    </row>
    <row r="26" spans="1:24" ht="12.75" customHeight="1" x14ac:dyDescent="0.2">
      <c r="A26" s="279" t="str">
        <f>A19</f>
        <v>BOCA DE BUEIRO TRIPLO</v>
      </c>
      <c r="B26" s="279"/>
      <c r="C26" s="279"/>
      <c r="D26" s="242">
        <f>TRUNC(E19*J19,2)*3</f>
        <v>267</v>
      </c>
      <c r="E26" s="243">
        <f>TRUNC(D26*$F$33,2)</f>
        <v>240.3</v>
      </c>
      <c r="F26" s="242">
        <f>D26-E26</f>
        <v>26.699999999999989</v>
      </c>
      <c r="G26" s="244">
        <f>TRUNC(IF(D19="",0,E19*(PI()*(VLOOKUP(D19,$A$6:$G$11,2,0))^2)/4),2)</f>
        <v>21.13</v>
      </c>
      <c r="H26" s="244">
        <f>TRUNC(IF(D19="",0,(VLOOKUP(D19,$A$6:$G$11,2,0)+2*VLOOKUP(D19,$A$6:$G$11,4,0))*E19),2)</f>
        <v>47.2</v>
      </c>
      <c r="I26" s="244">
        <f>TRUNC((U26*E19)-G26,2)</f>
        <v>52.87</v>
      </c>
      <c r="J26" s="244">
        <f>D26-I26-G26</f>
        <v>193</v>
      </c>
      <c r="L26" s="203"/>
      <c r="M26" s="203"/>
      <c r="N26" s="203"/>
      <c r="P26" s="192"/>
      <c r="Q26" s="192"/>
      <c r="R26" s="204"/>
      <c r="S26" s="205">
        <f>TRUNC(IF(D19="",0,((L19+N19)/2)*(VLOOKUP(D19,$A$6:$G$11,2,0)+VLOOKUP(D19,$A$6:$G$11,5,0))),2)</f>
        <v>3.7</v>
      </c>
      <c r="T26" s="206">
        <f>TRUNC(IF(D19="",0,((P19+Q19)/2)*(VLOOKUP(D19,$A$6:$G$11,2,0)+VLOOKUP(D19,$A$6:$G$11,5,0))),2)</f>
        <v>3.7</v>
      </c>
      <c r="U26" s="200">
        <f>AVERAGE(S26:T26)</f>
        <v>3.7</v>
      </c>
      <c r="X26" s="207"/>
    </row>
    <row r="27" spans="1:24" ht="12.75" customHeight="1" x14ac:dyDescent="0.2">
      <c r="A27" s="277" t="s">
        <v>3</v>
      </c>
      <c r="B27" s="277"/>
      <c r="C27" s="277"/>
      <c r="D27" s="245">
        <f t="shared" ref="D27:J27" si="1">SUM(D26:D26)</f>
        <v>267</v>
      </c>
      <c r="E27" s="245">
        <f t="shared" si="1"/>
        <v>240.3</v>
      </c>
      <c r="F27" s="245">
        <f t="shared" si="1"/>
        <v>26.699999999999989</v>
      </c>
      <c r="G27" s="245">
        <f t="shared" si="1"/>
        <v>21.13</v>
      </c>
      <c r="H27" s="245">
        <f t="shared" si="1"/>
        <v>47.2</v>
      </c>
      <c r="I27" s="245">
        <f t="shared" si="1"/>
        <v>52.87</v>
      </c>
      <c r="J27" s="245">
        <f t="shared" si="1"/>
        <v>193</v>
      </c>
      <c r="K27" s="208"/>
      <c r="L27" s="208"/>
      <c r="M27" s="208"/>
      <c r="P27" s="192"/>
      <c r="Q27" s="192"/>
      <c r="R27" s="285"/>
      <c r="S27" s="285"/>
      <c r="V27" s="192"/>
    </row>
    <row r="28" spans="1:24" x14ac:dyDescent="0.2">
      <c r="A28" s="286" t="s">
        <v>202</v>
      </c>
      <c r="B28" s="286"/>
      <c r="C28" s="286"/>
      <c r="D28" s="286"/>
      <c r="E28" s="286"/>
      <c r="F28" s="286"/>
      <c r="G28" s="286"/>
      <c r="H28" s="286"/>
      <c r="I28" s="286"/>
      <c r="J28" s="286"/>
      <c r="K28" s="209"/>
      <c r="L28" s="209"/>
      <c r="M28" s="209"/>
      <c r="N28" s="209"/>
      <c r="O28" s="184"/>
      <c r="P28" s="184"/>
      <c r="Q28" s="184"/>
      <c r="R28" s="184"/>
      <c r="S28" s="184"/>
      <c r="T28" s="184"/>
      <c r="U28" s="184"/>
      <c r="V28" s="192"/>
    </row>
    <row r="29" spans="1:24" x14ac:dyDescent="0.2">
      <c r="A29" s="281"/>
      <c r="B29" s="281"/>
      <c r="C29" s="281"/>
      <c r="D29" s="281"/>
      <c r="E29" s="281"/>
      <c r="F29" s="281"/>
      <c r="G29" s="281"/>
      <c r="H29" s="281"/>
      <c r="I29" s="281"/>
      <c r="J29" s="281"/>
      <c r="L29" s="184"/>
      <c r="M29" s="184"/>
      <c r="N29" s="184"/>
      <c r="O29" s="184"/>
      <c r="P29" s="184"/>
      <c r="Q29" s="184"/>
      <c r="R29" s="184"/>
      <c r="S29" s="184"/>
      <c r="T29" s="184"/>
      <c r="U29" s="184"/>
    </row>
    <row r="30" spans="1:24" x14ac:dyDescent="0.2">
      <c r="A30" s="290" t="s">
        <v>147</v>
      </c>
      <c r="B30" s="290"/>
      <c r="C30" s="290"/>
      <c r="D30" s="290"/>
      <c r="E30" s="290"/>
      <c r="F30" s="290"/>
      <c r="G30" s="290"/>
      <c r="H30" s="290"/>
      <c r="I30" s="290"/>
      <c r="J30" s="290"/>
      <c r="K30" s="209"/>
      <c r="L30" s="209"/>
      <c r="M30" s="209"/>
      <c r="N30" s="209"/>
      <c r="O30" s="209"/>
      <c r="P30" s="209"/>
      <c r="Q30" s="209"/>
      <c r="R30" s="209"/>
      <c r="S30" s="209"/>
      <c r="T30" s="192"/>
    </row>
    <row r="31" spans="1:24" x14ac:dyDescent="0.2">
      <c r="A31" s="291" t="s">
        <v>148</v>
      </c>
      <c r="B31" s="292"/>
      <c r="C31" s="292"/>
      <c r="D31" s="292"/>
      <c r="E31" s="292"/>
      <c r="F31" s="293"/>
      <c r="G31" s="294"/>
      <c r="H31" s="281"/>
      <c r="I31" s="281"/>
      <c r="J31" s="281"/>
      <c r="K31" s="209"/>
      <c r="L31" s="209"/>
      <c r="M31" s="209"/>
      <c r="N31" s="209"/>
      <c r="O31" s="209"/>
      <c r="P31" s="209"/>
      <c r="Q31" s="209"/>
      <c r="R31" s="209"/>
      <c r="S31" s="209"/>
      <c r="T31" s="192"/>
    </row>
    <row r="32" spans="1:24" x14ac:dyDescent="0.2">
      <c r="A32" s="287"/>
      <c r="B32" s="288"/>
      <c r="C32" s="288"/>
      <c r="D32" s="288"/>
      <c r="E32" s="288"/>
      <c r="F32" s="289"/>
      <c r="G32" s="294"/>
      <c r="H32" s="281"/>
      <c r="I32" s="281"/>
      <c r="J32" s="281"/>
      <c r="K32" s="209"/>
      <c r="L32" s="209"/>
      <c r="M32" s="209"/>
      <c r="N32" s="209"/>
      <c r="O32" s="209"/>
      <c r="P32" s="209"/>
      <c r="Q32" s="209"/>
      <c r="R32" s="209"/>
      <c r="S32" s="209"/>
      <c r="T32" s="192"/>
    </row>
    <row r="33" spans="1:21" x14ac:dyDescent="0.2">
      <c r="A33" s="287" t="s">
        <v>149</v>
      </c>
      <c r="B33" s="288"/>
      <c r="C33" s="288"/>
      <c r="D33" s="288"/>
      <c r="E33" s="288"/>
      <c r="F33" s="246">
        <v>0.9</v>
      </c>
      <c r="G33" s="294"/>
      <c r="H33" s="281"/>
      <c r="I33" s="281"/>
      <c r="J33" s="281"/>
      <c r="K33" s="209"/>
      <c r="L33" s="209"/>
      <c r="M33" s="209"/>
      <c r="N33" s="209"/>
      <c r="O33" s="209"/>
      <c r="P33" s="209"/>
      <c r="Q33" s="209"/>
      <c r="R33" s="209"/>
      <c r="S33" s="209"/>
      <c r="T33" s="192"/>
    </row>
    <row r="34" spans="1:21" x14ac:dyDescent="0.2">
      <c r="A34" s="287" t="s">
        <v>150</v>
      </c>
      <c r="B34" s="288"/>
      <c r="C34" s="288"/>
      <c r="D34" s="288"/>
      <c r="E34" s="288"/>
      <c r="F34" s="297">
        <v>0.1</v>
      </c>
      <c r="G34" s="294"/>
      <c r="H34" s="281"/>
      <c r="I34" s="281"/>
      <c r="J34" s="281"/>
      <c r="K34" s="209"/>
      <c r="L34" s="209"/>
      <c r="M34" s="209"/>
      <c r="N34" s="209"/>
      <c r="O34" s="209"/>
      <c r="P34" s="209"/>
      <c r="Q34" s="209"/>
      <c r="R34" s="209"/>
      <c r="S34" s="209"/>
      <c r="T34" s="192"/>
    </row>
    <row r="35" spans="1:21" x14ac:dyDescent="0.2">
      <c r="A35" s="295"/>
      <c r="B35" s="296"/>
      <c r="C35" s="296"/>
      <c r="D35" s="296"/>
      <c r="E35" s="296"/>
      <c r="F35" s="298"/>
      <c r="G35" s="294"/>
      <c r="H35" s="281"/>
      <c r="I35" s="281"/>
      <c r="J35" s="281"/>
      <c r="K35" s="209"/>
      <c r="L35" s="209"/>
      <c r="M35" s="209"/>
      <c r="N35" s="209"/>
      <c r="O35" s="209"/>
      <c r="P35" s="209"/>
      <c r="Q35" s="209"/>
      <c r="R35" s="209"/>
      <c r="S35" s="209"/>
      <c r="T35" s="192"/>
    </row>
    <row r="36" spans="1:21" x14ac:dyDescent="0.2">
      <c r="A36" s="281"/>
      <c r="B36" s="281"/>
      <c r="C36" s="281"/>
      <c r="D36" s="281"/>
      <c r="E36" s="281"/>
      <c r="F36" s="281"/>
      <c r="G36" s="281"/>
      <c r="H36" s="281"/>
      <c r="I36" s="281"/>
      <c r="J36" s="281"/>
      <c r="K36" s="209"/>
      <c r="L36" s="209"/>
      <c r="M36" s="209"/>
      <c r="N36" s="209"/>
      <c r="O36" s="209"/>
      <c r="P36" s="209"/>
      <c r="Q36" s="209"/>
      <c r="R36" s="209"/>
      <c r="S36" s="209"/>
      <c r="T36" s="192"/>
    </row>
    <row r="37" spans="1:21" x14ac:dyDescent="0.2">
      <c r="A37" s="281"/>
      <c r="B37" s="281"/>
      <c r="C37" s="281"/>
      <c r="D37" s="281"/>
      <c r="E37" s="281"/>
      <c r="F37" s="281"/>
      <c r="G37" s="281"/>
      <c r="H37" s="281"/>
      <c r="I37" s="281"/>
      <c r="J37" s="281"/>
      <c r="K37" s="209"/>
      <c r="L37" s="209"/>
      <c r="M37" s="209"/>
      <c r="N37" s="209"/>
      <c r="O37" s="209"/>
      <c r="P37" s="209"/>
      <c r="Q37" s="209"/>
      <c r="R37" s="209"/>
      <c r="S37" s="209"/>
      <c r="T37" s="192"/>
    </row>
    <row r="38" spans="1:21" x14ac:dyDescent="0.2">
      <c r="A38" s="281"/>
      <c r="B38" s="281"/>
      <c r="C38" s="281"/>
      <c r="D38" s="281"/>
      <c r="E38" s="281"/>
      <c r="F38" s="281"/>
      <c r="G38" s="281"/>
      <c r="H38" s="281"/>
      <c r="I38" s="281"/>
      <c r="J38" s="281"/>
      <c r="K38" s="209"/>
      <c r="L38" s="209"/>
      <c r="M38" s="209"/>
      <c r="N38" s="209"/>
      <c r="O38" s="209"/>
      <c r="P38" s="209"/>
      <c r="Q38" s="209"/>
      <c r="R38" s="209"/>
      <c r="S38" s="209"/>
      <c r="T38" s="192"/>
    </row>
    <row r="39" spans="1:21" x14ac:dyDescent="0.2">
      <c r="A39" s="299" t="s">
        <v>151</v>
      </c>
      <c r="B39" s="300"/>
      <c r="C39" s="300"/>
      <c r="D39" s="300"/>
      <c r="E39" s="300"/>
      <c r="F39" s="300"/>
      <c r="G39" s="300"/>
      <c r="H39" s="300"/>
      <c r="I39" s="300"/>
      <c r="J39" s="301"/>
      <c r="K39" s="188"/>
      <c r="L39" s="188"/>
      <c r="M39" s="188"/>
      <c r="N39" s="188"/>
      <c r="O39" s="188"/>
      <c r="P39" s="188"/>
      <c r="Q39" s="188"/>
      <c r="R39" s="188"/>
      <c r="S39" s="188"/>
      <c r="T39" s="188"/>
      <c r="U39" s="188"/>
    </row>
    <row r="40" spans="1:21" x14ac:dyDescent="0.2">
      <c r="A40" s="291" t="s">
        <v>152</v>
      </c>
      <c r="B40" s="292"/>
      <c r="C40" s="292"/>
      <c r="D40" s="292"/>
      <c r="E40" s="292"/>
      <c r="F40" s="292"/>
      <c r="G40" s="292"/>
      <c r="H40" s="292"/>
      <c r="I40" s="292"/>
      <c r="J40" s="293"/>
      <c r="K40" s="184"/>
      <c r="L40" s="184"/>
      <c r="M40" s="184"/>
      <c r="N40" s="184"/>
      <c r="O40" s="184"/>
      <c r="P40" s="184"/>
      <c r="Q40" s="184"/>
      <c r="R40" s="184"/>
      <c r="S40" s="184"/>
      <c r="T40" s="184"/>
      <c r="U40" s="184"/>
    </row>
    <row r="41" spans="1:21" x14ac:dyDescent="0.2">
      <c r="A41" s="287" t="s">
        <v>153</v>
      </c>
      <c r="B41" s="288"/>
      <c r="C41" s="288"/>
      <c r="D41" s="288"/>
      <c r="E41" s="288"/>
      <c r="F41" s="288"/>
      <c r="G41" s="288"/>
      <c r="H41" s="288"/>
      <c r="I41" s="288"/>
      <c r="J41" s="289"/>
      <c r="K41" s="184"/>
      <c r="L41" s="184"/>
      <c r="M41" s="184"/>
      <c r="N41" s="184"/>
      <c r="O41" s="184"/>
      <c r="P41" s="184"/>
      <c r="Q41" s="184"/>
      <c r="R41" s="184"/>
      <c r="S41" s="184"/>
      <c r="T41" s="184"/>
      <c r="U41" s="184"/>
    </row>
    <row r="42" spans="1:21" x14ac:dyDescent="0.2">
      <c r="A42" s="287" t="s">
        <v>154</v>
      </c>
      <c r="B42" s="288"/>
      <c r="C42" s="288"/>
      <c r="D42" s="288"/>
      <c r="E42" s="288"/>
      <c r="F42" s="288"/>
      <c r="G42" s="288"/>
      <c r="H42" s="288"/>
      <c r="I42" s="288"/>
      <c r="J42" s="289"/>
      <c r="K42" s="184"/>
      <c r="L42" s="184"/>
      <c r="M42" s="184"/>
      <c r="N42" s="184"/>
      <c r="O42" s="184"/>
      <c r="P42" s="184"/>
      <c r="Q42" s="184"/>
      <c r="R42" s="184"/>
      <c r="S42" s="184"/>
      <c r="T42" s="184"/>
      <c r="U42" s="184"/>
    </row>
    <row r="43" spans="1:21" x14ac:dyDescent="0.2">
      <c r="A43" s="287" t="s">
        <v>155</v>
      </c>
      <c r="B43" s="288"/>
      <c r="C43" s="288"/>
      <c r="D43" s="288"/>
      <c r="E43" s="288"/>
      <c r="F43" s="288"/>
      <c r="G43" s="288"/>
      <c r="H43" s="288"/>
      <c r="I43" s="288"/>
      <c r="J43" s="289"/>
      <c r="K43" s="184"/>
      <c r="L43" s="184"/>
      <c r="M43" s="184"/>
      <c r="N43" s="184"/>
      <c r="O43" s="184"/>
      <c r="P43" s="184"/>
      <c r="Q43" s="184"/>
      <c r="R43" s="184"/>
      <c r="S43" s="184"/>
      <c r="T43" s="184"/>
      <c r="U43" s="184"/>
    </row>
    <row r="44" spans="1:21" x14ac:dyDescent="0.2">
      <c r="A44" s="287" t="s">
        <v>156</v>
      </c>
      <c r="B44" s="288"/>
      <c r="C44" s="288"/>
      <c r="D44" s="288"/>
      <c r="E44" s="288"/>
      <c r="F44" s="288"/>
      <c r="G44" s="288"/>
      <c r="H44" s="288"/>
      <c r="I44" s="288"/>
      <c r="J44" s="289"/>
      <c r="K44" s="184"/>
      <c r="L44" s="184"/>
      <c r="M44" s="184"/>
      <c r="N44" s="184"/>
      <c r="O44" s="184"/>
      <c r="P44" s="184"/>
      <c r="Q44" s="184"/>
      <c r="R44" s="184"/>
      <c r="S44" s="184"/>
      <c r="T44" s="184"/>
      <c r="U44" s="184"/>
    </row>
    <row r="45" spans="1:21" x14ac:dyDescent="0.2">
      <c r="A45" s="287" t="s">
        <v>157</v>
      </c>
      <c r="B45" s="288"/>
      <c r="C45" s="288"/>
      <c r="D45" s="288"/>
      <c r="E45" s="288"/>
      <c r="F45" s="288"/>
      <c r="G45" s="288"/>
      <c r="H45" s="288"/>
      <c r="I45" s="288"/>
      <c r="J45" s="289"/>
      <c r="K45" s="184"/>
      <c r="L45" s="184"/>
      <c r="M45" s="184"/>
      <c r="N45" s="184"/>
      <c r="O45" s="184"/>
      <c r="P45" s="184"/>
      <c r="Q45" s="184"/>
      <c r="R45" s="184"/>
      <c r="S45" s="184"/>
      <c r="T45" s="184"/>
      <c r="U45" s="184"/>
    </row>
    <row r="46" spans="1:21" x14ac:dyDescent="0.2">
      <c r="A46" s="295" t="s">
        <v>158</v>
      </c>
      <c r="B46" s="296"/>
      <c r="C46" s="296"/>
      <c r="D46" s="296"/>
      <c r="E46" s="296"/>
      <c r="F46" s="296"/>
      <c r="G46" s="296"/>
      <c r="H46" s="296"/>
      <c r="I46" s="296"/>
      <c r="J46" s="306"/>
      <c r="K46" s="184"/>
      <c r="L46" s="184"/>
      <c r="M46" s="184"/>
      <c r="N46" s="184"/>
      <c r="O46" s="184"/>
      <c r="P46" s="184"/>
      <c r="Q46" s="184"/>
      <c r="R46" s="184"/>
      <c r="S46" s="184"/>
      <c r="T46" s="184"/>
      <c r="U46" s="184"/>
    </row>
    <row r="47" spans="1:21" x14ac:dyDescent="0.2">
      <c r="A47" s="247"/>
      <c r="B47" s="247"/>
      <c r="C47" s="247"/>
      <c r="D47" s="247"/>
      <c r="E47" s="247"/>
      <c r="F47" s="247"/>
      <c r="G47" s="247"/>
      <c r="H47" s="247"/>
      <c r="I47" s="247"/>
      <c r="J47" s="247"/>
    </row>
    <row r="48" spans="1:21" x14ac:dyDescent="0.2">
      <c r="A48" s="307" t="s">
        <v>189</v>
      </c>
      <c r="B48" s="307"/>
      <c r="C48" s="307"/>
      <c r="D48" s="307"/>
      <c r="E48" s="307"/>
      <c r="F48" s="307"/>
      <c r="G48" s="307"/>
    </row>
    <row r="49" spans="1:9" x14ac:dyDescent="0.2">
      <c r="A49" s="308"/>
      <c r="B49" s="308"/>
      <c r="C49" s="308"/>
      <c r="D49" s="308"/>
      <c r="E49" s="308"/>
      <c r="F49" s="307"/>
      <c r="G49" s="307"/>
    </row>
    <row r="50" spans="1:9" x14ac:dyDescent="0.2">
      <c r="A50" s="309" t="s">
        <v>2</v>
      </c>
      <c r="B50" s="309" t="s">
        <v>177</v>
      </c>
      <c r="C50" s="309" t="s">
        <v>178</v>
      </c>
      <c r="D50" s="309" t="s">
        <v>146</v>
      </c>
      <c r="E50" s="309" t="s">
        <v>7</v>
      </c>
      <c r="F50" s="305"/>
      <c r="G50" s="305"/>
    </row>
    <row r="51" spans="1:9" x14ac:dyDescent="0.2">
      <c r="A51" s="309"/>
      <c r="B51" s="309"/>
      <c r="C51" s="309"/>
      <c r="D51" s="309"/>
      <c r="E51" s="309"/>
      <c r="F51" s="305"/>
      <c r="G51" s="305"/>
    </row>
    <row r="52" spans="1:9" x14ac:dyDescent="0.2">
      <c r="A52" s="221" t="s">
        <v>172</v>
      </c>
      <c r="B52" s="222"/>
      <c r="C52" s="302" t="s">
        <v>181</v>
      </c>
      <c r="D52" s="303"/>
      <c r="E52" s="303"/>
      <c r="F52" s="304"/>
      <c r="G52" s="304"/>
      <c r="H52" s="192"/>
      <c r="I52" s="192"/>
    </row>
    <row r="53" spans="1:9" ht="51" x14ac:dyDescent="0.2">
      <c r="A53" s="238" t="s">
        <v>190</v>
      </c>
      <c r="B53" s="229" t="s">
        <v>183</v>
      </c>
      <c r="C53" s="225" t="s">
        <v>184</v>
      </c>
      <c r="D53" s="226" t="s">
        <v>182</v>
      </c>
      <c r="E53" s="227">
        <v>32</v>
      </c>
      <c r="F53" s="239"/>
      <c r="G53" s="239"/>
    </row>
    <row r="54" spans="1:9" ht="38.25" x14ac:dyDescent="0.2">
      <c r="A54" s="238" t="s">
        <v>191</v>
      </c>
      <c r="B54" s="229" t="s">
        <v>185</v>
      </c>
      <c r="C54" s="225" t="s">
        <v>186</v>
      </c>
      <c r="D54" s="226" t="s">
        <v>182</v>
      </c>
      <c r="E54" s="227">
        <v>85</v>
      </c>
      <c r="F54" s="239"/>
      <c r="G54" s="239"/>
    </row>
    <row r="57" spans="1:9" ht="25.5" customHeight="1" x14ac:dyDescent="0.2">
      <c r="A57" s="276" t="s">
        <v>192</v>
      </c>
      <c r="B57" s="276"/>
    </row>
    <row r="58" spans="1:9" x14ac:dyDescent="0.2">
      <c r="A58" s="186" t="s">
        <v>193</v>
      </c>
      <c r="B58" s="186" t="s">
        <v>214</v>
      </c>
      <c r="C58" s="186" t="s">
        <v>5</v>
      </c>
    </row>
  </sheetData>
  <mergeCells count="56">
    <mergeCell ref="A57:B57"/>
    <mergeCell ref="C52:G52"/>
    <mergeCell ref="F50:G51"/>
    <mergeCell ref="A44:J44"/>
    <mergeCell ref="A45:J45"/>
    <mergeCell ref="A46:J46"/>
    <mergeCell ref="A48:G49"/>
    <mergeCell ref="A50:A51"/>
    <mergeCell ref="B50:B51"/>
    <mergeCell ref="C50:C51"/>
    <mergeCell ref="D50:D51"/>
    <mergeCell ref="E50:E51"/>
    <mergeCell ref="A43:J43"/>
    <mergeCell ref="A30:J30"/>
    <mergeCell ref="A31:F32"/>
    <mergeCell ref="G31:J35"/>
    <mergeCell ref="A33:E33"/>
    <mergeCell ref="A34:E35"/>
    <mergeCell ref="F34:F35"/>
    <mergeCell ref="A36:J38"/>
    <mergeCell ref="A39:J39"/>
    <mergeCell ref="A40:J40"/>
    <mergeCell ref="A41:J41"/>
    <mergeCell ref="A42:J42"/>
    <mergeCell ref="R23:S23"/>
    <mergeCell ref="A26:C26"/>
    <mergeCell ref="A27:C27"/>
    <mergeCell ref="R27:S27"/>
    <mergeCell ref="A28:J28"/>
    <mergeCell ref="H23:H24"/>
    <mergeCell ref="I23:I24"/>
    <mergeCell ref="J23:J24"/>
    <mergeCell ref="A29:J29"/>
    <mergeCell ref="A23:C25"/>
    <mergeCell ref="D23:D24"/>
    <mergeCell ref="E23:E24"/>
    <mergeCell ref="F23:F24"/>
    <mergeCell ref="G23:G24"/>
    <mergeCell ref="L16:O16"/>
    <mergeCell ref="P16:R16"/>
    <mergeCell ref="S16:U16"/>
    <mergeCell ref="A19:C19"/>
    <mergeCell ref="A22:J22"/>
    <mergeCell ref="A1:J2"/>
    <mergeCell ref="A20:J21"/>
    <mergeCell ref="A3:G3"/>
    <mergeCell ref="H3:J3"/>
    <mergeCell ref="H4:J11"/>
    <mergeCell ref="A12:J14"/>
    <mergeCell ref="A15:J15"/>
    <mergeCell ref="A16:C18"/>
    <mergeCell ref="D16:D17"/>
    <mergeCell ref="E16:E17"/>
    <mergeCell ref="F16:G16"/>
    <mergeCell ref="H16:I16"/>
    <mergeCell ref="J16:J17"/>
  </mergeCells>
  <pageMargins left="0.59055118110236227" right="0.39370078740157483" top="1.7716535433070868" bottom="0.78740157480314965" header="0.59055118110236227" footer="0.39370078740157483"/>
  <pageSetup paperSize="9" scale="6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U13"/>
  <sheetViews>
    <sheetView view="pageBreakPreview" topLeftCell="A3" zoomScaleNormal="100" zoomScaleSheetLayoutView="100" workbookViewId="0">
      <selection activeCell="M16" sqref="M16"/>
    </sheetView>
  </sheetViews>
  <sheetFormatPr defaultRowHeight="12.75" x14ac:dyDescent="0.2"/>
  <cols>
    <col min="1" max="1" width="11.7109375" style="234" customWidth="1"/>
    <col min="2" max="2" width="9.28515625" style="234" customWidth="1"/>
    <col min="3" max="3" width="46.5703125" style="224" customWidth="1"/>
    <col min="4" max="4" width="3.42578125" style="234" customWidth="1"/>
    <col min="5" max="5" width="8.42578125" style="235" customWidth="1"/>
    <col min="6" max="6" width="9.28515625" style="236" customWidth="1"/>
    <col min="7" max="7" width="9.28515625" style="237" customWidth="1"/>
    <col min="8" max="8" width="6.5703125" style="216" hidden="1" customWidth="1"/>
    <col min="9" max="9" width="5.5703125" style="216" hidden="1" customWidth="1"/>
    <col min="10" max="10" width="6.5703125" style="216" hidden="1" customWidth="1"/>
    <col min="11" max="11" width="9.7109375" style="216" customWidth="1"/>
    <col min="12" max="229" width="9.140625" style="216"/>
    <col min="230" max="256" width="9.140625" style="224"/>
    <col min="257" max="257" width="10.140625" style="224" customWidth="1"/>
    <col min="258" max="258" width="9.28515625" style="224" customWidth="1"/>
    <col min="259" max="259" width="63.28515625" style="224" customWidth="1"/>
    <col min="260" max="260" width="3.42578125" style="224" customWidth="1"/>
    <col min="261" max="261" width="8.42578125" style="224" customWidth="1"/>
    <col min="262" max="263" width="9.28515625" style="224" customWidth="1"/>
    <col min="264" max="266" width="0" style="224" hidden="1" customWidth="1"/>
    <col min="267" max="267" width="9.7109375" style="224" customWidth="1"/>
    <col min="268" max="512" width="9.140625" style="224"/>
    <col min="513" max="513" width="10.140625" style="224" customWidth="1"/>
    <col min="514" max="514" width="9.28515625" style="224" customWidth="1"/>
    <col min="515" max="515" width="63.28515625" style="224" customWidth="1"/>
    <col min="516" max="516" width="3.42578125" style="224" customWidth="1"/>
    <col min="517" max="517" width="8.42578125" style="224" customWidth="1"/>
    <col min="518" max="519" width="9.28515625" style="224" customWidth="1"/>
    <col min="520" max="522" width="0" style="224" hidden="1" customWidth="1"/>
    <col min="523" max="523" width="9.7109375" style="224" customWidth="1"/>
    <col min="524" max="768" width="9.140625" style="224"/>
    <col min="769" max="769" width="10.140625" style="224" customWidth="1"/>
    <col min="770" max="770" width="9.28515625" style="224" customWidth="1"/>
    <col min="771" max="771" width="63.28515625" style="224" customWidth="1"/>
    <col min="772" max="772" width="3.42578125" style="224" customWidth="1"/>
    <col min="773" max="773" width="8.42578125" style="224" customWidth="1"/>
    <col min="774" max="775" width="9.28515625" style="224" customWidth="1"/>
    <col min="776" max="778" width="0" style="224" hidden="1" customWidth="1"/>
    <col min="779" max="779" width="9.7109375" style="224" customWidth="1"/>
    <col min="780" max="1024" width="9.140625" style="224"/>
    <col min="1025" max="1025" width="10.140625" style="224" customWidth="1"/>
    <col min="1026" max="1026" width="9.28515625" style="224" customWidth="1"/>
    <col min="1027" max="1027" width="63.28515625" style="224" customWidth="1"/>
    <col min="1028" max="1028" width="3.42578125" style="224" customWidth="1"/>
    <col min="1029" max="1029" width="8.42578125" style="224" customWidth="1"/>
    <col min="1030" max="1031" width="9.28515625" style="224" customWidth="1"/>
    <col min="1032" max="1034" width="0" style="224" hidden="1" customWidth="1"/>
    <col min="1035" max="1035" width="9.7109375" style="224" customWidth="1"/>
    <col min="1036" max="1280" width="9.140625" style="224"/>
    <col min="1281" max="1281" width="10.140625" style="224" customWidth="1"/>
    <col min="1282" max="1282" width="9.28515625" style="224" customWidth="1"/>
    <col min="1283" max="1283" width="63.28515625" style="224" customWidth="1"/>
    <col min="1284" max="1284" width="3.42578125" style="224" customWidth="1"/>
    <col min="1285" max="1285" width="8.42578125" style="224" customWidth="1"/>
    <col min="1286" max="1287" width="9.28515625" style="224" customWidth="1"/>
    <col min="1288" max="1290" width="0" style="224" hidden="1" customWidth="1"/>
    <col min="1291" max="1291" width="9.7109375" style="224" customWidth="1"/>
    <col min="1292" max="1536" width="9.140625" style="224"/>
    <col min="1537" max="1537" width="10.140625" style="224" customWidth="1"/>
    <col min="1538" max="1538" width="9.28515625" style="224" customWidth="1"/>
    <col min="1539" max="1539" width="63.28515625" style="224" customWidth="1"/>
    <col min="1540" max="1540" width="3.42578125" style="224" customWidth="1"/>
    <col min="1541" max="1541" width="8.42578125" style="224" customWidth="1"/>
    <col min="1542" max="1543" width="9.28515625" style="224" customWidth="1"/>
    <col min="1544" max="1546" width="0" style="224" hidden="1" customWidth="1"/>
    <col min="1547" max="1547" width="9.7109375" style="224" customWidth="1"/>
    <col min="1548" max="1792" width="9.140625" style="224"/>
    <col min="1793" max="1793" width="10.140625" style="224" customWidth="1"/>
    <col min="1794" max="1794" width="9.28515625" style="224" customWidth="1"/>
    <col min="1795" max="1795" width="63.28515625" style="224" customWidth="1"/>
    <col min="1796" max="1796" width="3.42578125" style="224" customWidth="1"/>
    <col min="1797" max="1797" width="8.42578125" style="224" customWidth="1"/>
    <col min="1798" max="1799" width="9.28515625" style="224" customWidth="1"/>
    <col min="1800" max="1802" width="0" style="224" hidden="1" customWidth="1"/>
    <col min="1803" max="1803" width="9.7109375" style="224" customWidth="1"/>
    <col min="1804" max="2048" width="9.140625" style="224"/>
    <col min="2049" max="2049" width="10.140625" style="224" customWidth="1"/>
    <col min="2050" max="2050" width="9.28515625" style="224" customWidth="1"/>
    <col min="2051" max="2051" width="63.28515625" style="224" customWidth="1"/>
    <col min="2052" max="2052" width="3.42578125" style="224" customWidth="1"/>
    <col min="2053" max="2053" width="8.42578125" style="224" customWidth="1"/>
    <col min="2054" max="2055" width="9.28515625" style="224" customWidth="1"/>
    <col min="2056" max="2058" width="0" style="224" hidden="1" customWidth="1"/>
    <col min="2059" max="2059" width="9.7109375" style="224" customWidth="1"/>
    <col min="2060" max="2304" width="9.140625" style="224"/>
    <col min="2305" max="2305" width="10.140625" style="224" customWidth="1"/>
    <col min="2306" max="2306" width="9.28515625" style="224" customWidth="1"/>
    <col min="2307" max="2307" width="63.28515625" style="224" customWidth="1"/>
    <col min="2308" max="2308" width="3.42578125" style="224" customWidth="1"/>
    <col min="2309" max="2309" width="8.42578125" style="224" customWidth="1"/>
    <col min="2310" max="2311" width="9.28515625" style="224" customWidth="1"/>
    <col min="2312" max="2314" width="0" style="224" hidden="1" customWidth="1"/>
    <col min="2315" max="2315" width="9.7109375" style="224" customWidth="1"/>
    <col min="2316" max="2560" width="9.140625" style="224"/>
    <col min="2561" max="2561" width="10.140625" style="224" customWidth="1"/>
    <col min="2562" max="2562" width="9.28515625" style="224" customWidth="1"/>
    <col min="2563" max="2563" width="63.28515625" style="224" customWidth="1"/>
    <col min="2564" max="2564" width="3.42578125" style="224" customWidth="1"/>
    <col min="2565" max="2565" width="8.42578125" style="224" customWidth="1"/>
    <col min="2566" max="2567" width="9.28515625" style="224" customWidth="1"/>
    <col min="2568" max="2570" width="0" style="224" hidden="1" customWidth="1"/>
    <col min="2571" max="2571" width="9.7109375" style="224" customWidth="1"/>
    <col min="2572" max="2816" width="9.140625" style="224"/>
    <col min="2817" max="2817" width="10.140625" style="224" customWidth="1"/>
    <col min="2818" max="2818" width="9.28515625" style="224" customWidth="1"/>
    <col min="2819" max="2819" width="63.28515625" style="224" customWidth="1"/>
    <col min="2820" max="2820" width="3.42578125" style="224" customWidth="1"/>
    <col min="2821" max="2821" width="8.42578125" style="224" customWidth="1"/>
    <col min="2822" max="2823" width="9.28515625" style="224" customWidth="1"/>
    <col min="2824" max="2826" width="0" style="224" hidden="1" customWidth="1"/>
    <col min="2827" max="2827" width="9.7109375" style="224" customWidth="1"/>
    <col min="2828" max="3072" width="9.140625" style="224"/>
    <col min="3073" max="3073" width="10.140625" style="224" customWidth="1"/>
    <col min="3074" max="3074" width="9.28515625" style="224" customWidth="1"/>
    <col min="3075" max="3075" width="63.28515625" style="224" customWidth="1"/>
    <col min="3076" max="3076" width="3.42578125" style="224" customWidth="1"/>
    <col min="3077" max="3077" width="8.42578125" style="224" customWidth="1"/>
    <col min="3078" max="3079" width="9.28515625" style="224" customWidth="1"/>
    <col min="3080" max="3082" width="0" style="224" hidden="1" customWidth="1"/>
    <col min="3083" max="3083" width="9.7109375" style="224" customWidth="1"/>
    <col min="3084" max="3328" width="9.140625" style="224"/>
    <col min="3329" max="3329" width="10.140625" style="224" customWidth="1"/>
    <col min="3330" max="3330" width="9.28515625" style="224" customWidth="1"/>
    <col min="3331" max="3331" width="63.28515625" style="224" customWidth="1"/>
    <col min="3332" max="3332" width="3.42578125" style="224" customWidth="1"/>
    <col min="3333" max="3333" width="8.42578125" style="224" customWidth="1"/>
    <col min="3334" max="3335" width="9.28515625" style="224" customWidth="1"/>
    <col min="3336" max="3338" width="0" style="224" hidden="1" customWidth="1"/>
    <col min="3339" max="3339" width="9.7109375" style="224" customWidth="1"/>
    <col min="3340" max="3584" width="9.140625" style="224"/>
    <col min="3585" max="3585" width="10.140625" style="224" customWidth="1"/>
    <col min="3586" max="3586" width="9.28515625" style="224" customWidth="1"/>
    <col min="3587" max="3587" width="63.28515625" style="224" customWidth="1"/>
    <col min="3588" max="3588" width="3.42578125" style="224" customWidth="1"/>
    <col min="3589" max="3589" width="8.42578125" style="224" customWidth="1"/>
    <col min="3590" max="3591" width="9.28515625" style="224" customWidth="1"/>
    <col min="3592" max="3594" width="0" style="224" hidden="1" customWidth="1"/>
    <col min="3595" max="3595" width="9.7109375" style="224" customWidth="1"/>
    <col min="3596" max="3840" width="9.140625" style="224"/>
    <col min="3841" max="3841" width="10.140625" style="224" customWidth="1"/>
    <col min="3842" max="3842" width="9.28515625" style="224" customWidth="1"/>
    <col min="3843" max="3843" width="63.28515625" style="224" customWidth="1"/>
    <col min="3844" max="3844" width="3.42578125" style="224" customWidth="1"/>
    <col min="3845" max="3845" width="8.42578125" style="224" customWidth="1"/>
    <col min="3846" max="3847" width="9.28515625" style="224" customWidth="1"/>
    <col min="3848" max="3850" width="0" style="224" hidden="1" customWidth="1"/>
    <col min="3851" max="3851" width="9.7109375" style="224" customWidth="1"/>
    <col min="3852" max="4096" width="9.140625" style="224"/>
    <col min="4097" max="4097" width="10.140625" style="224" customWidth="1"/>
    <col min="4098" max="4098" width="9.28515625" style="224" customWidth="1"/>
    <col min="4099" max="4099" width="63.28515625" style="224" customWidth="1"/>
    <col min="4100" max="4100" width="3.42578125" style="224" customWidth="1"/>
    <col min="4101" max="4101" width="8.42578125" style="224" customWidth="1"/>
    <col min="4102" max="4103" width="9.28515625" style="224" customWidth="1"/>
    <col min="4104" max="4106" width="0" style="224" hidden="1" customWidth="1"/>
    <col min="4107" max="4107" width="9.7109375" style="224" customWidth="1"/>
    <col min="4108" max="4352" width="9.140625" style="224"/>
    <col min="4353" max="4353" width="10.140625" style="224" customWidth="1"/>
    <col min="4354" max="4354" width="9.28515625" style="224" customWidth="1"/>
    <col min="4355" max="4355" width="63.28515625" style="224" customWidth="1"/>
    <col min="4356" max="4356" width="3.42578125" style="224" customWidth="1"/>
    <col min="4357" max="4357" width="8.42578125" style="224" customWidth="1"/>
    <col min="4358" max="4359" width="9.28515625" style="224" customWidth="1"/>
    <col min="4360" max="4362" width="0" style="224" hidden="1" customWidth="1"/>
    <col min="4363" max="4363" width="9.7109375" style="224" customWidth="1"/>
    <col min="4364" max="4608" width="9.140625" style="224"/>
    <col min="4609" max="4609" width="10.140625" style="224" customWidth="1"/>
    <col min="4610" max="4610" width="9.28515625" style="224" customWidth="1"/>
    <col min="4611" max="4611" width="63.28515625" style="224" customWidth="1"/>
    <col min="4612" max="4612" width="3.42578125" style="224" customWidth="1"/>
    <col min="4613" max="4613" width="8.42578125" style="224" customWidth="1"/>
    <col min="4614" max="4615" width="9.28515625" style="224" customWidth="1"/>
    <col min="4616" max="4618" width="0" style="224" hidden="1" customWidth="1"/>
    <col min="4619" max="4619" width="9.7109375" style="224" customWidth="1"/>
    <col min="4620" max="4864" width="9.140625" style="224"/>
    <col min="4865" max="4865" width="10.140625" style="224" customWidth="1"/>
    <col min="4866" max="4866" width="9.28515625" style="224" customWidth="1"/>
    <col min="4867" max="4867" width="63.28515625" style="224" customWidth="1"/>
    <col min="4868" max="4868" width="3.42578125" style="224" customWidth="1"/>
    <col min="4869" max="4869" width="8.42578125" style="224" customWidth="1"/>
    <col min="4870" max="4871" width="9.28515625" style="224" customWidth="1"/>
    <col min="4872" max="4874" width="0" style="224" hidden="1" customWidth="1"/>
    <col min="4875" max="4875" width="9.7109375" style="224" customWidth="1"/>
    <col min="4876" max="5120" width="9.140625" style="224"/>
    <col min="5121" max="5121" width="10.140625" style="224" customWidth="1"/>
    <col min="5122" max="5122" width="9.28515625" style="224" customWidth="1"/>
    <col min="5123" max="5123" width="63.28515625" style="224" customWidth="1"/>
    <col min="5124" max="5124" width="3.42578125" style="224" customWidth="1"/>
    <col min="5125" max="5125" width="8.42578125" style="224" customWidth="1"/>
    <col min="5126" max="5127" width="9.28515625" style="224" customWidth="1"/>
    <col min="5128" max="5130" width="0" style="224" hidden="1" customWidth="1"/>
    <col min="5131" max="5131" width="9.7109375" style="224" customWidth="1"/>
    <col min="5132" max="5376" width="9.140625" style="224"/>
    <col min="5377" max="5377" width="10.140625" style="224" customWidth="1"/>
    <col min="5378" max="5378" width="9.28515625" style="224" customWidth="1"/>
    <col min="5379" max="5379" width="63.28515625" style="224" customWidth="1"/>
    <col min="5380" max="5380" width="3.42578125" style="224" customWidth="1"/>
    <col min="5381" max="5381" width="8.42578125" style="224" customWidth="1"/>
    <col min="5382" max="5383" width="9.28515625" style="224" customWidth="1"/>
    <col min="5384" max="5386" width="0" style="224" hidden="1" customWidth="1"/>
    <col min="5387" max="5387" width="9.7109375" style="224" customWidth="1"/>
    <col min="5388" max="5632" width="9.140625" style="224"/>
    <col min="5633" max="5633" width="10.140625" style="224" customWidth="1"/>
    <col min="5634" max="5634" width="9.28515625" style="224" customWidth="1"/>
    <col min="5635" max="5635" width="63.28515625" style="224" customWidth="1"/>
    <col min="5636" max="5636" width="3.42578125" style="224" customWidth="1"/>
    <col min="5637" max="5637" width="8.42578125" style="224" customWidth="1"/>
    <col min="5638" max="5639" width="9.28515625" style="224" customWidth="1"/>
    <col min="5640" max="5642" width="0" style="224" hidden="1" customWidth="1"/>
    <col min="5643" max="5643" width="9.7109375" style="224" customWidth="1"/>
    <col min="5644" max="5888" width="9.140625" style="224"/>
    <col min="5889" max="5889" width="10.140625" style="224" customWidth="1"/>
    <col min="5890" max="5890" width="9.28515625" style="224" customWidth="1"/>
    <col min="5891" max="5891" width="63.28515625" style="224" customWidth="1"/>
    <col min="5892" max="5892" width="3.42578125" style="224" customWidth="1"/>
    <col min="5893" max="5893" width="8.42578125" style="224" customWidth="1"/>
    <col min="5894" max="5895" width="9.28515625" style="224" customWidth="1"/>
    <col min="5896" max="5898" width="0" style="224" hidden="1" customWidth="1"/>
    <col min="5899" max="5899" width="9.7109375" style="224" customWidth="1"/>
    <col min="5900" max="6144" width="9.140625" style="224"/>
    <col min="6145" max="6145" width="10.140625" style="224" customWidth="1"/>
    <col min="6146" max="6146" width="9.28515625" style="224" customWidth="1"/>
    <col min="6147" max="6147" width="63.28515625" style="224" customWidth="1"/>
    <col min="6148" max="6148" width="3.42578125" style="224" customWidth="1"/>
    <col min="6149" max="6149" width="8.42578125" style="224" customWidth="1"/>
    <col min="6150" max="6151" width="9.28515625" style="224" customWidth="1"/>
    <col min="6152" max="6154" width="0" style="224" hidden="1" customWidth="1"/>
    <col min="6155" max="6155" width="9.7109375" style="224" customWidth="1"/>
    <col min="6156" max="6400" width="9.140625" style="224"/>
    <col min="6401" max="6401" width="10.140625" style="224" customWidth="1"/>
    <col min="6402" max="6402" width="9.28515625" style="224" customWidth="1"/>
    <col min="6403" max="6403" width="63.28515625" style="224" customWidth="1"/>
    <col min="6404" max="6404" width="3.42578125" style="224" customWidth="1"/>
    <col min="6405" max="6405" width="8.42578125" style="224" customWidth="1"/>
    <col min="6406" max="6407" width="9.28515625" style="224" customWidth="1"/>
    <col min="6408" max="6410" width="0" style="224" hidden="1" customWidth="1"/>
    <col min="6411" max="6411" width="9.7109375" style="224" customWidth="1"/>
    <col min="6412" max="6656" width="9.140625" style="224"/>
    <col min="6657" max="6657" width="10.140625" style="224" customWidth="1"/>
    <col min="6658" max="6658" width="9.28515625" style="224" customWidth="1"/>
    <col min="6659" max="6659" width="63.28515625" style="224" customWidth="1"/>
    <col min="6660" max="6660" width="3.42578125" style="224" customWidth="1"/>
    <col min="6661" max="6661" width="8.42578125" style="224" customWidth="1"/>
    <col min="6662" max="6663" width="9.28515625" style="224" customWidth="1"/>
    <col min="6664" max="6666" width="0" style="224" hidden="1" customWidth="1"/>
    <col min="6667" max="6667" width="9.7109375" style="224" customWidth="1"/>
    <col min="6668" max="6912" width="9.140625" style="224"/>
    <col min="6913" max="6913" width="10.140625" style="224" customWidth="1"/>
    <col min="6914" max="6914" width="9.28515625" style="224" customWidth="1"/>
    <col min="6915" max="6915" width="63.28515625" style="224" customWidth="1"/>
    <col min="6916" max="6916" width="3.42578125" style="224" customWidth="1"/>
    <col min="6917" max="6917" width="8.42578125" style="224" customWidth="1"/>
    <col min="6918" max="6919" width="9.28515625" style="224" customWidth="1"/>
    <col min="6920" max="6922" width="0" style="224" hidden="1" customWidth="1"/>
    <col min="6923" max="6923" width="9.7109375" style="224" customWidth="1"/>
    <col min="6924" max="7168" width="9.140625" style="224"/>
    <col min="7169" max="7169" width="10.140625" style="224" customWidth="1"/>
    <col min="7170" max="7170" width="9.28515625" style="224" customWidth="1"/>
    <col min="7171" max="7171" width="63.28515625" style="224" customWidth="1"/>
    <col min="7172" max="7172" width="3.42578125" style="224" customWidth="1"/>
    <col min="7173" max="7173" width="8.42578125" style="224" customWidth="1"/>
    <col min="7174" max="7175" width="9.28515625" style="224" customWidth="1"/>
    <col min="7176" max="7178" width="0" style="224" hidden="1" customWidth="1"/>
    <col min="7179" max="7179" width="9.7109375" style="224" customWidth="1"/>
    <col min="7180" max="7424" width="9.140625" style="224"/>
    <col min="7425" max="7425" width="10.140625" style="224" customWidth="1"/>
    <col min="7426" max="7426" width="9.28515625" style="224" customWidth="1"/>
    <col min="7427" max="7427" width="63.28515625" style="224" customWidth="1"/>
    <col min="7428" max="7428" width="3.42578125" style="224" customWidth="1"/>
    <col min="7429" max="7429" width="8.42578125" style="224" customWidth="1"/>
    <col min="7430" max="7431" width="9.28515625" style="224" customWidth="1"/>
    <col min="7432" max="7434" width="0" style="224" hidden="1" customWidth="1"/>
    <col min="7435" max="7435" width="9.7109375" style="224" customWidth="1"/>
    <col min="7436" max="7680" width="9.140625" style="224"/>
    <col min="7681" max="7681" width="10.140625" style="224" customWidth="1"/>
    <col min="7682" max="7682" width="9.28515625" style="224" customWidth="1"/>
    <col min="7683" max="7683" width="63.28515625" style="224" customWidth="1"/>
    <col min="7684" max="7684" width="3.42578125" style="224" customWidth="1"/>
    <col min="7685" max="7685" width="8.42578125" style="224" customWidth="1"/>
    <col min="7686" max="7687" width="9.28515625" style="224" customWidth="1"/>
    <col min="7688" max="7690" width="0" style="224" hidden="1" customWidth="1"/>
    <col min="7691" max="7691" width="9.7109375" style="224" customWidth="1"/>
    <col min="7692" max="7936" width="9.140625" style="224"/>
    <col min="7937" max="7937" width="10.140625" style="224" customWidth="1"/>
    <col min="7938" max="7938" width="9.28515625" style="224" customWidth="1"/>
    <col min="7939" max="7939" width="63.28515625" style="224" customWidth="1"/>
    <col min="7940" max="7940" width="3.42578125" style="224" customWidth="1"/>
    <col min="7941" max="7941" width="8.42578125" style="224" customWidth="1"/>
    <col min="7942" max="7943" width="9.28515625" style="224" customWidth="1"/>
    <col min="7944" max="7946" width="0" style="224" hidden="1" customWidth="1"/>
    <col min="7947" max="7947" width="9.7109375" style="224" customWidth="1"/>
    <col min="7948" max="8192" width="9.140625" style="224"/>
    <col min="8193" max="8193" width="10.140625" style="224" customWidth="1"/>
    <col min="8194" max="8194" width="9.28515625" style="224" customWidth="1"/>
    <col min="8195" max="8195" width="63.28515625" style="224" customWidth="1"/>
    <col min="8196" max="8196" width="3.42578125" style="224" customWidth="1"/>
    <col min="8197" max="8197" width="8.42578125" style="224" customWidth="1"/>
    <col min="8198" max="8199" width="9.28515625" style="224" customWidth="1"/>
    <col min="8200" max="8202" width="0" style="224" hidden="1" customWidth="1"/>
    <col min="8203" max="8203" width="9.7109375" style="224" customWidth="1"/>
    <col min="8204" max="8448" width="9.140625" style="224"/>
    <col min="8449" max="8449" width="10.140625" style="224" customWidth="1"/>
    <col min="8450" max="8450" width="9.28515625" style="224" customWidth="1"/>
    <col min="8451" max="8451" width="63.28515625" style="224" customWidth="1"/>
    <col min="8452" max="8452" width="3.42578125" style="224" customWidth="1"/>
    <col min="8453" max="8453" width="8.42578125" style="224" customWidth="1"/>
    <col min="8454" max="8455" width="9.28515625" style="224" customWidth="1"/>
    <col min="8456" max="8458" width="0" style="224" hidden="1" customWidth="1"/>
    <col min="8459" max="8459" width="9.7109375" style="224" customWidth="1"/>
    <col min="8460" max="8704" width="9.140625" style="224"/>
    <col min="8705" max="8705" width="10.140625" style="224" customWidth="1"/>
    <col min="8706" max="8706" width="9.28515625" style="224" customWidth="1"/>
    <col min="8707" max="8707" width="63.28515625" style="224" customWidth="1"/>
    <col min="8708" max="8708" width="3.42578125" style="224" customWidth="1"/>
    <col min="8709" max="8709" width="8.42578125" style="224" customWidth="1"/>
    <col min="8710" max="8711" width="9.28515625" style="224" customWidth="1"/>
    <col min="8712" max="8714" width="0" style="224" hidden="1" customWidth="1"/>
    <col min="8715" max="8715" width="9.7109375" style="224" customWidth="1"/>
    <col min="8716" max="8960" width="9.140625" style="224"/>
    <col min="8961" max="8961" width="10.140625" style="224" customWidth="1"/>
    <col min="8962" max="8962" width="9.28515625" style="224" customWidth="1"/>
    <col min="8963" max="8963" width="63.28515625" style="224" customWidth="1"/>
    <col min="8964" max="8964" width="3.42578125" style="224" customWidth="1"/>
    <col min="8965" max="8965" width="8.42578125" style="224" customWidth="1"/>
    <col min="8966" max="8967" width="9.28515625" style="224" customWidth="1"/>
    <col min="8968" max="8970" width="0" style="224" hidden="1" customWidth="1"/>
    <col min="8971" max="8971" width="9.7109375" style="224" customWidth="1"/>
    <col min="8972" max="9216" width="9.140625" style="224"/>
    <col min="9217" max="9217" width="10.140625" style="224" customWidth="1"/>
    <col min="9218" max="9218" width="9.28515625" style="224" customWidth="1"/>
    <col min="9219" max="9219" width="63.28515625" style="224" customWidth="1"/>
    <col min="9220" max="9220" width="3.42578125" style="224" customWidth="1"/>
    <col min="9221" max="9221" width="8.42578125" style="224" customWidth="1"/>
    <col min="9222" max="9223" width="9.28515625" style="224" customWidth="1"/>
    <col min="9224" max="9226" width="0" style="224" hidden="1" customWidth="1"/>
    <col min="9227" max="9227" width="9.7109375" style="224" customWidth="1"/>
    <col min="9228" max="9472" width="9.140625" style="224"/>
    <col min="9473" max="9473" width="10.140625" style="224" customWidth="1"/>
    <col min="9474" max="9474" width="9.28515625" style="224" customWidth="1"/>
    <col min="9475" max="9475" width="63.28515625" style="224" customWidth="1"/>
    <col min="9476" max="9476" width="3.42578125" style="224" customWidth="1"/>
    <col min="9477" max="9477" width="8.42578125" style="224" customWidth="1"/>
    <col min="9478" max="9479" width="9.28515625" style="224" customWidth="1"/>
    <col min="9480" max="9482" width="0" style="224" hidden="1" customWidth="1"/>
    <col min="9483" max="9483" width="9.7109375" style="224" customWidth="1"/>
    <col min="9484" max="9728" width="9.140625" style="224"/>
    <col min="9729" max="9729" width="10.140625" style="224" customWidth="1"/>
    <col min="9730" max="9730" width="9.28515625" style="224" customWidth="1"/>
    <col min="9731" max="9731" width="63.28515625" style="224" customWidth="1"/>
    <col min="9732" max="9732" width="3.42578125" style="224" customWidth="1"/>
    <col min="9733" max="9733" width="8.42578125" style="224" customWidth="1"/>
    <col min="9734" max="9735" width="9.28515625" style="224" customWidth="1"/>
    <col min="9736" max="9738" width="0" style="224" hidden="1" customWidth="1"/>
    <col min="9739" max="9739" width="9.7109375" style="224" customWidth="1"/>
    <col min="9740" max="9984" width="9.140625" style="224"/>
    <col min="9985" max="9985" width="10.140625" style="224" customWidth="1"/>
    <col min="9986" max="9986" width="9.28515625" style="224" customWidth="1"/>
    <col min="9987" max="9987" width="63.28515625" style="224" customWidth="1"/>
    <col min="9988" max="9988" width="3.42578125" style="224" customWidth="1"/>
    <col min="9989" max="9989" width="8.42578125" style="224" customWidth="1"/>
    <col min="9990" max="9991" width="9.28515625" style="224" customWidth="1"/>
    <col min="9992" max="9994" width="0" style="224" hidden="1" customWidth="1"/>
    <col min="9995" max="9995" width="9.7109375" style="224" customWidth="1"/>
    <col min="9996" max="10240" width="9.140625" style="224"/>
    <col min="10241" max="10241" width="10.140625" style="224" customWidth="1"/>
    <col min="10242" max="10242" width="9.28515625" style="224" customWidth="1"/>
    <col min="10243" max="10243" width="63.28515625" style="224" customWidth="1"/>
    <col min="10244" max="10244" width="3.42578125" style="224" customWidth="1"/>
    <col min="10245" max="10245" width="8.42578125" style="224" customWidth="1"/>
    <col min="10246" max="10247" width="9.28515625" style="224" customWidth="1"/>
    <col min="10248" max="10250" width="0" style="224" hidden="1" customWidth="1"/>
    <col min="10251" max="10251" width="9.7109375" style="224" customWidth="1"/>
    <col min="10252" max="10496" width="9.140625" style="224"/>
    <col min="10497" max="10497" width="10.140625" style="224" customWidth="1"/>
    <col min="10498" max="10498" width="9.28515625" style="224" customWidth="1"/>
    <col min="10499" max="10499" width="63.28515625" style="224" customWidth="1"/>
    <col min="10500" max="10500" width="3.42578125" style="224" customWidth="1"/>
    <col min="10501" max="10501" width="8.42578125" style="224" customWidth="1"/>
    <col min="10502" max="10503" width="9.28515625" style="224" customWidth="1"/>
    <col min="10504" max="10506" width="0" style="224" hidden="1" customWidth="1"/>
    <col min="10507" max="10507" width="9.7109375" style="224" customWidth="1"/>
    <col min="10508" max="10752" width="9.140625" style="224"/>
    <col min="10753" max="10753" width="10.140625" style="224" customWidth="1"/>
    <col min="10754" max="10754" width="9.28515625" style="224" customWidth="1"/>
    <col min="10755" max="10755" width="63.28515625" style="224" customWidth="1"/>
    <col min="10756" max="10756" width="3.42578125" style="224" customWidth="1"/>
    <col min="10757" max="10757" width="8.42578125" style="224" customWidth="1"/>
    <col min="10758" max="10759" width="9.28515625" style="224" customWidth="1"/>
    <col min="10760" max="10762" width="0" style="224" hidden="1" customWidth="1"/>
    <col min="10763" max="10763" width="9.7109375" style="224" customWidth="1"/>
    <col min="10764" max="11008" width="9.140625" style="224"/>
    <col min="11009" max="11009" width="10.140625" style="224" customWidth="1"/>
    <col min="11010" max="11010" width="9.28515625" style="224" customWidth="1"/>
    <col min="11011" max="11011" width="63.28515625" style="224" customWidth="1"/>
    <col min="11012" max="11012" width="3.42578125" style="224" customWidth="1"/>
    <col min="11013" max="11013" width="8.42578125" style="224" customWidth="1"/>
    <col min="11014" max="11015" width="9.28515625" style="224" customWidth="1"/>
    <col min="11016" max="11018" width="0" style="224" hidden="1" customWidth="1"/>
    <col min="11019" max="11019" width="9.7109375" style="224" customWidth="1"/>
    <col min="11020" max="11264" width="9.140625" style="224"/>
    <col min="11265" max="11265" width="10.140625" style="224" customWidth="1"/>
    <col min="11266" max="11266" width="9.28515625" style="224" customWidth="1"/>
    <col min="11267" max="11267" width="63.28515625" style="224" customWidth="1"/>
    <col min="11268" max="11268" width="3.42578125" style="224" customWidth="1"/>
    <col min="11269" max="11269" width="8.42578125" style="224" customWidth="1"/>
    <col min="11270" max="11271" width="9.28515625" style="224" customWidth="1"/>
    <col min="11272" max="11274" width="0" style="224" hidden="1" customWidth="1"/>
    <col min="11275" max="11275" width="9.7109375" style="224" customWidth="1"/>
    <col min="11276" max="11520" width="9.140625" style="224"/>
    <col min="11521" max="11521" width="10.140625" style="224" customWidth="1"/>
    <col min="11522" max="11522" width="9.28515625" style="224" customWidth="1"/>
    <col min="11523" max="11523" width="63.28515625" style="224" customWidth="1"/>
    <col min="11524" max="11524" width="3.42578125" style="224" customWidth="1"/>
    <col min="11525" max="11525" width="8.42578125" style="224" customWidth="1"/>
    <col min="11526" max="11527" width="9.28515625" style="224" customWidth="1"/>
    <col min="11528" max="11530" width="0" style="224" hidden="1" customWidth="1"/>
    <col min="11531" max="11531" width="9.7109375" style="224" customWidth="1"/>
    <col min="11532" max="11776" width="9.140625" style="224"/>
    <col min="11777" max="11777" width="10.140625" style="224" customWidth="1"/>
    <col min="11778" max="11778" width="9.28515625" style="224" customWidth="1"/>
    <col min="11779" max="11779" width="63.28515625" style="224" customWidth="1"/>
    <col min="11780" max="11780" width="3.42578125" style="224" customWidth="1"/>
    <col min="11781" max="11781" width="8.42578125" style="224" customWidth="1"/>
    <col min="11782" max="11783" width="9.28515625" style="224" customWidth="1"/>
    <col min="11784" max="11786" width="0" style="224" hidden="1" customWidth="1"/>
    <col min="11787" max="11787" width="9.7109375" style="224" customWidth="1"/>
    <col min="11788" max="12032" width="9.140625" style="224"/>
    <col min="12033" max="12033" width="10.140625" style="224" customWidth="1"/>
    <col min="12034" max="12034" width="9.28515625" style="224" customWidth="1"/>
    <col min="12035" max="12035" width="63.28515625" style="224" customWidth="1"/>
    <col min="12036" max="12036" width="3.42578125" style="224" customWidth="1"/>
    <col min="12037" max="12037" width="8.42578125" style="224" customWidth="1"/>
    <col min="12038" max="12039" width="9.28515625" style="224" customWidth="1"/>
    <col min="12040" max="12042" width="0" style="224" hidden="1" customWidth="1"/>
    <col min="12043" max="12043" width="9.7109375" style="224" customWidth="1"/>
    <col min="12044" max="12288" width="9.140625" style="224"/>
    <col min="12289" max="12289" width="10.140625" style="224" customWidth="1"/>
    <col min="12290" max="12290" width="9.28515625" style="224" customWidth="1"/>
    <col min="12291" max="12291" width="63.28515625" style="224" customWidth="1"/>
    <col min="12292" max="12292" width="3.42578125" style="224" customWidth="1"/>
    <col min="12293" max="12293" width="8.42578125" style="224" customWidth="1"/>
    <col min="12294" max="12295" width="9.28515625" style="224" customWidth="1"/>
    <col min="12296" max="12298" width="0" style="224" hidden="1" customWidth="1"/>
    <col min="12299" max="12299" width="9.7109375" style="224" customWidth="1"/>
    <col min="12300" max="12544" width="9.140625" style="224"/>
    <col min="12545" max="12545" width="10.140625" style="224" customWidth="1"/>
    <col min="12546" max="12546" width="9.28515625" style="224" customWidth="1"/>
    <col min="12547" max="12547" width="63.28515625" style="224" customWidth="1"/>
    <col min="12548" max="12548" width="3.42578125" style="224" customWidth="1"/>
    <col min="12549" max="12549" width="8.42578125" style="224" customWidth="1"/>
    <col min="12550" max="12551" width="9.28515625" style="224" customWidth="1"/>
    <col min="12552" max="12554" width="0" style="224" hidden="1" customWidth="1"/>
    <col min="12555" max="12555" width="9.7109375" style="224" customWidth="1"/>
    <col min="12556" max="12800" width="9.140625" style="224"/>
    <col min="12801" max="12801" width="10.140625" style="224" customWidth="1"/>
    <col min="12802" max="12802" width="9.28515625" style="224" customWidth="1"/>
    <col min="12803" max="12803" width="63.28515625" style="224" customWidth="1"/>
    <col min="12804" max="12804" width="3.42578125" style="224" customWidth="1"/>
    <col min="12805" max="12805" width="8.42578125" style="224" customWidth="1"/>
    <col min="12806" max="12807" width="9.28515625" style="224" customWidth="1"/>
    <col min="12808" max="12810" width="0" style="224" hidden="1" customWidth="1"/>
    <col min="12811" max="12811" width="9.7109375" style="224" customWidth="1"/>
    <col min="12812" max="13056" width="9.140625" style="224"/>
    <col min="13057" max="13057" width="10.140625" style="224" customWidth="1"/>
    <col min="13058" max="13058" width="9.28515625" style="224" customWidth="1"/>
    <col min="13059" max="13059" width="63.28515625" style="224" customWidth="1"/>
    <col min="13060" max="13060" width="3.42578125" style="224" customWidth="1"/>
    <col min="13061" max="13061" width="8.42578125" style="224" customWidth="1"/>
    <col min="13062" max="13063" width="9.28515625" style="224" customWidth="1"/>
    <col min="13064" max="13066" width="0" style="224" hidden="1" customWidth="1"/>
    <col min="13067" max="13067" width="9.7109375" style="224" customWidth="1"/>
    <col min="13068" max="13312" width="9.140625" style="224"/>
    <col min="13313" max="13313" width="10.140625" style="224" customWidth="1"/>
    <col min="13314" max="13314" width="9.28515625" style="224" customWidth="1"/>
    <col min="13315" max="13315" width="63.28515625" style="224" customWidth="1"/>
    <col min="13316" max="13316" width="3.42578125" style="224" customWidth="1"/>
    <col min="13317" max="13317" width="8.42578125" style="224" customWidth="1"/>
    <col min="13318" max="13319" width="9.28515625" style="224" customWidth="1"/>
    <col min="13320" max="13322" width="0" style="224" hidden="1" customWidth="1"/>
    <col min="13323" max="13323" width="9.7109375" style="224" customWidth="1"/>
    <col min="13324" max="13568" width="9.140625" style="224"/>
    <col min="13569" max="13569" width="10.140625" style="224" customWidth="1"/>
    <col min="13570" max="13570" width="9.28515625" style="224" customWidth="1"/>
    <col min="13571" max="13571" width="63.28515625" style="224" customWidth="1"/>
    <col min="13572" max="13572" width="3.42578125" style="224" customWidth="1"/>
    <col min="13573" max="13573" width="8.42578125" style="224" customWidth="1"/>
    <col min="13574" max="13575" width="9.28515625" style="224" customWidth="1"/>
    <col min="13576" max="13578" width="0" style="224" hidden="1" customWidth="1"/>
    <col min="13579" max="13579" width="9.7109375" style="224" customWidth="1"/>
    <col min="13580" max="13824" width="9.140625" style="224"/>
    <col min="13825" max="13825" width="10.140625" style="224" customWidth="1"/>
    <col min="13826" max="13826" width="9.28515625" style="224" customWidth="1"/>
    <col min="13827" max="13827" width="63.28515625" style="224" customWidth="1"/>
    <col min="13828" max="13828" width="3.42578125" style="224" customWidth="1"/>
    <col min="13829" max="13829" width="8.42578125" style="224" customWidth="1"/>
    <col min="13830" max="13831" width="9.28515625" style="224" customWidth="1"/>
    <col min="13832" max="13834" width="0" style="224" hidden="1" customWidth="1"/>
    <col min="13835" max="13835" width="9.7109375" style="224" customWidth="1"/>
    <col min="13836" max="14080" width="9.140625" style="224"/>
    <col min="14081" max="14081" width="10.140625" style="224" customWidth="1"/>
    <col min="14082" max="14082" width="9.28515625" style="224" customWidth="1"/>
    <col min="14083" max="14083" width="63.28515625" style="224" customWidth="1"/>
    <col min="14084" max="14084" width="3.42578125" style="224" customWidth="1"/>
    <col min="14085" max="14085" width="8.42578125" style="224" customWidth="1"/>
    <col min="14086" max="14087" width="9.28515625" style="224" customWidth="1"/>
    <col min="14088" max="14090" width="0" style="224" hidden="1" customWidth="1"/>
    <col min="14091" max="14091" width="9.7109375" style="224" customWidth="1"/>
    <col min="14092" max="14336" width="9.140625" style="224"/>
    <col min="14337" max="14337" width="10.140625" style="224" customWidth="1"/>
    <col min="14338" max="14338" width="9.28515625" style="224" customWidth="1"/>
    <col min="14339" max="14339" width="63.28515625" style="224" customWidth="1"/>
    <col min="14340" max="14340" width="3.42578125" style="224" customWidth="1"/>
    <col min="14341" max="14341" width="8.42578125" style="224" customWidth="1"/>
    <col min="14342" max="14343" width="9.28515625" style="224" customWidth="1"/>
    <col min="14344" max="14346" width="0" style="224" hidden="1" customWidth="1"/>
    <col min="14347" max="14347" width="9.7109375" style="224" customWidth="1"/>
    <col min="14348" max="14592" width="9.140625" style="224"/>
    <col min="14593" max="14593" width="10.140625" style="224" customWidth="1"/>
    <col min="14594" max="14594" width="9.28515625" style="224" customWidth="1"/>
    <col min="14595" max="14595" width="63.28515625" style="224" customWidth="1"/>
    <col min="14596" max="14596" width="3.42578125" style="224" customWidth="1"/>
    <col min="14597" max="14597" width="8.42578125" style="224" customWidth="1"/>
    <col min="14598" max="14599" width="9.28515625" style="224" customWidth="1"/>
    <col min="14600" max="14602" width="0" style="224" hidden="1" customWidth="1"/>
    <col min="14603" max="14603" width="9.7109375" style="224" customWidth="1"/>
    <col min="14604" max="14848" width="9.140625" style="224"/>
    <col min="14849" max="14849" width="10.140625" style="224" customWidth="1"/>
    <col min="14850" max="14850" width="9.28515625" style="224" customWidth="1"/>
    <col min="14851" max="14851" width="63.28515625" style="224" customWidth="1"/>
    <col min="14852" max="14852" width="3.42578125" style="224" customWidth="1"/>
    <col min="14853" max="14853" width="8.42578125" style="224" customWidth="1"/>
    <col min="14854" max="14855" width="9.28515625" style="224" customWidth="1"/>
    <col min="14856" max="14858" width="0" style="224" hidden="1" customWidth="1"/>
    <col min="14859" max="14859" width="9.7109375" style="224" customWidth="1"/>
    <col min="14860" max="15104" width="9.140625" style="224"/>
    <col min="15105" max="15105" width="10.140625" style="224" customWidth="1"/>
    <col min="15106" max="15106" width="9.28515625" style="224" customWidth="1"/>
    <col min="15107" max="15107" width="63.28515625" style="224" customWidth="1"/>
    <col min="15108" max="15108" width="3.42578125" style="224" customWidth="1"/>
    <col min="15109" max="15109" width="8.42578125" style="224" customWidth="1"/>
    <col min="15110" max="15111" width="9.28515625" style="224" customWidth="1"/>
    <col min="15112" max="15114" width="0" style="224" hidden="1" customWidth="1"/>
    <col min="15115" max="15115" width="9.7109375" style="224" customWidth="1"/>
    <col min="15116" max="15360" width="9.140625" style="224"/>
    <col min="15361" max="15361" width="10.140625" style="224" customWidth="1"/>
    <col min="15362" max="15362" width="9.28515625" style="224" customWidth="1"/>
    <col min="15363" max="15363" width="63.28515625" style="224" customWidth="1"/>
    <col min="15364" max="15364" width="3.42578125" style="224" customWidth="1"/>
    <col min="15365" max="15365" width="8.42578125" style="224" customWidth="1"/>
    <col min="15366" max="15367" width="9.28515625" style="224" customWidth="1"/>
    <col min="15368" max="15370" width="0" style="224" hidden="1" customWidth="1"/>
    <col min="15371" max="15371" width="9.7109375" style="224" customWidth="1"/>
    <col min="15372" max="15616" width="9.140625" style="224"/>
    <col min="15617" max="15617" width="10.140625" style="224" customWidth="1"/>
    <col min="15618" max="15618" width="9.28515625" style="224" customWidth="1"/>
    <col min="15619" max="15619" width="63.28515625" style="224" customWidth="1"/>
    <col min="15620" max="15620" width="3.42578125" style="224" customWidth="1"/>
    <col min="15621" max="15621" width="8.42578125" style="224" customWidth="1"/>
    <col min="15622" max="15623" width="9.28515625" style="224" customWidth="1"/>
    <col min="15624" max="15626" width="0" style="224" hidden="1" customWidth="1"/>
    <col min="15627" max="15627" width="9.7109375" style="224" customWidth="1"/>
    <col min="15628" max="15872" width="9.140625" style="224"/>
    <col min="15873" max="15873" width="10.140625" style="224" customWidth="1"/>
    <col min="15874" max="15874" width="9.28515625" style="224" customWidth="1"/>
    <col min="15875" max="15875" width="63.28515625" style="224" customWidth="1"/>
    <col min="15876" max="15876" width="3.42578125" style="224" customWidth="1"/>
    <col min="15877" max="15877" width="8.42578125" style="224" customWidth="1"/>
    <col min="15878" max="15879" width="9.28515625" style="224" customWidth="1"/>
    <col min="15880" max="15882" width="0" style="224" hidden="1" customWidth="1"/>
    <col min="15883" max="15883" width="9.7109375" style="224" customWidth="1"/>
    <col min="15884" max="16128" width="9.140625" style="224"/>
    <col min="16129" max="16129" width="10.140625" style="224" customWidth="1"/>
    <col min="16130" max="16130" width="9.28515625" style="224" customWidth="1"/>
    <col min="16131" max="16131" width="63.28515625" style="224" customWidth="1"/>
    <col min="16132" max="16132" width="3.42578125" style="224" customWidth="1"/>
    <col min="16133" max="16133" width="8.42578125" style="224" customWidth="1"/>
    <col min="16134" max="16135" width="9.28515625" style="224" customWidth="1"/>
    <col min="16136" max="16138" width="0" style="224" hidden="1" customWidth="1"/>
    <col min="16139" max="16139" width="9.7109375" style="224" customWidth="1"/>
    <col min="16140" max="16384" width="9.140625" style="224"/>
  </cols>
  <sheetData>
    <row r="1" spans="1:229" s="216" customFormat="1" ht="12.75" hidden="1" customHeight="1" x14ac:dyDescent="0.2">
      <c r="A1" s="216" t="s">
        <v>175</v>
      </c>
      <c r="B1" s="317">
        <v>0.3</v>
      </c>
      <c r="C1" s="317"/>
      <c r="D1" s="317"/>
      <c r="E1" s="317"/>
      <c r="F1" s="317"/>
      <c r="G1" s="317"/>
      <c r="H1" s="218"/>
      <c r="I1" s="219"/>
    </row>
    <row r="2" spans="1:229" s="216" customFormat="1" ht="12.75" hidden="1" customHeight="1" x14ac:dyDescent="0.2">
      <c r="A2" s="216" t="s">
        <v>176</v>
      </c>
      <c r="B2" s="317">
        <v>0.3</v>
      </c>
      <c r="C2" s="317"/>
      <c r="D2" s="317"/>
      <c r="E2" s="317"/>
      <c r="F2" s="317"/>
      <c r="G2" s="317"/>
      <c r="H2" s="217"/>
    </row>
    <row r="3" spans="1:229" s="216" customFormat="1" ht="12.75" customHeight="1" x14ac:dyDescent="0.2">
      <c r="A3" s="307" t="s">
        <v>189</v>
      </c>
      <c r="B3" s="307"/>
      <c r="C3" s="307"/>
      <c r="D3" s="307"/>
      <c r="E3" s="307"/>
      <c r="F3" s="307"/>
      <c r="G3" s="307"/>
      <c r="H3" s="217"/>
    </row>
    <row r="4" spans="1:229" s="216" customFormat="1" ht="15.75" customHeight="1" x14ac:dyDescent="0.2">
      <c r="A4" s="308"/>
      <c r="B4" s="308"/>
      <c r="C4" s="308"/>
      <c r="D4" s="308"/>
      <c r="E4" s="308"/>
      <c r="F4" s="308"/>
      <c r="G4" s="308"/>
    </row>
    <row r="5" spans="1:229" s="220" customFormat="1" ht="12.75" customHeight="1" x14ac:dyDescent="0.2">
      <c r="A5" s="309" t="s">
        <v>2</v>
      </c>
      <c r="B5" s="309" t="s">
        <v>177</v>
      </c>
      <c r="C5" s="309" t="s">
        <v>178</v>
      </c>
      <c r="D5" s="309" t="s">
        <v>146</v>
      </c>
      <c r="E5" s="309" t="s">
        <v>7</v>
      </c>
      <c r="F5" s="309" t="s">
        <v>179</v>
      </c>
      <c r="G5" s="309"/>
      <c r="H5" s="216"/>
      <c r="I5" s="216"/>
      <c r="J5" s="216"/>
      <c r="K5" s="216"/>
      <c r="L5" s="216"/>
      <c r="M5" s="216"/>
      <c r="N5" s="216"/>
      <c r="O5" s="216"/>
      <c r="P5" s="216"/>
      <c r="Q5" s="216"/>
      <c r="R5" s="216"/>
      <c r="S5" s="216"/>
      <c r="T5" s="216"/>
      <c r="U5" s="216"/>
      <c r="V5" s="216"/>
      <c r="W5" s="216"/>
      <c r="X5" s="216"/>
      <c r="Y5" s="216"/>
      <c r="Z5" s="216"/>
      <c r="AA5" s="216"/>
      <c r="AB5" s="216"/>
      <c r="AC5" s="216"/>
      <c r="AD5" s="216"/>
      <c r="AE5" s="216"/>
      <c r="AF5" s="216"/>
      <c r="AG5" s="216"/>
      <c r="AH5" s="216"/>
      <c r="AI5" s="216"/>
      <c r="AJ5" s="216"/>
      <c r="AK5" s="216"/>
      <c r="AL5" s="216"/>
      <c r="AM5" s="216"/>
      <c r="AN5" s="216"/>
      <c r="AO5" s="216"/>
      <c r="AP5" s="216"/>
      <c r="AQ5" s="216"/>
      <c r="AR5" s="216"/>
      <c r="AS5" s="216"/>
      <c r="AT5" s="216"/>
      <c r="AU5" s="216"/>
      <c r="AV5" s="216"/>
      <c r="AW5" s="216"/>
      <c r="AX5" s="216"/>
      <c r="AY5" s="216"/>
      <c r="AZ5" s="216"/>
      <c r="BA5" s="216"/>
      <c r="BB5" s="216"/>
      <c r="BC5" s="216"/>
      <c r="BD5" s="216"/>
      <c r="BE5" s="216"/>
      <c r="BF5" s="216"/>
      <c r="BG5" s="216"/>
      <c r="BH5" s="216"/>
      <c r="BI5" s="216"/>
      <c r="BJ5" s="216"/>
      <c r="BK5" s="216"/>
      <c r="BL5" s="216"/>
      <c r="BM5" s="216"/>
      <c r="BN5" s="216"/>
      <c r="BO5" s="216"/>
      <c r="BP5" s="216"/>
      <c r="BQ5" s="216"/>
      <c r="BR5" s="216"/>
      <c r="BS5" s="216"/>
      <c r="BT5" s="216"/>
      <c r="BU5" s="216"/>
      <c r="BV5" s="216"/>
      <c r="BW5" s="216"/>
      <c r="BX5" s="216"/>
      <c r="BY5" s="216"/>
      <c r="BZ5" s="216"/>
      <c r="CA5" s="216"/>
      <c r="CB5" s="216"/>
      <c r="CC5" s="216"/>
      <c r="CD5" s="216"/>
      <c r="CE5" s="216"/>
      <c r="CF5" s="216"/>
      <c r="CG5" s="216"/>
      <c r="CH5" s="216"/>
      <c r="CI5" s="216"/>
      <c r="CJ5" s="216"/>
      <c r="CK5" s="216"/>
      <c r="CL5" s="216"/>
      <c r="CM5" s="216"/>
      <c r="CN5" s="216"/>
      <c r="CO5" s="216"/>
      <c r="CP5" s="216"/>
      <c r="CQ5" s="216"/>
      <c r="CR5" s="216"/>
      <c r="CS5" s="216"/>
      <c r="CT5" s="216"/>
      <c r="CU5" s="216"/>
      <c r="CV5" s="216"/>
      <c r="CW5" s="216"/>
      <c r="CX5" s="216"/>
      <c r="CY5" s="216"/>
      <c r="CZ5" s="216"/>
      <c r="DA5" s="216"/>
      <c r="DB5" s="216"/>
      <c r="DC5" s="216"/>
      <c r="DD5" s="216"/>
      <c r="DE5" s="216"/>
      <c r="DF5" s="216"/>
      <c r="DG5" s="216"/>
      <c r="DH5" s="216"/>
      <c r="DI5" s="216"/>
      <c r="DJ5" s="216"/>
      <c r="DK5" s="216"/>
      <c r="DL5" s="216"/>
      <c r="DM5" s="216"/>
      <c r="DN5" s="216"/>
      <c r="DO5" s="216"/>
      <c r="DP5" s="216"/>
      <c r="DQ5" s="216"/>
      <c r="DR5" s="216"/>
      <c r="DS5" s="216"/>
      <c r="DT5" s="216"/>
      <c r="DU5" s="216"/>
      <c r="DV5" s="216"/>
      <c r="DW5" s="216"/>
      <c r="DX5" s="216"/>
      <c r="DY5" s="216"/>
      <c r="DZ5" s="216"/>
      <c r="EA5" s="216"/>
      <c r="EB5" s="216"/>
      <c r="EC5" s="216"/>
      <c r="ED5" s="216"/>
      <c r="EE5" s="216"/>
      <c r="EF5" s="216"/>
      <c r="EG5" s="216"/>
      <c r="EH5" s="216"/>
      <c r="EI5" s="216"/>
      <c r="EJ5" s="216"/>
      <c r="EK5" s="216"/>
      <c r="EL5" s="216"/>
      <c r="EM5" s="216"/>
      <c r="EN5" s="216"/>
      <c r="EO5" s="216"/>
      <c r="EP5" s="216"/>
      <c r="EQ5" s="216"/>
      <c r="ER5" s="216"/>
      <c r="ES5" s="216"/>
      <c r="ET5" s="216"/>
      <c r="EU5" s="216"/>
      <c r="EV5" s="216"/>
      <c r="EW5" s="216"/>
      <c r="EX5" s="216"/>
      <c r="EY5" s="216"/>
      <c r="EZ5" s="216"/>
      <c r="FA5" s="216"/>
      <c r="FB5" s="216"/>
      <c r="FC5" s="216"/>
      <c r="FD5" s="216"/>
      <c r="FE5" s="216"/>
      <c r="FF5" s="216"/>
      <c r="FG5" s="216"/>
      <c r="FH5" s="216"/>
      <c r="FI5" s="216"/>
      <c r="FJ5" s="216"/>
      <c r="FK5" s="216"/>
      <c r="FL5" s="216"/>
      <c r="FM5" s="216"/>
      <c r="FN5" s="216"/>
      <c r="FO5" s="216"/>
      <c r="FP5" s="216"/>
      <c r="FQ5" s="216"/>
      <c r="FR5" s="216"/>
      <c r="FS5" s="216"/>
      <c r="FT5" s="216"/>
      <c r="FU5" s="216"/>
      <c r="FV5" s="216"/>
      <c r="FW5" s="216"/>
      <c r="FX5" s="216"/>
      <c r="FY5" s="216"/>
      <c r="FZ5" s="216"/>
      <c r="GA5" s="216"/>
      <c r="GB5" s="216"/>
      <c r="GC5" s="216"/>
      <c r="GD5" s="216"/>
      <c r="GE5" s="216"/>
      <c r="GF5" s="216"/>
      <c r="GG5" s="216"/>
      <c r="GH5" s="216"/>
      <c r="GI5" s="216"/>
      <c r="GJ5" s="216"/>
      <c r="GK5" s="216"/>
      <c r="GL5" s="216"/>
      <c r="GM5" s="216"/>
      <c r="GN5" s="216"/>
      <c r="GO5" s="216"/>
      <c r="GP5" s="216"/>
      <c r="GQ5" s="216"/>
      <c r="GR5" s="216"/>
      <c r="GS5" s="216"/>
      <c r="GT5" s="216"/>
      <c r="GU5" s="216"/>
      <c r="GV5" s="216"/>
      <c r="GW5" s="216"/>
      <c r="GX5" s="216"/>
      <c r="GY5" s="216"/>
      <c r="GZ5" s="216"/>
      <c r="HA5" s="216"/>
      <c r="HB5" s="216"/>
      <c r="HC5" s="216"/>
      <c r="HD5" s="216"/>
      <c r="HE5" s="216"/>
      <c r="HF5" s="216"/>
      <c r="HG5" s="216"/>
      <c r="HH5" s="216"/>
      <c r="HI5" s="216"/>
      <c r="HJ5" s="216"/>
      <c r="HK5" s="216"/>
      <c r="HL5" s="216"/>
      <c r="HM5" s="216"/>
      <c r="HN5" s="216"/>
      <c r="HO5" s="216"/>
      <c r="HP5" s="216"/>
      <c r="HQ5" s="216"/>
      <c r="HR5" s="216"/>
      <c r="HS5" s="216"/>
      <c r="HT5" s="216"/>
      <c r="HU5" s="216"/>
    </row>
    <row r="6" spans="1:229" s="220" customFormat="1" ht="12.75" customHeight="1" x14ac:dyDescent="0.2">
      <c r="A6" s="309"/>
      <c r="B6" s="309"/>
      <c r="C6" s="309"/>
      <c r="D6" s="309"/>
      <c r="E6" s="309"/>
      <c r="F6" s="248" t="s">
        <v>180</v>
      </c>
      <c r="G6" s="248" t="s">
        <v>3</v>
      </c>
      <c r="H6" s="216"/>
      <c r="I6" s="216"/>
      <c r="J6" s="216"/>
      <c r="K6" s="216"/>
      <c r="L6" s="216"/>
      <c r="M6" s="216"/>
      <c r="N6" s="216"/>
      <c r="O6" s="216"/>
      <c r="P6" s="216"/>
      <c r="Q6" s="216"/>
      <c r="R6" s="216"/>
      <c r="S6" s="216"/>
      <c r="T6" s="216"/>
      <c r="U6" s="216"/>
      <c r="V6" s="216"/>
      <c r="W6" s="216"/>
      <c r="X6" s="216"/>
      <c r="Y6" s="216"/>
      <c r="Z6" s="216"/>
      <c r="AA6" s="216"/>
      <c r="AB6" s="216"/>
      <c r="AC6" s="216"/>
      <c r="AD6" s="216"/>
      <c r="AE6" s="216"/>
      <c r="AF6" s="216"/>
      <c r="AG6" s="216"/>
      <c r="AH6" s="216"/>
      <c r="AI6" s="216"/>
      <c r="AJ6" s="216"/>
      <c r="AK6" s="216"/>
      <c r="AL6" s="216"/>
      <c r="AM6" s="216"/>
      <c r="AN6" s="216"/>
      <c r="AO6" s="216"/>
      <c r="AP6" s="216"/>
      <c r="AQ6" s="216"/>
      <c r="AR6" s="216"/>
      <c r="AS6" s="216"/>
      <c r="AT6" s="216"/>
      <c r="AU6" s="216"/>
      <c r="AV6" s="216"/>
      <c r="AW6" s="216"/>
      <c r="AX6" s="216"/>
      <c r="AY6" s="216"/>
      <c r="AZ6" s="216"/>
      <c r="BA6" s="216"/>
      <c r="BB6" s="216"/>
      <c r="BC6" s="216"/>
      <c r="BD6" s="216"/>
      <c r="BE6" s="216"/>
      <c r="BF6" s="216"/>
      <c r="BG6" s="216"/>
      <c r="BH6" s="216"/>
      <c r="BI6" s="216"/>
      <c r="BJ6" s="216"/>
      <c r="BK6" s="216"/>
      <c r="BL6" s="216"/>
      <c r="BM6" s="216"/>
      <c r="BN6" s="216"/>
      <c r="BO6" s="216"/>
      <c r="BP6" s="216"/>
      <c r="BQ6" s="216"/>
      <c r="BR6" s="216"/>
      <c r="BS6" s="216"/>
      <c r="BT6" s="216"/>
      <c r="BU6" s="216"/>
      <c r="BV6" s="216"/>
      <c r="BW6" s="216"/>
      <c r="BX6" s="216"/>
      <c r="BY6" s="216"/>
      <c r="BZ6" s="216"/>
      <c r="CA6" s="216"/>
      <c r="CB6" s="216"/>
      <c r="CC6" s="216"/>
      <c r="CD6" s="216"/>
      <c r="CE6" s="216"/>
      <c r="CF6" s="216"/>
      <c r="CG6" s="216"/>
      <c r="CH6" s="216"/>
      <c r="CI6" s="216"/>
      <c r="CJ6" s="216"/>
      <c r="CK6" s="216"/>
      <c r="CL6" s="216"/>
      <c r="CM6" s="216"/>
      <c r="CN6" s="216"/>
      <c r="CO6" s="216"/>
      <c r="CP6" s="216"/>
      <c r="CQ6" s="216"/>
      <c r="CR6" s="216"/>
      <c r="CS6" s="216"/>
      <c r="CT6" s="216"/>
      <c r="CU6" s="216"/>
      <c r="CV6" s="216"/>
      <c r="CW6" s="216"/>
      <c r="CX6" s="216"/>
      <c r="CY6" s="216"/>
      <c r="CZ6" s="216"/>
      <c r="DA6" s="216"/>
      <c r="DB6" s="216"/>
      <c r="DC6" s="216"/>
      <c r="DD6" s="216"/>
      <c r="DE6" s="216"/>
      <c r="DF6" s="216"/>
      <c r="DG6" s="216"/>
      <c r="DH6" s="216"/>
      <c r="DI6" s="216"/>
      <c r="DJ6" s="216"/>
      <c r="DK6" s="216"/>
      <c r="DL6" s="216"/>
      <c r="DM6" s="216"/>
      <c r="DN6" s="216"/>
      <c r="DO6" s="216"/>
      <c r="DP6" s="216"/>
      <c r="DQ6" s="216"/>
      <c r="DR6" s="216"/>
      <c r="DS6" s="216"/>
      <c r="DT6" s="216"/>
      <c r="DU6" s="216"/>
      <c r="DV6" s="216"/>
      <c r="DW6" s="216"/>
      <c r="DX6" s="216"/>
      <c r="DY6" s="216"/>
      <c r="DZ6" s="216"/>
      <c r="EA6" s="216"/>
      <c r="EB6" s="216"/>
      <c r="EC6" s="216"/>
      <c r="ED6" s="216"/>
      <c r="EE6" s="216"/>
      <c r="EF6" s="216"/>
      <c r="EG6" s="216"/>
      <c r="EH6" s="216"/>
      <c r="EI6" s="216"/>
      <c r="EJ6" s="216"/>
      <c r="EK6" s="216"/>
      <c r="EL6" s="216"/>
      <c r="EM6" s="216"/>
      <c r="EN6" s="216"/>
      <c r="EO6" s="216"/>
      <c r="EP6" s="216"/>
      <c r="EQ6" s="216"/>
      <c r="ER6" s="216"/>
      <c r="ES6" s="216"/>
      <c r="ET6" s="216"/>
      <c r="EU6" s="216"/>
      <c r="EV6" s="216"/>
      <c r="EW6" s="216"/>
      <c r="EX6" s="216"/>
      <c r="EY6" s="216"/>
      <c r="EZ6" s="216"/>
      <c r="FA6" s="216"/>
      <c r="FB6" s="216"/>
      <c r="FC6" s="216"/>
      <c r="FD6" s="216"/>
      <c r="FE6" s="216"/>
      <c r="FF6" s="216"/>
      <c r="FG6" s="216"/>
      <c r="FH6" s="216"/>
      <c r="FI6" s="216"/>
      <c r="FJ6" s="216"/>
      <c r="FK6" s="216"/>
      <c r="FL6" s="216"/>
      <c r="FM6" s="216"/>
      <c r="FN6" s="216"/>
      <c r="FO6" s="216"/>
      <c r="FP6" s="216"/>
      <c r="FQ6" s="216"/>
      <c r="FR6" s="216"/>
      <c r="FS6" s="216"/>
      <c r="FT6" s="216"/>
      <c r="FU6" s="216"/>
      <c r="FV6" s="216"/>
      <c r="FW6" s="216"/>
      <c r="FX6" s="216"/>
      <c r="FY6" s="216"/>
      <c r="FZ6" s="216"/>
      <c r="GA6" s="216"/>
      <c r="GB6" s="216"/>
      <c r="GC6" s="216"/>
      <c r="GD6" s="216"/>
      <c r="GE6" s="216"/>
      <c r="GF6" s="216"/>
      <c r="GG6" s="216"/>
      <c r="GH6" s="216"/>
      <c r="GI6" s="216"/>
      <c r="GJ6" s="216"/>
      <c r="GK6" s="216"/>
      <c r="GL6" s="216"/>
      <c r="GM6" s="216"/>
      <c r="GN6" s="216"/>
      <c r="GO6" s="216"/>
      <c r="GP6" s="216"/>
      <c r="GQ6" s="216"/>
      <c r="GR6" s="216"/>
      <c r="GS6" s="216"/>
      <c r="GT6" s="216"/>
      <c r="GU6" s="216"/>
      <c r="GV6" s="216"/>
      <c r="GW6" s="216"/>
      <c r="GX6" s="216"/>
      <c r="GY6" s="216"/>
      <c r="GZ6" s="216"/>
      <c r="HA6" s="216"/>
      <c r="HB6" s="216"/>
      <c r="HC6" s="216"/>
      <c r="HD6" s="216"/>
      <c r="HE6" s="216"/>
      <c r="HF6" s="216"/>
      <c r="HG6" s="216"/>
      <c r="HH6" s="216"/>
      <c r="HI6" s="216"/>
      <c r="HJ6" s="216"/>
      <c r="HK6" s="216"/>
      <c r="HL6" s="216"/>
      <c r="HM6" s="216"/>
      <c r="HN6" s="216"/>
      <c r="HO6" s="216"/>
      <c r="HP6" s="216"/>
      <c r="HQ6" s="216"/>
      <c r="HR6" s="216"/>
      <c r="HS6" s="216"/>
      <c r="HT6" s="216"/>
      <c r="HU6" s="216"/>
    </row>
    <row r="7" spans="1:229" ht="12.75" customHeight="1" x14ac:dyDescent="0.2">
      <c r="A7" s="221" t="s">
        <v>94</v>
      </c>
      <c r="B7" s="222"/>
      <c r="C7" s="302" t="s">
        <v>181</v>
      </c>
      <c r="D7" s="303"/>
      <c r="E7" s="303"/>
      <c r="F7" s="303"/>
      <c r="G7" s="318"/>
      <c r="H7" s="223"/>
      <c r="I7" s="223"/>
      <c r="J7" s="223"/>
      <c r="K7" s="223"/>
    </row>
    <row r="8" spans="1:229" x14ac:dyDescent="0.2">
      <c r="A8" s="238" t="s">
        <v>206</v>
      </c>
      <c r="B8" s="229" t="s">
        <v>183</v>
      </c>
      <c r="C8" s="225" t="s">
        <v>184</v>
      </c>
      <c r="D8" s="226" t="s">
        <v>182</v>
      </c>
      <c r="E8" s="227">
        <v>32</v>
      </c>
      <c r="F8" s="228">
        <v>84.88</v>
      </c>
      <c r="G8" s="228">
        <f>TRUNC(E8*F8,2)</f>
        <v>2716.16</v>
      </c>
      <c r="H8" s="223">
        <v>4.3499999999999996</v>
      </c>
      <c r="I8" s="223" t="e">
        <f>TRUNC(H8*#REF!,2)</f>
        <v>#REF!</v>
      </c>
      <c r="J8" s="223" t="e">
        <f>TRUNC(SUM(H8:I8),2)</f>
        <v>#REF!</v>
      </c>
      <c r="K8" s="223"/>
    </row>
    <row r="9" spans="1:229" x14ac:dyDescent="0.2">
      <c r="A9" s="238" t="s">
        <v>205</v>
      </c>
      <c r="B9" s="229" t="s">
        <v>185</v>
      </c>
      <c r="C9" s="225" t="s">
        <v>186</v>
      </c>
      <c r="D9" s="226" t="s">
        <v>182</v>
      </c>
      <c r="E9" s="227">
        <v>85</v>
      </c>
      <c r="F9" s="228">
        <v>18.84</v>
      </c>
      <c r="G9" s="228">
        <f>TRUNC(E9*F9,2)</f>
        <v>1601.4</v>
      </c>
      <c r="H9" s="223">
        <v>20.22</v>
      </c>
      <c r="I9" s="223" t="e">
        <f>TRUNC(H9*#REF!,2)</f>
        <v>#REF!</v>
      </c>
      <c r="J9" s="223" t="e">
        <f>TRUNC(SUM(H9:I9),2)</f>
        <v>#REF!</v>
      </c>
      <c r="K9" s="223"/>
    </row>
    <row r="10" spans="1:229" x14ac:dyDescent="0.2">
      <c r="A10" s="310" t="s">
        <v>187</v>
      </c>
      <c r="B10" s="310"/>
      <c r="C10" s="310"/>
      <c r="D10" s="311">
        <f>SUM(G8:G9)</f>
        <v>4317.5599999999995</v>
      </c>
      <c r="E10" s="312"/>
      <c r="F10" s="312"/>
      <c r="G10" s="313"/>
      <c r="H10" s="223"/>
      <c r="I10" s="223" t="e">
        <f>TRUNC(H10*#REF!,2)</f>
        <v>#REF!</v>
      </c>
      <c r="J10" s="223" t="e">
        <f>TRUNC(SUM(H10:I10),2)</f>
        <v>#REF!</v>
      </c>
      <c r="K10" s="223"/>
    </row>
    <row r="11" spans="1:229" s="216" customFormat="1" x14ac:dyDescent="0.2">
      <c r="A11" s="314" t="s">
        <v>188</v>
      </c>
      <c r="B11" s="315"/>
      <c r="C11" s="315"/>
      <c r="D11" s="316">
        <f>SUM(D10)</f>
        <v>4317.5599999999995</v>
      </c>
      <c r="E11" s="316"/>
      <c r="F11" s="316"/>
      <c r="G11" s="316"/>
      <c r="H11" s="223"/>
      <c r="I11" s="223"/>
      <c r="J11" s="223"/>
      <c r="K11" s="223"/>
    </row>
    <row r="12" spans="1:229" s="216" customFormat="1" x14ac:dyDescent="0.2">
      <c r="A12" s="230"/>
      <c r="B12" s="230"/>
      <c r="C12" s="220"/>
      <c r="D12" s="230"/>
      <c r="E12" s="231"/>
      <c r="F12" s="232"/>
      <c r="G12" s="233"/>
    </row>
    <row r="13" spans="1:229" s="216" customFormat="1" x14ac:dyDescent="0.2">
      <c r="A13" s="234"/>
      <c r="B13" s="234"/>
      <c r="C13" s="224"/>
      <c r="D13" s="234"/>
      <c r="E13" s="235"/>
      <c r="F13" s="236"/>
      <c r="G13" s="237"/>
      <c r="H13" s="217"/>
    </row>
  </sheetData>
  <mergeCells count="14">
    <mergeCell ref="A10:C10"/>
    <mergeCell ref="D10:G10"/>
    <mergeCell ref="A11:C11"/>
    <mergeCell ref="D11:G11"/>
    <mergeCell ref="B1:G1"/>
    <mergeCell ref="B2:G2"/>
    <mergeCell ref="A3:G4"/>
    <mergeCell ref="A5:A6"/>
    <mergeCell ref="B5:B6"/>
    <mergeCell ref="C5:C6"/>
    <mergeCell ref="D5:D6"/>
    <mergeCell ref="E5:E6"/>
    <mergeCell ref="F5:G5"/>
    <mergeCell ref="C7:G7"/>
  </mergeCells>
  <pageMargins left="0.59055118110236227" right="0.39370078740157483" top="1.7716535433070868" bottom="0.78740157480314965" header="0.59055118110236227" footer="0.39370078740157483"/>
  <pageSetup paperSize="9" scale="85" orientation="portrait" verticalDpi="4294967293" r:id="rId1"/>
  <headerFooter>
    <oddHeader>&amp;C
&amp;"Arial Narrow,Negrito"&amp;14PREFEITURA DE JAPORÃ&amp;12
ESTADO DE MATO GROSSO DO SUL</oddHeader>
    <oddFooter>&amp;C&amp;A&amp;RPágina &amp;P de &amp;N</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1">
    <pageSetUpPr fitToPage="1"/>
  </sheetPr>
  <dimension ref="A1:CI312"/>
  <sheetViews>
    <sheetView showGridLines="0" topLeftCell="A25" zoomScaleNormal="85" zoomScaleSheetLayoutView="85" workbookViewId="0">
      <selection activeCell="F36" sqref="F36"/>
    </sheetView>
  </sheetViews>
  <sheetFormatPr defaultRowHeight="12.75" x14ac:dyDescent="0.2"/>
  <cols>
    <col min="1" max="1" width="2.28515625" style="86" customWidth="1"/>
    <col min="2" max="2" width="35.85546875" style="86" customWidth="1"/>
    <col min="3" max="6" width="14.7109375" style="86" customWidth="1"/>
    <col min="7" max="7" width="2.28515625" style="86" customWidth="1"/>
    <col min="8" max="8" width="3.28515625" style="86" customWidth="1"/>
    <col min="9" max="9" width="23.140625" style="86" hidden="1" customWidth="1"/>
    <col min="10" max="10" width="47.7109375" style="86" hidden="1" customWidth="1"/>
    <col min="11" max="12" width="9.140625" style="86"/>
    <col min="13" max="13" width="18.7109375" style="86" bestFit="1" customWidth="1"/>
    <col min="14" max="14" width="0" style="86" hidden="1" customWidth="1"/>
    <col min="15" max="15" width="15.42578125" style="86" hidden="1" customWidth="1"/>
    <col min="16" max="16" width="41.7109375" style="86" hidden="1" customWidth="1"/>
    <col min="17" max="17" width="18.85546875" style="86" hidden="1" customWidth="1"/>
    <col min="18" max="24" width="11.7109375" style="86" hidden="1" customWidth="1"/>
    <col min="25" max="37" width="0" style="86" hidden="1" customWidth="1"/>
    <col min="38" max="38" width="13.85546875" style="86" hidden="1" customWidth="1"/>
    <col min="39" max="39" width="38.7109375" style="86" hidden="1" customWidth="1"/>
    <col min="40" max="40" width="11.85546875" style="86" hidden="1" customWidth="1"/>
    <col min="41" max="41" width="8.7109375" style="86" hidden="1" customWidth="1"/>
    <col min="42" max="42" width="11.85546875" style="86" hidden="1" customWidth="1"/>
    <col min="43" max="43" width="9.28515625" style="86" hidden="1" customWidth="1"/>
    <col min="44" max="44" width="11.85546875" style="86" hidden="1" customWidth="1"/>
    <col min="45" max="45" width="7.28515625" style="86" hidden="1" customWidth="1"/>
    <col min="46" max="46" width="9.140625" style="86"/>
    <col min="47" max="47" width="13.28515625" style="86" bestFit="1" customWidth="1"/>
    <col min="48" max="71" width="9.140625" style="86"/>
    <col min="72" max="72" width="22.7109375" style="86" bestFit="1" customWidth="1"/>
    <col min="73" max="73" width="29" style="86" customWidth="1"/>
    <col min="74" max="74" width="9.5703125" style="86" customWidth="1"/>
    <col min="75" max="75" width="11.5703125" style="86" customWidth="1"/>
    <col min="76" max="76" width="10.7109375" style="86" customWidth="1"/>
    <col min="77" max="77" width="9.140625" style="86"/>
    <col min="78" max="81" width="2.42578125" style="86" customWidth="1"/>
    <col min="82" max="82" width="4.85546875" style="86" bestFit="1" customWidth="1"/>
    <col min="83" max="83" width="29.42578125" style="86" bestFit="1" customWidth="1"/>
    <col min="84" max="84" width="17" style="86" bestFit="1" customWidth="1"/>
    <col min="85" max="85" width="14.42578125" style="86" bestFit="1" customWidth="1"/>
    <col min="86" max="86" width="17" style="86" bestFit="1" customWidth="1"/>
    <col min="87" max="87" width="8.85546875" style="86" customWidth="1"/>
    <col min="88" max="97" width="2.42578125" style="86" customWidth="1"/>
    <col min="98" max="256" width="9.140625" style="86"/>
    <col min="257" max="257" width="2.28515625" style="86" customWidth="1"/>
    <col min="258" max="258" width="35.85546875" style="86" customWidth="1"/>
    <col min="259" max="262" width="14.7109375" style="86" customWidth="1"/>
    <col min="263" max="263" width="2.28515625" style="86" customWidth="1"/>
    <col min="264" max="264" width="3.28515625" style="86" customWidth="1"/>
    <col min="265" max="266" width="0" style="86" hidden="1" customWidth="1"/>
    <col min="267" max="268" width="9.140625" style="86"/>
    <col min="269" max="269" width="18.7109375" style="86" bestFit="1" customWidth="1"/>
    <col min="270" max="301" width="0" style="86" hidden="1" customWidth="1"/>
    <col min="302" max="302" width="9.140625" style="86"/>
    <col min="303" max="303" width="13.28515625" style="86" bestFit="1" customWidth="1"/>
    <col min="304" max="327" width="9.140625" style="86"/>
    <col min="328" max="328" width="22.7109375" style="86" bestFit="1" customWidth="1"/>
    <col min="329" max="329" width="29" style="86" customWidth="1"/>
    <col min="330" max="330" width="9.5703125" style="86" customWidth="1"/>
    <col min="331" max="331" width="11.5703125" style="86" customWidth="1"/>
    <col min="332" max="332" width="10.7109375" style="86" customWidth="1"/>
    <col min="333" max="333" width="9.140625" style="86"/>
    <col min="334" max="337" width="2.42578125" style="86" customWidth="1"/>
    <col min="338" max="338" width="4.85546875" style="86" bestFit="1" customWidth="1"/>
    <col min="339" max="339" width="29.42578125" style="86" bestFit="1" customWidth="1"/>
    <col min="340" max="340" width="17" style="86" bestFit="1" customWidth="1"/>
    <col min="341" max="341" width="14.42578125" style="86" bestFit="1" customWidth="1"/>
    <col min="342" max="342" width="17" style="86" bestFit="1" customWidth="1"/>
    <col min="343" max="343" width="8.85546875" style="86" customWidth="1"/>
    <col min="344" max="353" width="2.42578125" style="86" customWidth="1"/>
    <col min="354" max="512" width="9.140625" style="86"/>
    <col min="513" max="513" width="2.28515625" style="86" customWidth="1"/>
    <col min="514" max="514" width="35.85546875" style="86" customWidth="1"/>
    <col min="515" max="518" width="14.7109375" style="86" customWidth="1"/>
    <col min="519" max="519" width="2.28515625" style="86" customWidth="1"/>
    <col min="520" max="520" width="3.28515625" style="86" customWidth="1"/>
    <col min="521" max="522" width="0" style="86" hidden="1" customWidth="1"/>
    <col min="523" max="524" width="9.140625" style="86"/>
    <col min="525" max="525" width="18.7109375" style="86" bestFit="1" customWidth="1"/>
    <col min="526" max="557" width="0" style="86" hidden="1" customWidth="1"/>
    <col min="558" max="558" width="9.140625" style="86"/>
    <col min="559" max="559" width="13.28515625" style="86" bestFit="1" customWidth="1"/>
    <col min="560" max="583" width="9.140625" style="86"/>
    <col min="584" max="584" width="22.7109375" style="86" bestFit="1" customWidth="1"/>
    <col min="585" max="585" width="29" style="86" customWidth="1"/>
    <col min="586" max="586" width="9.5703125" style="86" customWidth="1"/>
    <col min="587" max="587" width="11.5703125" style="86" customWidth="1"/>
    <col min="588" max="588" width="10.7109375" style="86" customWidth="1"/>
    <col min="589" max="589" width="9.140625" style="86"/>
    <col min="590" max="593" width="2.42578125" style="86" customWidth="1"/>
    <col min="594" max="594" width="4.85546875" style="86" bestFit="1" customWidth="1"/>
    <col min="595" max="595" width="29.42578125" style="86" bestFit="1" customWidth="1"/>
    <col min="596" max="596" width="17" style="86" bestFit="1" customWidth="1"/>
    <col min="597" max="597" width="14.42578125" style="86" bestFit="1" customWidth="1"/>
    <col min="598" max="598" width="17" style="86" bestFit="1" customWidth="1"/>
    <col min="599" max="599" width="8.85546875" style="86" customWidth="1"/>
    <col min="600" max="609" width="2.42578125" style="86" customWidth="1"/>
    <col min="610" max="768" width="9.140625" style="86"/>
    <col min="769" max="769" width="2.28515625" style="86" customWidth="1"/>
    <col min="770" max="770" width="35.85546875" style="86" customWidth="1"/>
    <col min="771" max="774" width="14.7109375" style="86" customWidth="1"/>
    <col min="775" max="775" width="2.28515625" style="86" customWidth="1"/>
    <col min="776" max="776" width="3.28515625" style="86" customWidth="1"/>
    <col min="777" max="778" width="0" style="86" hidden="1" customWidth="1"/>
    <col min="779" max="780" width="9.140625" style="86"/>
    <col min="781" max="781" width="18.7109375" style="86" bestFit="1" customWidth="1"/>
    <col min="782" max="813" width="0" style="86" hidden="1" customWidth="1"/>
    <col min="814" max="814" width="9.140625" style="86"/>
    <col min="815" max="815" width="13.28515625" style="86" bestFit="1" customWidth="1"/>
    <col min="816" max="839" width="9.140625" style="86"/>
    <col min="840" max="840" width="22.7109375" style="86" bestFit="1" customWidth="1"/>
    <col min="841" max="841" width="29" style="86" customWidth="1"/>
    <col min="842" max="842" width="9.5703125" style="86" customWidth="1"/>
    <col min="843" max="843" width="11.5703125" style="86" customWidth="1"/>
    <col min="844" max="844" width="10.7109375" style="86" customWidth="1"/>
    <col min="845" max="845" width="9.140625" style="86"/>
    <col min="846" max="849" width="2.42578125" style="86" customWidth="1"/>
    <col min="850" max="850" width="4.85546875" style="86" bestFit="1" customWidth="1"/>
    <col min="851" max="851" width="29.42578125" style="86" bestFit="1" customWidth="1"/>
    <col min="852" max="852" width="17" style="86" bestFit="1" customWidth="1"/>
    <col min="853" max="853" width="14.42578125" style="86" bestFit="1" customWidth="1"/>
    <col min="854" max="854" width="17" style="86" bestFit="1" customWidth="1"/>
    <col min="855" max="855" width="8.85546875" style="86" customWidth="1"/>
    <col min="856" max="865" width="2.42578125" style="86" customWidth="1"/>
    <col min="866" max="1024" width="9.140625" style="86"/>
    <col min="1025" max="1025" width="2.28515625" style="86" customWidth="1"/>
    <col min="1026" max="1026" width="35.85546875" style="86" customWidth="1"/>
    <col min="1027" max="1030" width="14.7109375" style="86" customWidth="1"/>
    <col min="1031" max="1031" width="2.28515625" style="86" customWidth="1"/>
    <col min="1032" max="1032" width="3.28515625" style="86" customWidth="1"/>
    <col min="1033" max="1034" width="0" style="86" hidden="1" customWidth="1"/>
    <col min="1035" max="1036" width="9.140625" style="86"/>
    <col min="1037" max="1037" width="18.7109375" style="86" bestFit="1" customWidth="1"/>
    <col min="1038" max="1069" width="0" style="86" hidden="1" customWidth="1"/>
    <col min="1070" max="1070" width="9.140625" style="86"/>
    <col min="1071" max="1071" width="13.28515625" style="86" bestFit="1" customWidth="1"/>
    <col min="1072" max="1095" width="9.140625" style="86"/>
    <col min="1096" max="1096" width="22.7109375" style="86" bestFit="1" customWidth="1"/>
    <col min="1097" max="1097" width="29" style="86" customWidth="1"/>
    <col min="1098" max="1098" width="9.5703125" style="86" customWidth="1"/>
    <col min="1099" max="1099" width="11.5703125" style="86" customWidth="1"/>
    <col min="1100" max="1100" width="10.7109375" style="86" customWidth="1"/>
    <col min="1101" max="1101" width="9.140625" style="86"/>
    <col min="1102" max="1105" width="2.42578125" style="86" customWidth="1"/>
    <col min="1106" max="1106" width="4.85546875" style="86" bestFit="1" customWidth="1"/>
    <col min="1107" max="1107" width="29.42578125" style="86" bestFit="1" customWidth="1"/>
    <col min="1108" max="1108" width="17" style="86" bestFit="1" customWidth="1"/>
    <col min="1109" max="1109" width="14.42578125" style="86" bestFit="1" customWidth="1"/>
    <col min="1110" max="1110" width="17" style="86" bestFit="1" customWidth="1"/>
    <col min="1111" max="1111" width="8.85546875" style="86" customWidth="1"/>
    <col min="1112" max="1121" width="2.42578125" style="86" customWidth="1"/>
    <col min="1122" max="1280" width="9.140625" style="86"/>
    <col min="1281" max="1281" width="2.28515625" style="86" customWidth="1"/>
    <col min="1282" max="1282" width="35.85546875" style="86" customWidth="1"/>
    <col min="1283" max="1286" width="14.7109375" style="86" customWidth="1"/>
    <col min="1287" max="1287" width="2.28515625" style="86" customWidth="1"/>
    <col min="1288" max="1288" width="3.28515625" style="86" customWidth="1"/>
    <col min="1289" max="1290" width="0" style="86" hidden="1" customWidth="1"/>
    <col min="1291" max="1292" width="9.140625" style="86"/>
    <col min="1293" max="1293" width="18.7109375" style="86" bestFit="1" customWidth="1"/>
    <col min="1294" max="1325" width="0" style="86" hidden="1" customWidth="1"/>
    <col min="1326" max="1326" width="9.140625" style="86"/>
    <col min="1327" max="1327" width="13.28515625" style="86" bestFit="1" customWidth="1"/>
    <col min="1328" max="1351" width="9.140625" style="86"/>
    <col min="1352" max="1352" width="22.7109375" style="86" bestFit="1" customWidth="1"/>
    <col min="1353" max="1353" width="29" style="86" customWidth="1"/>
    <col min="1354" max="1354" width="9.5703125" style="86" customWidth="1"/>
    <col min="1355" max="1355" width="11.5703125" style="86" customWidth="1"/>
    <col min="1356" max="1356" width="10.7109375" style="86" customWidth="1"/>
    <col min="1357" max="1357" width="9.140625" style="86"/>
    <col min="1358" max="1361" width="2.42578125" style="86" customWidth="1"/>
    <col min="1362" max="1362" width="4.85546875" style="86" bestFit="1" customWidth="1"/>
    <col min="1363" max="1363" width="29.42578125" style="86" bestFit="1" customWidth="1"/>
    <col min="1364" max="1364" width="17" style="86" bestFit="1" customWidth="1"/>
    <col min="1365" max="1365" width="14.42578125" style="86" bestFit="1" customWidth="1"/>
    <col min="1366" max="1366" width="17" style="86" bestFit="1" customWidth="1"/>
    <col min="1367" max="1367" width="8.85546875" style="86" customWidth="1"/>
    <col min="1368" max="1377" width="2.42578125" style="86" customWidth="1"/>
    <col min="1378" max="1536" width="9.140625" style="86"/>
    <col min="1537" max="1537" width="2.28515625" style="86" customWidth="1"/>
    <col min="1538" max="1538" width="35.85546875" style="86" customWidth="1"/>
    <col min="1539" max="1542" width="14.7109375" style="86" customWidth="1"/>
    <col min="1543" max="1543" width="2.28515625" style="86" customWidth="1"/>
    <col min="1544" max="1544" width="3.28515625" style="86" customWidth="1"/>
    <col min="1545" max="1546" width="0" style="86" hidden="1" customWidth="1"/>
    <col min="1547" max="1548" width="9.140625" style="86"/>
    <col min="1549" max="1549" width="18.7109375" style="86" bestFit="1" customWidth="1"/>
    <col min="1550" max="1581" width="0" style="86" hidden="1" customWidth="1"/>
    <col min="1582" max="1582" width="9.140625" style="86"/>
    <col min="1583" max="1583" width="13.28515625" style="86" bestFit="1" customWidth="1"/>
    <col min="1584" max="1607" width="9.140625" style="86"/>
    <col min="1608" max="1608" width="22.7109375" style="86" bestFit="1" customWidth="1"/>
    <col min="1609" max="1609" width="29" style="86" customWidth="1"/>
    <col min="1610" max="1610" width="9.5703125" style="86" customWidth="1"/>
    <col min="1611" max="1611" width="11.5703125" style="86" customWidth="1"/>
    <col min="1612" max="1612" width="10.7109375" style="86" customWidth="1"/>
    <col min="1613" max="1613" width="9.140625" style="86"/>
    <col min="1614" max="1617" width="2.42578125" style="86" customWidth="1"/>
    <col min="1618" max="1618" width="4.85546875" style="86" bestFit="1" customWidth="1"/>
    <col min="1619" max="1619" width="29.42578125" style="86" bestFit="1" customWidth="1"/>
    <col min="1620" max="1620" width="17" style="86" bestFit="1" customWidth="1"/>
    <col min="1621" max="1621" width="14.42578125" style="86" bestFit="1" customWidth="1"/>
    <col min="1622" max="1622" width="17" style="86" bestFit="1" customWidth="1"/>
    <col min="1623" max="1623" width="8.85546875" style="86" customWidth="1"/>
    <col min="1624" max="1633" width="2.42578125" style="86" customWidth="1"/>
    <col min="1634" max="1792" width="9.140625" style="86"/>
    <col min="1793" max="1793" width="2.28515625" style="86" customWidth="1"/>
    <col min="1794" max="1794" width="35.85546875" style="86" customWidth="1"/>
    <col min="1795" max="1798" width="14.7109375" style="86" customWidth="1"/>
    <col min="1799" max="1799" width="2.28515625" style="86" customWidth="1"/>
    <col min="1800" max="1800" width="3.28515625" style="86" customWidth="1"/>
    <col min="1801" max="1802" width="0" style="86" hidden="1" customWidth="1"/>
    <col min="1803" max="1804" width="9.140625" style="86"/>
    <col min="1805" max="1805" width="18.7109375" style="86" bestFit="1" customWidth="1"/>
    <col min="1806" max="1837" width="0" style="86" hidden="1" customWidth="1"/>
    <col min="1838" max="1838" width="9.140625" style="86"/>
    <col min="1839" max="1839" width="13.28515625" style="86" bestFit="1" customWidth="1"/>
    <col min="1840" max="1863" width="9.140625" style="86"/>
    <col min="1864" max="1864" width="22.7109375" style="86" bestFit="1" customWidth="1"/>
    <col min="1865" max="1865" width="29" style="86" customWidth="1"/>
    <col min="1866" max="1866" width="9.5703125" style="86" customWidth="1"/>
    <col min="1867" max="1867" width="11.5703125" style="86" customWidth="1"/>
    <col min="1868" max="1868" width="10.7109375" style="86" customWidth="1"/>
    <col min="1869" max="1869" width="9.140625" style="86"/>
    <col min="1870" max="1873" width="2.42578125" style="86" customWidth="1"/>
    <col min="1874" max="1874" width="4.85546875" style="86" bestFit="1" customWidth="1"/>
    <col min="1875" max="1875" width="29.42578125" style="86" bestFit="1" customWidth="1"/>
    <col min="1876" max="1876" width="17" style="86" bestFit="1" customWidth="1"/>
    <col min="1877" max="1877" width="14.42578125" style="86" bestFit="1" customWidth="1"/>
    <col min="1878" max="1878" width="17" style="86" bestFit="1" customWidth="1"/>
    <col min="1879" max="1879" width="8.85546875" style="86" customWidth="1"/>
    <col min="1880" max="1889" width="2.42578125" style="86" customWidth="1"/>
    <col min="1890" max="2048" width="9.140625" style="86"/>
    <col min="2049" max="2049" width="2.28515625" style="86" customWidth="1"/>
    <col min="2050" max="2050" width="35.85546875" style="86" customWidth="1"/>
    <col min="2051" max="2054" width="14.7109375" style="86" customWidth="1"/>
    <col min="2055" max="2055" width="2.28515625" style="86" customWidth="1"/>
    <col min="2056" max="2056" width="3.28515625" style="86" customWidth="1"/>
    <col min="2057" max="2058" width="0" style="86" hidden="1" customWidth="1"/>
    <col min="2059" max="2060" width="9.140625" style="86"/>
    <col min="2061" max="2061" width="18.7109375" style="86" bestFit="1" customWidth="1"/>
    <col min="2062" max="2093" width="0" style="86" hidden="1" customWidth="1"/>
    <col min="2094" max="2094" width="9.140625" style="86"/>
    <col min="2095" max="2095" width="13.28515625" style="86" bestFit="1" customWidth="1"/>
    <col min="2096" max="2119" width="9.140625" style="86"/>
    <col min="2120" max="2120" width="22.7109375" style="86" bestFit="1" customWidth="1"/>
    <col min="2121" max="2121" width="29" style="86" customWidth="1"/>
    <col min="2122" max="2122" width="9.5703125" style="86" customWidth="1"/>
    <col min="2123" max="2123" width="11.5703125" style="86" customWidth="1"/>
    <col min="2124" max="2124" width="10.7109375" style="86" customWidth="1"/>
    <col min="2125" max="2125" width="9.140625" style="86"/>
    <col min="2126" max="2129" width="2.42578125" style="86" customWidth="1"/>
    <col min="2130" max="2130" width="4.85546875" style="86" bestFit="1" customWidth="1"/>
    <col min="2131" max="2131" width="29.42578125" style="86" bestFit="1" customWidth="1"/>
    <col min="2132" max="2132" width="17" style="86" bestFit="1" customWidth="1"/>
    <col min="2133" max="2133" width="14.42578125" style="86" bestFit="1" customWidth="1"/>
    <col min="2134" max="2134" width="17" style="86" bestFit="1" customWidth="1"/>
    <col min="2135" max="2135" width="8.85546875" style="86" customWidth="1"/>
    <col min="2136" max="2145" width="2.42578125" style="86" customWidth="1"/>
    <col min="2146" max="2304" width="9.140625" style="86"/>
    <col min="2305" max="2305" width="2.28515625" style="86" customWidth="1"/>
    <col min="2306" max="2306" width="35.85546875" style="86" customWidth="1"/>
    <col min="2307" max="2310" width="14.7109375" style="86" customWidth="1"/>
    <col min="2311" max="2311" width="2.28515625" style="86" customWidth="1"/>
    <col min="2312" max="2312" width="3.28515625" style="86" customWidth="1"/>
    <col min="2313" max="2314" width="0" style="86" hidden="1" customWidth="1"/>
    <col min="2315" max="2316" width="9.140625" style="86"/>
    <col min="2317" max="2317" width="18.7109375" style="86" bestFit="1" customWidth="1"/>
    <col min="2318" max="2349" width="0" style="86" hidden="1" customWidth="1"/>
    <col min="2350" max="2350" width="9.140625" style="86"/>
    <col min="2351" max="2351" width="13.28515625" style="86" bestFit="1" customWidth="1"/>
    <col min="2352" max="2375" width="9.140625" style="86"/>
    <col min="2376" max="2376" width="22.7109375" style="86" bestFit="1" customWidth="1"/>
    <col min="2377" max="2377" width="29" style="86" customWidth="1"/>
    <col min="2378" max="2378" width="9.5703125" style="86" customWidth="1"/>
    <col min="2379" max="2379" width="11.5703125" style="86" customWidth="1"/>
    <col min="2380" max="2380" width="10.7109375" style="86" customWidth="1"/>
    <col min="2381" max="2381" width="9.140625" style="86"/>
    <col min="2382" max="2385" width="2.42578125" style="86" customWidth="1"/>
    <col min="2386" max="2386" width="4.85546875" style="86" bestFit="1" customWidth="1"/>
    <col min="2387" max="2387" width="29.42578125" style="86" bestFit="1" customWidth="1"/>
    <col min="2388" max="2388" width="17" style="86" bestFit="1" customWidth="1"/>
    <col min="2389" max="2389" width="14.42578125" style="86" bestFit="1" customWidth="1"/>
    <col min="2390" max="2390" width="17" style="86" bestFit="1" customWidth="1"/>
    <col min="2391" max="2391" width="8.85546875" style="86" customWidth="1"/>
    <col min="2392" max="2401" width="2.42578125" style="86" customWidth="1"/>
    <col min="2402" max="2560" width="9.140625" style="86"/>
    <col min="2561" max="2561" width="2.28515625" style="86" customWidth="1"/>
    <col min="2562" max="2562" width="35.85546875" style="86" customWidth="1"/>
    <col min="2563" max="2566" width="14.7109375" style="86" customWidth="1"/>
    <col min="2567" max="2567" width="2.28515625" style="86" customWidth="1"/>
    <col min="2568" max="2568" width="3.28515625" style="86" customWidth="1"/>
    <col min="2569" max="2570" width="0" style="86" hidden="1" customWidth="1"/>
    <col min="2571" max="2572" width="9.140625" style="86"/>
    <col min="2573" max="2573" width="18.7109375" style="86" bestFit="1" customWidth="1"/>
    <col min="2574" max="2605" width="0" style="86" hidden="1" customWidth="1"/>
    <col min="2606" max="2606" width="9.140625" style="86"/>
    <col min="2607" max="2607" width="13.28515625" style="86" bestFit="1" customWidth="1"/>
    <col min="2608" max="2631" width="9.140625" style="86"/>
    <col min="2632" max="2632" width="22.7109375" style="86" bestFit="1" customWidth="1"/>
    <col min="2633" max="2633" width="29" style="86" customWidth="1"/>
    <col min="2634" max="2634" width="9.5703125" style="86" customWidth="1"/>
    <col min="2635" max="2635" width="11.5703125" style="86" customWidth="1"/>
    <col min="2636" max="2636" width="10.7109375" style="86" customWidth="1"/>
    <col min="2637" max="2637" width="9.140625" style="86"/>
    <col min="2638" max="2641" width="2.42578125" style="86" customWidth="1"/>
    <col min="2642" max="2642" width="4.85546875" style="86" bestFit="1" customWidth="1"/>
    <col min="2643" max="2643" width="29.42578125" style="86" bestFit="1" customWidth="1"/>
    <col min="2644" max="2644" width="17" style="86" bestFit="1" customWidth="1"/>
    <col min="2645" max="2645" width="14.42578125" style="86" bestFit="1" customWidth="1"/>
    <col min="2646" max="2646" width="17" style="86" bestFit="1" customWidth="1"/>
    <col min="2647" max="2647" width="8.85546875" style="86" customWidth="1"/>
    <col min="2648" max="2657" width="2.42578125" style="86" customWidth="1"/>
    <col min="2658" max="2816" width="9.140625" style="86"/>
    <col min="2817" max="2817" width="2.28515625" style="86" customWidth="1"/>
    <col min="2818" max="2818" width="35.85546875" style="86" customWidth="1"/>
    <col min="2819" max="2822" width="14.7109375" style="86" customWidth="1"/>
    <col min="2823" max="2823" width="2.28515625" style="86" customWidth="1"/>
    <col min="2824" max="2824" width="3.28515625" style="86" customWidth="1"/>
    <col min="2825" max="2826" width="0" style="86" hidden="1" customWidth="1"/>
    <col min="2827" max="2828" width="9.140625" style="86"/>
    <col min="2829" max="2829" width="18.7109375" style="86" bestFit="1" customWidth="1"/>
    <col min="2830" max="2861" width="0" style="86" hidden="1" customWidth="1"/>
    <col min="2862" max="2862" width="9.140625" style="86"/>
    <col min="2863" max="2863" width="13.28515625" style="86" bestFit="1" customWidth="1"/>
    <col min="2864" max="2887" width="9.140625" style="86"/>
    <col min="2888" max="2888" width="22.7109375" style="86" bestFit="1" customWidth="1"/>
    <col min="2889" max="2889" width="29" style="86" customWidth="1"/>
    <col min="2890" max="2890" width="9.5703125" style="86" customWidth="1"/>
    <col min="2891" max="2891" width="11.5703125" style="86" customWidth="1"/>
    <col min="2892" max="2892" width="10.7109375" style="86" customWidth="1"/>
    <col min="2893" max="2893" width="9.140625" style="86"/>
    <col min="2894" max="2897" width="2.42578125" style="86" customWidth="1"/>
    <col min="2898" max="2898" width="4.85546875" style="86" bestFit="1" customWidth="1"/>
    <col min="2899" max="2899" width="29.42578125" style="86" bestFit="1" customWidth="1"/>
    <col min="2900" max="2900" width="17" style="86" bestFit="1" customWidth="1"/>
    <col min="2901" max="2901" width="14.42578125" style="86" bestFit="1" customWidth="1"/>
    <col min="2902" max="2902" width="17" style="86" bestFit="1" customWidth="1"/>
    <col min="2903" max="2903" width="8.85546875" style="86" customWidth="1"/>
    <col min="2904" max="2913" width="2.42578125" style="86" customWidth="1"/>
    <col min="2914" max="3072" width="9.140625" style="86"/>
    <col min="3073" max="3073" width="2.28515625" style="86" customWidth="1"/>
    <col min="3074" max="3074" width="35.85546875" style="86" customWidth="1"/>
    <col min="3075" max="3078" width="14.7109375" style="86" customWidth="1"/>
    <col min="3079" max="3079" width="2.28515625" style="86" customWidth="1"/>
    <col min="3080" max="3080" width="3.28515625" style="86" customWidth="1"/>
    <col min="3081" max="3082" width="0" style="86" hidden="1" customWidth="1"/>
    <col min="3083" max="3084" width="9.140625" style="86"/>
    <col min="3085" max="3085" width="18.7109375" style="86" bestFit="1" customWidth="1"/>
    <col min="3086" max="3117" width="0" style="86" hidden="1" customWidth="1"/>
    <col min="3118" max="3118" width="9.140625" style="86"/>
    <col min="3119" max="3119" width="13.28515625" style="86" bestFit="1" customWidth="1"/>
    <col min="3120" max="3143" width="9.140625" style="86"/>
    <col min="3144" max="3144" width="22.7109375" style="86" bestFit="1" customWidth="1"/>
    <col min="3145" max="3145" width="29" style="86" customWidth="1"/>
    <col min="3146" max="3146" width="9.5703125" style="86" customWidth="1"/>
    <col min="3147" max="3147" width="11.5703125" style="86" customWidth="1"/>
    <col min="3148" max="3148" width="10.7109375" style="86" customWidth="1"/>
    <col min="3149" max="3149" width="9.140625" style="86"/>
    <col min="3150" max="3153" width="2.42578125" style="86" customWidth="1"/>
    <col min="3154" max="3154" width="4.85546875" style="86" bestFit="1" customWidth="1"/>
    <col min="3155" max="3155" width="29.42578125" style="86" bestFit="1" customWidth="1"/>
    <col min="3156" max="3156" width="17" style="86" bestFit="1" customWidth="1"/>
    <col min="3157" max="3157" width="14.42578125" style="86" bestFit="1" customWidth="1"/>
    <col min="3158" max="3158" width="17" style="86" bestFit="1" customWidth="1"/>
    <col min="3159" max="3159" width="8.85546875" style="86" customWidth="1"/>
    <col min="3160" max="3169" width="2.42578125" style="86" customWidth="1"/>
    <col min="3170" max="3328" width="9.140625" style="86"/>
    <col min="3329" max="3329" width="2.28515625" style="86" customWidth="1"/>
    <col min="3330" max="3330" width="35.85546875" style="86" customWidth="1"/>
    <col min="3331" max="3334" width="14.7109375" style="86" customWidth="1"/>
    <col min="3335" max="3335" width="2.28515625" style="86" customWidth="1"/>
    <col min="3336" max="3336" width="3.28515625" style="86" customWidth="1"/>
    <col min="3337" max="3338" width="0" style="86" hidden="1" customWidth="1"/>
    <col min="3339" max="3340" width="9.140625" style="86"/>
    <col min="3341" max="3341" width="18.7109375" style="86" bestFit="1" customWidth="1"/>
    <col min="3342" max="3373" width="0" style="86" hidden="1" customWidth="1"/>
    <col min="3374" max="3374" width="9.140625" style="86"/>
    <col min="3375" max="3375" width="13.28515625" style="86" bestFit="1" customWidth="1"/>
    <col min="3376" max="3399" width="9.140625" style="86"/>
    <col min="3400" max="3400" width="22.7109375" style="86" bestFit="1" customWidth="1"/>
    <col min="3401" max="3401" width="29" style="86" customWidth="1"/>
    <col min="3402" max="3402" width="9.5703125" style="86" customWidth="1"/>
    <col min="3403" max="3403" width="11.5703125" style="86" customWidth="1"/>
    <col min="3404" max="3404" width="10.7109375" style="86" customWidth="1"/>
    <col min="3405" max="3405" width="9.140625" style="86"/>
    <col min="3406" max="3409" width="2.42578125" style="86" customWidth="1"/>
    <col min="3410" max="3410" width="4.85546875" style="86" bestFit="1" customWidth="1"/>
    <col min="3411" max="3411" width="29.42578125" style="86" bestFit="1" customWidth="1"/>
    <col min="3412" max="3412" width="17" style="86" bestFit="1" customWidth="1"/>
    <col min="3413" max="3413" width="14.42578125" style="86" bestFit="1" customWidth="1"/>
    <col min="3414" max="3414" width="17" style="86" bestFit="1" customWidth="1"/>
    <col min="3415" max="3415" width="8.85546875" style="86" customWidth="1"/>
    <col min="3416" max="3425" width="2.42578125" style="86" customWidth="1"/>
    <col min="3426" max="3584" width="9.140625" style="86"/>
    <col min="3585" max="3585" width="2.28515625" style="86" customWidth="1"/>
    <col min="3586" max="3586" width="35.85546875" style="86" customWidth="1"/>
    <col min="3587" max="3590" width="14.7109375" style="86" customWidth="1"/>
    <col min="3591" max="3591" width="2.28515625" style="86" customWidth="1"/>
    <col min="3592" max="3592" width="3.28515625" style="86" customWidth="1"/>
    <col min="3593" max="3594" width="0" style="86" hidden="1" customWidth="1"/>
    <col min="3595" max="3596" width="9.140625" style="86"/>
    <col min="3597" max="3597" width="18.7109375" style="86" bestFit="1" customWidth="1"/>
    <col min="3598" max="3629" width="0" style="86" hidden="1" customWidth="1"/>
    <col min="3630" max="3630" width="9.140625" style="86"/>
    <col min="3631" max="3631" width="13.28515625" style="86" bestFit="1" customWidth="1"/>
    <col min="3632" max="3655" width="9.140625" style="86"/>
    <col min="3656" max="3656" width="22.7109375" style="86" bestFit="1" customWidth="1"/>
    <col min="3657" max="3657" width="29" style="86" customWidth="1"/>
    <col min="3658" max="3658" width="9.5703125" style="86" customWidth="1"/>
    <col min="3659" max="3659" width="11.5703125" style="86" customWidth="1"/>
    <col min="3660" max="3660" width="10.7109375" style="86" customWidth="1"/>
    <col min="3661" max="3661" width="9.140625" style="86"/>
    <col min="3662" max="3665" width="2.42578125" style="86" customWidth="1"/>
    <col min="3666" max="3666" width="4.85546875" style="86" bestFit="1" customWidth="1"/>
    <col min="3667" max="3667" width="29.42578125" style="86" bestFit="1" customWidth="1"/>
    <col min="3668" max="3668" width="17" style="86" bestFit="1" customWidth="1"/>
    <col min="3669" max="3669" width="14.42578125" style="86" bestFit="1" customWidth="1"/>
    <col min="3670" max="3670" width="17" style="86" bestFit="1" customWidth="1"/>
    <col min="3671" max="3671" width="8.85546875" style="86" customWidth="1"/>
    <col min="3672" max="3681" width="2.42578125" style="86" customWidth="1"/>
    <col min="3682" max="3840" width="9.140625" style="86"/>
    <col min="3841" max="3841" width="2.28515625" style="86" customWidth="1"/>
    <col min="3842" max="3842" width="35.85546875" style="86" customWidth="1"/>
    <col min="3843" max="3846" width="14.7109375" style="86" customWidth="1"/>
    <col min="3847" max="3847" width="2.28515625" style="86" customWidth="1"/>
    <col min="3848" max="3848" width="3.28515625" style="86" customWidth="1"/>
    <col min="3849" max="3850" width="0" style="86" hidden="1" customWidth="1"/>
    <col min="3851" max="3852" width="9.140625" style="86"/>
    <col min="3853" max="3853" width="18.7109375" style="86" bestFit="1" customWidth="1"/>
    <col min="3854" max="3885" width="0" style="86" hidden="1" customWidth="1"/>
    <col min="3886" max="3886" width="9.140625" style="86"/>
    <col min="3887" max="3887" width="13.28515625" style="86" bestFit="1" customWidth="1"/>
    <col min="3888" max="3911" width="9.140625" style="86"/>
    <col min="3912" max="3912" width="22.7109375" style="86" bestFit="1" customWidth="1"/>
    <col min="3913" max="3913" width="29" style="86" customWidth="1"/>
    <col min="3914" max="3914" width="9.5703125" style="86" customWidth="1"/>
    <col min="3915" max="3915" width="11.5703125" style="86" customWidth="1"/>
    <col min="3916" max="3916" width="10.7109375" style="86" customWidth="1"/>
    <col min="3917" max="3917" width="9.140625" style="86"/>
    <col min="3918" max="3921" width="2.42578125" style="86" customWidth="1"/>
    <col min="3922" max="3922" width="4.85546875" style="86" bestFit="1" customWidth="1"/>
    <col min="3923" max="3923" width="29.42578125" style="86" bestFit="1" customWidth="1"/>
    <col min="3924" max="3924" width="17" style="86" bestFit="1" customWidth="1"/>
    <col min="3925" max="3925" width="14.42578125" style="86" bestFit="1" customWidth="1"/>
    <col min="3926" max="3926" width="17" style="86" bestFit="1" customWidth="1"/>
    <col min="3927" max="3927" width="8.85546875" style="86" customWidth="1"/>
    <col min="3928" max="3937" width="2.42578125" style="86" customWidth="1"/>
    <col min="3938" max="4096" width="9.140625" style="86"/>
    <col min="4097" max="4097" width="2.28515625" style="86" customWidth="1"/>
    <col min="4098" max="4098" width="35.85546875" style="86" customWidth="1"/>
    <col min="4099" max="4102" width="14.7109375" style="86" customWidth="1"/>
    <col min="4103" max="4103" width="2.28515625" style="86" customWidth="1"/>
    <col min="4104" max="4104" width="3.28515625" style="86" customWidth="1"/>
    <col min="4105" max="4106" width="0" style="86" hidden="1" customWidth="1"/>
    <col min="4107" max="4108" width="9.140625" style="86"/>
    <col min="4109" max="4109" width="18.7109375" style="86" bestFit="1" customWidth="1"/>
    <col min="4110" max="4141" width="0" style="86" hidden="1" customWidth="1"/>
    <col min="4142" max="4142" width="9.140625" style="86"/>
    <col min="4143" max="4143" width="13.28515625" style="86" bestFit="1" customWidth="1"/>
    <col min="4144" max="4167" width="9.140625" style="86"/>
    <col min="4168" max="4168" width="22.7109375" style="86" bestFit="1" customWidth="1"/>
    <col min="4169" max="4169" width="29" style="86" customWidth="1"/>
    <col min="4170" max="4170" width="9.5703125" style="86" customWidth="1"/>
    <col min="4171" max="4171" width="11.5703125" style="86" customWidth="1"/>
    <col min="4172" max="4172" width="10.7109375" style="86" customWidth="1"/>
    <col min="4173" max="4173" width="9.140625" style="86"/>
    <col min="4174" max="4177" width="2.42578125" style="86" customWidth="1"/>
    <col min="4178" max="4178" width="4.85546875" style="86" bestFit="1" customWidth="1"/>
    <col min="4179" max="4179" width="29.42578125" style="86" bestFit="1" customWidth="1"/>
    <col min="4180" max="4180" width="17" style="86" bestFit="1" customWidth="1"/>
    <col min="4181" max="4181" width="14.42578125" style="86" bestFit="1" customWidth="1"/>
    <col min="4182" max="4182" width="17" style="86" bestFit="1" customWidth="1"/>
    <col min="4183" max="4183" width="8.85546875" style="86" customWidth="1"/>
    <col min="4184" max="4193" width="2.42578125" style="86" customWidth="1"/>
    <col min="4194" max="4352" width="9.140625" style="86"/>
    <col min="4353" max="4353" width="2.28515625" style="86" customWidth="1"/>
    <col min="4354" max="4354" width="35.85546875" style="86" customWidth="1"/>
    <col min="4355" max="4358" width="14.7109375" style="86" customWidth="1"/>
    <col min="4359" max="4359" width="2.28515625" style="86" customWidth="1"/>
    <col min="4360" max="4360" width="3.28515625" style="86" customWidth="1"/>
    <col min="4361" max="4362" width="0" style="86" hidden="1" customWidth="1"/>
    <col min="4363" max="4364" width="9.140625" style="86"/>
    <col min="4365" max="4365" width="18.7109375" style="86" bestFit="1" customWidth="1"/>
    <col min="4366" max="4397" width="0" style="86" hidden="1" customWidth="1"/>
    <col min="4398" max="4398" width="9.140625" style="86"/>
    <col min="4399" max="4399" width="13.28515625" style="86" bestFit="1" customWidth="1"/>
    <col min="4400" max="4423" width="9.140625" style="86"/>
    <col min="4424" max="4424" width="22.7109375" style="86" bestFit="1" customWidth="1"/>
    <col min="4425" max="4425" width="29" style="86" customWidth="1"/>
    <col min="4426" max="4426" width="9.5703125" style="86" customWidth="1"/>
    <col min="4427" max="4427" width="11.5703125" style="86" customWidth="1"/>
    <col min="4428" max="4428" width="10.7109375" style="86" customWidth="1"/>
    <col min="4429" max="4429" width="9.140625" style="86"/>
    <col min="4430" max="4433" width="2.42578125" style="86" customWidth="1"/>
    <col min="4434" max="4434" width="4.85546875" style="86" bestFit="1" customWidth="1"/>
    <col min="4435" max="4435" width="29.42578125" style="86" bestFit="1" customWidth="1"/>
    <col min="4436" max="4436" width="17" style="86" bestFit="1" customWidth="1"/>
    <col min="4437" max="4437" width="14.42578125" style="86" bestFit="1" customWidth="1"/>
    <col min="4438" max="4438" width="17" style="86" bestFit="1" customWidth="1"/>
    <col min="4439" max="4439" width="8.85546875" style="86" customWidth="1"/>
    <col min="4440" max="4449" width="2.42578125" style="86" customWidth="1"/>
    <col min="4450" max="4608" width="9.140625" style="86"/>
    <col min="4609" max="4609" width="2.28515625" style="86" customWidth="1"/>
    <col min="4610" max="4610" width="35.85546875" style="86" customWidth="1"/>
    <col min="4611" max="4614" width="14.7109375" style="86" customWidth="1"/>
    <col min="4615" max="4615" width="2.28515625" style="86" customWidth="1"/>
    <col min="4616" max="4616" width="3.28515625" style="86" customWidth="1"/>
    <col min="4617" max="4618" width="0" style="86" hidden="1" customWidth="1"/>
    <col min="4619" max="4620" width="9.140625" style="86"/>
    <col min="4621" max="4621" width="18.7109375" style="86" bestFit="1" customWidth="1"/>
    <col min="4622" max="4653" width="0" style="86" hidden="1" customWidth="1"/>
    <col min="4654" max="4654" width="9.140625" style="86"/>
    <col min="4655" max="4655" width="13.28515625" style="86" bestFit="1" customWidth="1"/>
    <col min="4656" max="4679" width="9.140625" style="86"/>
    <col min="4680" max="4680" width="22.7109375" style="86" bestFit="1" customWidth="1"/>
    <col min="4681" max="4681" width="29" style="86" customWidth="1"/>
    <col min="4682" max="4682" width="9.5703125" style="86" customWidth="1"/>
    <col min="4683" max="4683" width="11.5703125" style="86" customWidth="1"/>
    <col min="4684" max="4684" width="10.7109375" style="86" customWidth="1"/>
    <col min="4685" max="4685" width="9.140625" style="86"/>
    <col min="4686" max="4689" width="2.42578125" style="86" customWidth="1"/>
    <col min="4690" max="4690" width="4.85546875" style="86" bestFit="1" customWidth="1"/>
    <col min="4691" max="4691" width="29.42578125" style="86" bestFit="1" customWidth="1"/>
    <col min="4692" max="4692" width="17" style="86" bestFit="1" customWidth="1"/>
    <col min="4693" max="4693" width="14.42578125" style="86" bestFit="1" customWidth="1"/>
    <col min="4694" max="4694" width="17" style="86" bestFit="1" customWidth="1"/>
    <col min="4695" max="4695" width="8.85546875" style="86" customWidth="1"/>
    <col min="4696" max="4705" width="2.42578125" style="86" customWidth="1"/>
    <col min="4706" max="4864" width="9.140625" style="86"/>
    <col min="4865" max="4865" width="2.28515625" style="86" customWidth="1"/>
    <col min="4866" max="4866" width="35.85546875" style="86" customWidth="1"/>
    <col min="4867" max="4870" width="14.7109375" style="86" customWidth="1"/>
    <col min="4871" max="4871" width="2.28515625" style="86" customWidth="1"/>
    <col min="4872" max="4872" width="3.28515625" style="86" customWidth="1"/>
    <col min="4873" max="4874" width="0" style="86" hidden="1" customWidth="1"/>
    <col min="4875" max="4876" width="9.140625" style="86"/>
    <col min="4877" max="4877" width="18.7109375" style="86" bestFit="1" customWidth="1"/>
    <col min="4878" max="4909" width="0" style="86" hidden="1" customWidth="1"/>
    <col min="4910" max="4910" width="9.140625" style="86"/>
    <col min="4911" max="4911" width="13.28515625" style="86" bestFit="1" customWidth="1"/>
    <col min="4912" max="4935" width="9.140625" style="86"/>
    <col min="4936" max="4936" width="22.7109375" style="86" bestFit="1" customWidth="1"/>
    <col min="4937" max="4937" width="29" style="86" customWidth="1"/>
    <col min="4938" max="4938" width="9.5703125" style="86" customWidth="1"/>
    <col min="4939" max="4939" width="11.5703125" style="86" customWidth="1"/>
    <col min="4940" max="4940" width="10.7109375" style="86" customWidth="1"/>
    <col min="4941" max="4941" width="9.140625" style="86"/>
    <col min="4942" max="4945" width="2.42578125" style="86" customWidth="1"/>
    <col min="4946" max="4946" width="4.85546875" style="86" bestFit="1" customWidth="1"/>
    <col min="4947" max="4947" width="29.42578125" style="86" bestFit="1" customWidth="1"/>
    <col min="4948" max="4948" width="17" style="86" bestFit="1" customWidth="1"/>
    <col min="4949" max="4949" width="14.42578125" style="86" bestFit="1" customWidth="1"/>
    <col min="4950" max="4950" width="17" style="86" bestFit="1" customWidth="1"/>
    <col min="4951" max="4951" width="8.85546875" style="86" customWidth="1"/>
    <col min="4952" max="4961" width="2.42578125" style="86" customWidth="1"/>
    <col min="4962" max="5120" width="9.140625" style="86"/>
    <col min="5121" max="5121" width="2.28515625" style="86" customWidth="1"/>
    <col min="5122" max="5122" width="35.85546875" style="86" customWidth="1"/>
    <col min="5123" max="5126" width="14.7109375" style="86" customWidth="1"/>
    <col min="5127" max="5127" width="2.28515625" style="86" customWidth="1"/>
    <col min="5128" max="5128" width="3.28515625" style="86" customWidth="1"/>
    <col min="5129" max="5130" width="0" style="86" hidden="1" customWidth="1"/>
    <col min="5131" max="5132" width="9.140625" style="86"/>
    <col min="5133" max="5133" width="18.7109375" style="86" bestFit="1" customWidth="1"/>
    <col min="5134" max="5165" width="0" style="86" hidden="1" customWidth="1"/>
    <col min="5166" max="5166" width="9.140625" style="86"/>
    <col min="5167" max="5167" width="13.28515625" style="86" bestFit="1" customWidth="1"/>
    <col min="5168" max="5191" width="9.140625" style="86"/>
    <col min="5192" max="5192" width="22.7109375" style="86" bestFit="1" customWidth="1"/>
    <col min="5193" max="5193" width="29" style="86" customWidth="1"/>
    <col min="5194" max="5194" width="9.5703125" style="86" customWidth="1"/>
    <col min="5195" max="5195" width="11.5703125" style="86" customWidth="1"/>
    <col min="5196" max="5196" width="10.7109375" style="86" customWidth="1"/>
    <col min="5197" max="5197" width="9.140625" style="86"/>
    <col min="5198" max="5201" width="2.42578125" style="86" customWidth="1"/>
    <col min="5202" max="5202" width="4.85546875" style="86" bestFit="1" customWidth="1"/>
    <col min="5203" max="5203" width="29.42578125" style="86" bestFit="1" customWidth="1"/>
    <col min="5204" max="5204" width="17" style="86" bestFit="1" customWidth="1"/>
    <col min="5205" max="5205" width="14.42578125" style="86" bestFit="1" customWidth="1"/>
    <col min="5206" max="5206" width="17" style="86" bestFit="1" customWidth="1"/>
    <col min="5207" max="5207" width="8.85546875" style="86" customWidth="1"/>
    <col min="5208" max="5217" width="2.42578125" style="86" customWidth="1"/>
    <col min="5218" max="5376" width="9.140625" style="86"/>
    <col min="5377" max="5377" width="2.28515625" style="86" customWidth="1"/>
    <col min="5378" max="5378" width="35.85546875" style="86" customWidth="1"/>
    <col min="5379" max="5382" width="14.7109375" style="86" customWidth="1"/>
    <col min="5383" max="5383" width="2.28515625" style="86" customWidth="1"/>
    <col min="5384" max="5384" width="3.28515625" style="86" customWidth="1"/>
    <col min="5385" max="5386" width="0" style="86" hidden="1" customWidth="1"/>
    <col min="5387" max="5388" width="9.140625" style="86"/>
    <col min="5389" max="5389" width="18.7109375" style="86" bestFit="1" customWidth="1"/>
    <col min="5390" max="5421" width="0" style="86" hidden="1" customWidth="1"/>
    <col min="5422" max="5422" width="9.140625" style="86"/>
    <col min="5423" max="5423" width="13.28515625" style="86" bestFit="1" customWidth="1"/>
    <col min="5424" max="5447" width="9.140625" style="86"/>
    <col min="5448" max="5448" width="22.7109375" style="86" bestFit="1" customWidth="1"/>
    <col min="5449" max="5449" width="29" style="86" customWidth="1"/>
    <col min="5450" max="5450" width="9.5703125" style="86" customWidth="1"/>
    <col min="5451" max="5451" width="11.5703125" style="86" customWidth="1"/>
    <col min="5452" max="5452" width="10.7109375" style="86" customWidth="1"/>
    <col min="5453" max="5453" width="9.140625" style="86"/>
    <col min="5454" max="5457" width="2.42578125" style="86" customWidth="1"/>
    <col min="5458" max="5458" width="4.85546875" style="86" bestFit="1" customWidth="1"/>
    <col min="5459" max="5459" width="29.42578125" style="86" bestFit="1" customWidth="1"/>
    <col min="5460" max="5460" width="17" style="86" bestFit="1" customWidth="1"/>
    <col min="5461" max="5461" width="14.42578125" style="86" bestFit="1" customWidth="1"/>
    <col min="5462" max="5462" width="17" style="86" bestFit="1" customWidth="1"/>
    <col min="5463" max="5463" width="8.85546875" style="86" customWidth="1"/>
    <col min="5464" max="5473" width="2.42578125" style="86" customWidth="1"/>
    <col min="5474" max="5632" width="9.140625" style="86"/>
    <col min="5633" max="5633" width="2.28515625" style="86" customWidth="1"/>
    <col min="5634" max="5634" width="35.85546875" style="86" customWidth="1"/>
    <col min="5635" max="5638" width="14.7109375" style="86" customWidth="1"/>
    <col min="5639" max="5639" width="2.28515625" style="86" customWidth="1"/>
    <col min="5640" max="5640" width="3.28515625" style="86" customWidth="1"/>
    <col min="5641" max="5642" width="0" style="86" hidden="1" customWidth="1"/>
    <col min="5643" max="5644" width="9.140625" style="86"/>
    <col min="5645" max="5645" width="18.7109375" style="86" bestFit="1" customWidth="1"/>
    <col min="5646" max="5677" width="0" style="86" hidden="1" customWidth="1"/>
    <col min="5678" max="5678" width="9.140625" style="86"/>
    <col min="5679" max="5679" width="13.28515625" style="86" bestFit="1" customWidth="1"/>
    <col min="5680" max="5703" width="9.140625" style="86"/>
    <col min="5704" max="5704" width="22.7109375" style="86" bestFit="1" customWidth="1"/>
    <col min="5705" max="5705" width="29" style="86" customWidth="1"/>
    <col min="5706" max="5706" width="9.5703125" style="86" customWidth="1"/>
    <col min="5707" max="5707" width="11.5703125" style="86" customWidth="1"/>
    <col min="5708" max="5708" width="10.7109375" style="86" customWidth="1"/>
    <col min="5709" max="5709" width="9.140625" style="86"/>
    <col min="5710" max="5713" width="2.42578125" style="86" customWidth="1"/>
    <col min="5714" max="5714" width="4.85546875" style="86" bestFit="1" customWidth="1"/>
    <col min="5715" max="5715" width="29.42578125" style="86" bestFit="1" customWidth="1"/>
    <col min="5716" max="5716" width="17" style="86" bestFit="1" customWidth="1"/>
    <col min="5717" max="5717" width="14.42578125" style="86" bestFit="1" customWidth="1"/>
    <col min="5718" max="5718" width="17" style="86" bestFit="1" customWidth="1"/>
    <col min="5719" max="5719" width="8.85546875" style="86" customWidth="1"/>
    <col min="5720" max="5729" width="2.42578125" style="86" customWidth="1"/>
    <col min="5730" max="5888" width="9.140625" style="86"/>
    <col min="5889" max="5889" width="2.28515625" style="86" customWidth="1"/>
    <col min="5890" max="5890" width="35.85546875" style="86" customWidth="1"/>
    <col min="5891" max="5894" width="14.7109375" style="86" customWidth="1"/>
    <col min="5895" max="5895" width="2.28515625" style="86" customWidth="1"/>
    <col min="5896" max="5896" width="3.28515625" style="86" customWidth="1"/>
    <col min="5897" max="5898" width="0" style="86" hidden="1" customWidth="1"/>
    <col min="5899" max="5900" width="9.140625" style="86"/>
    <col min="5901" max="5901" width="18.7109375" style="86" bestFit="1" customWidth="1"/>
    <col min="5902" max="5933" width="0" style="86" hidden="1" customWidth="1"/>
    <col min="5934" max="5934" width="9.140625" style="86"/>
    <col min="5935" max="5935" width="13.28515625" style="86" bestFit="1" customWidth="1"/>
    <col min="5936" max="5959" width="9.140625" style="86"/>
    <col min="5960" max="5960" width="22.7109375" style="86" bestFit="1" customWidth="1"/>
    <col min="5961" max="5961" width="29" style="86" customWidth="1"/>
    <col min="5962" max="5962" width="9.5703125" style="86" customWidth="1"/>
    <col min="5963" max="5963" width="11.5703125" style="86" customWidth="1"/>
    <col min="5964" max="5964" width="10.7109375" style="86" customWidth="1"/>
    <col min="5965" max="5965" width="9.140625" style="86"/>
    <col min="5966" max="5969" width="2.42578125" style="86" customWidth="1"/>
    <col min="5970" max="5970" width="4.85546875" style="86" bestFit="1" customWidth="1"/>
    <col min="5971" max="5971" width="29.42578125" style="86" bestFit="1" customWidth="1"/>
    <col min="5972" max="5972" width="17" style="86" bestFit="1" customWidth="1"/>
    <col min="5973" max="5973" width="14.42578125" style="86" bestFit="1" customWidth="1"/>
    <col min="5974" max="5974" width="17" style="86" bestFit="1" customWidth="1"/>
    <col min="5975" max="5975" width="8.85546875" style="86" customWidth="1"/>
    <col min="5976" max="5985" width="2.42578125" style="86" customWidth="1"/>
    <col min="5986" max="6144" width="9.140625" style="86"/>
    <col min="6145" max="6145" width="2.28515625" style="86" customWidth="1"/>
    <col min="6146" max="6146" width="35.85546875" style="86" customWidth="1"/>
    <col min="6147" max="6150" width="14.7109375" style="86" customWidth="1"/>
    <col min="6151" max="6151" width="2.28515625" style="86" customWidth="1"/>
    <col min="6152" max="6152" width="3.28515625" style="86" customWidth="1"/>
    <col min="6153" max="6154" width="0" style="86" hidden="1" customWidth="1"/>
    <col min="6155" max="6156" width="9.140625" style="86"/>
    <col min="6157" max="6157" width="18.7109375" style="86" bestFit="1" customWidth="1"/>
    <col min="6158" max="6189" width="0" style="86" hidden="1" customWidth="1"/>
    <col min="6190" max="6190" width="9.140625" style="86"/>
    <col min="6191" max="6191" width="13.28515625" style="86" bestFit="1" customWidth="1"/>
    <col min="6192" max="6215" width="9.140625" style="86"/>
    <col min="6216" max="6216" width="22.7109375" style="86" bestFit="1" customWidth="1"/>
    <col min="6217" max="6217" width="29" style="86" customWidth="1"/>
    <col min="6218" max="6218" width="9.5703125" style="86" customWidth="1"/>
    <col min="6219" max="6219" width="11.5703125" style="86" customWidth="1"/>
    <col min="6220" max="6220" width="10.7109375" style="86" customWidth="1"/>
    <col min="6221" max="6221" width="9.140625" style="86"/>
    <col min="6222" max="6225" width="2.42578125" style="86" customWidth="1"/>
    <col min="6226" max="6226" width="4.85546875" style="86" bestFit="1" customWidth="1"/>
    <col min="6227" max="6227" width="29.42578125" style="86" bestFit="1" customWidth="1"/>
    <col min="6228" max="6228" width="17" style="86" bestFit="1" customWidth="1"/>
    <col min="6229" max="6229" width="14.42578125" style="86" bestFit="1" customWidth="1"/>
    <col min="6230" max="6230" width="17" style="86" bestFit="1" customWidth="1"/>
    <col min="6231" max="6231" width="8.85546875" style="86" customWidth="1"/>
    <col min="6232" max="6241" width="2.42578125" style="86" customWidth="1"/>
    <col min="6242" max="6400" width="9.140625" style="86"/>
    <col min="6401" max="6401" width="2.28515625" style="86" customWidth="1"/>
    <col min="6402" max="6402" width="35.85546875" style="86" customWidth="1"/>
    <col min="6403" max="6406" width="14.7109375" style="86" customWidth="1"/>
    <col min="6407" max="6407" width="2.28515625" style="86" customWidth="1"/>
    <col min="6408" max="6408" width="3.28515625" style="86" customWidth="1"/>
    <col min="6409" max="6410" width="0" style="86" hidden="1" customWidth="1"/>
    <col min="6411" max="6412" width="9.140625" style="86"/>
    <col min="6413" max="6413" width="18.7109375" style="86" bestFit="1" customWidth="1"/>
    <col min="6414" max="6445" width="0" style="86" hidden="1" customWidth="1"/>
    <col min="6446" max="6446" width="9.140625" style="86"/>
    <col min="6447" max="6447" width="13.28515625" style="86" bestFit="1" customWidth="1"/>
    <col min="6448" max="6471" width="9.140625" style="86"/>
    <col min="6472" max="6472" width="22.7109375" style="86" bestFit="1" customWidth="1"/>
    <col min="6473" max="6473" width="29" style="86" customWidth="1"/>
    <col min="6474" max="6474" width="9.5703125" style="86" customWidth="1"/>
    <col min="6475" max="6475" width="11.5703125" style="86" customWidth="1"/>
    <col min="6476" max="6476" width="10.7109375" style="86" customWidth="1"/>
    <col min="6477" max="6477" width="9.140625" style="86"/>
    <col min="6478" max="6481" width="2.42578125" style="86" customWidth="1"/>
    <col min="6482" max="6482" width="4.85546875" style="86" bestFit="1" customWidth="1"/>
    <col min="6483" max="6483" width="29.42578125" style="86" bestFit="1" customWidth="1"/>
    <col min="6484" max="6484" width="17" style="86" bestFit="1" customWidth="1"/>
    <col min="6485" max="6485" width="14.42578125" style="86" bestFit="1" customWidth="1"/>
    <col min="6486" max="6486" width="17" style="86" bestFit="1" customWidth="1"/>
    <col min="6487" max="6487" width="8.85546875" style="86" customWidth="1"/>
    <col min="6488" max="6497" width="2.42578125" style="86" customWidth="1"/>
    <col min="6498" max="6656" width="9.140625" style="86"/>
    <col min="6657" max="6657" width="2.28515625" style="86" customWidth="1"/>
    <col min="6658" max="6658" width="35.85546875" style="86" customWidth="1"/>
    <col min="6659" max="6662" width="14.7109375" style="86" customWidth="1"/>
    <col min="6663" max="6663" width="2.28515625" style="86" customWidth="1"/>
    <col min="6664" max="6664" width="3.28515625" style="86" customWidth="1"/>
    <col min="6665" max="6666" width="0" style="86" hidden="1" customWidth="1"/>
    <col min="6667" max="6668" width="9.140625" style="86"/>
    <col min="6669" max="6669" width="18.7109375" style="86" bestFit="1" customWidth="1"/>
    <col min="6670" max="6701" width="0" style="86" hidden="1" customWidth="1"/>
    <col min="6702" max="6702" width="9.140625" style="86"/>
    <col min="6703" max="6703" width="13.28515625" style="86" bestFit="1" customWidth="1"/>
    <col min="6704" max="6727" width="9.140625" style="86"/>
    <col min="6728" max="6728" width="22.7109375" style="86" bestFit="1" customWidth="1"/>
    <col min="6729" max="6729" width="29" style="86" customWidth="1"/>
    <col min="6730" max="6730" width="9.5703125" style="86" customWidth="1"/>
    <col min="6731" max="6731" width="11.5703125" style="86" customWidth="1"/>
    <col min="6732" max="6732" width="10.7109375" style="86" customWidth="1"/>
    <col min="6733" max="6733" width="9.140625" style="86"/>
    <col min="6734" max="6737" width="2.42578125" style="86" customWidth="1"/>
    <col min="6738" max="6738" width="4.85546875" style="86" bestFit="1" customWidth="1"/>
    <col min="6739" max="6739" width="29.42578125" style="86" bestFit="1" customWidth="1"/>
    <col min="6740" max="6740" width="17" style="86" bestFit="1" customWidth="1"/>
    <col min="6741" max="6741" width="14.42578125" style="86" bestFit="1" customWidth="1"/>
    <col min="6742" max="6742" width="17" style="86" bestFit="1" customWidth="1"/>
    <col min="6743" max="6743" width="8.85546875" style="86" customWidth="1"/>
    <col min="6744" max="6753" width="2.42578125" style="86" customWidth="1"/>
    <col min="6754" max="6912" width="9.140625" style="86"/>
    <col min="6913" max="6913" width="2.28515625" style="86" customWidth="1"/>
    <col min="6914" max="6914" width="35.85546875" style="86" customWidth="1"/>
    <col min="6915" max="6918" width="14.7109375" style="86" customWidth="1"/>
    <col min="6919" max="6919" width="2.28515625" style="86" customWidth="1"/>
    <col min="6920" max="6920" width="3.28515625" style="86" customWidth="1"/>
    <col min="6921" max="6922" width="0" style="86" hidden="1" customWidth="1"/>
    <col min="6923" max="6924" width="9.140625" style="86"/>
    <col min="6925" max="6925" width="18.7109375" style="86" bestFit="1" customWidth="1"/>
    <col min="6926" max="6957" width="0" style="86" hidden="1" customWidth="1"/>
    <col min="6958" max="6958" width="9.140625" style="86"/>
    <col min="6959" max="6959" width="13.28515625" style="86" bestFit="1" customWidth="1"/>
    <col min="6960" max="6983" width="9.140625" style="86"/>
    <col min="6984" max="6984" width="22.7109375" style="86" bestFit="1" customWidth="1"/>
    <col min="6985" max="6985" width="29" style="86" customWidth="1"/>
    <col min="6986" max="6986" width="9.5703125" style="86" customWidth="1"/>
    <col min="6987" max="6987" width="11.5703125" style="86" customWidth="1"/>
    <col min="6988" max="6988" width="10.7109375" style="86" customWidth="1"/>
    <col min="6989" max="6989" width="9.140625" style="86"/>
    <col min="6990" max="6993" width="2.42578125" style="86" customWidth="1"/>
    <col min="6994" max="6994" width="4.85546875" style="86" bestFit="1" customWidth="1"/>
    <col min="6995" max="6995" width="29.42578125" style="86" bestFit="1" customWidth="1"/>
    <col min="6996" max="6996" width="17" style="86" bestFit="1" customWidth="1"/>
    <col min="6997" max="6997" width="14.42578125" style="86" bestFit="1" customWidth="1"/>
    <col min="6998" max="6998" width="17" style="86" bestFit="1" customWidth="1"/>
    <col min="6999" max="6999" width="8.85546875" style="86" customWidth="1"/>
    <col min="7000" max="7009" width="2.42578125" style="86" customWidth="1"/>
    <col min="7010" max="7168" width="9.140625" style="86"/>
    <col min="7169" max="7169" width="2.28515625" style="86" customWidth="1"/>
    <col min="7170" max="7170" width="35.85546875" style="86" customWidth="1"/>
    <col min="7171" max="7174" width="14.7109375" style="86" customWidth="1"/>
    <col min="7175" max="7175" width="2.28515625" style="86" customWidth="1"/>
    <col min="7176" max="7176" width="3.28515625" style="86" customWidth="1"/>
    <col min="7177" max="7178" width="0" style="86" hidden="1" customWidth="1"/>
    <col min="7179" max="7180" width="9.140625" style="86"/>
    <col min="7181" max="7181" width="18.7109375" style="86" bestFit="1" customWidth="1"/>
    <col min="7182" max="7213" width="0" style="86" hidden="1" customWidth="1"/>
    <col min="7214" max="7214" width="9.140625" style="86"/>
    <col min="7215" max="7215" width="13.28515625" style="86" bestFit="1" customWidth="1"/>
    <col min="7216" max="7239" width="9.140625" style="86"/>
    <col min="7240" max="7240" width="22.7109375" style="86" bestFit="1" customWidth="1"/>
    <col min="7241" max="7241" width="29" style="86" customWidth="1"/>
    <col min="7242" max="7242" width="9.5703125" style="86" customWidth="1"/>
    <col min="7243" max="7243" width="11.5703125" style="86" customWidth="1"/>
    <col min="7244" max="7244" width="10.7109375" style="86" customWidth="1"/>
    <col min="7245" max="7245" width="9.140625" style="86"/>
    <col min="7246" max="7249" width="2.42578125" style="86" customWidth="1"/>
    <col min="7250" max="7250" width="4.85546875" style="86" bestFit="1" customWidth="1"/>
    <col min="7251" max="7251" width="29.42578125" style="86" bestFit="1" customWidth="1"/>
    <col min="7252" max="7252" width="17" style="86" bestFit="1" customWidth="1"/>
    <col min="7253" max="7253" width="14.42578125" style="86" bestFit="1" customWidth="1"/>
    <col min="7254" max="7254" width="17" style="86" bestFit="1" customWidth="1"/>
    <col min="7255" max="7255" width="8.85546875" style="86" customWidth="1"/>
    <col min="7256" max="7265" width="2.42578125" style="86" customWidth="1"/>
    <col min="7266" max="7424" width="9.140625" style="86"/>
    <col min="7425" max="7425" width="2.28515625" style="86" customWidth="1"/>
    <col min="7426" max="7426" width="35.85546875" style="86" customWidth="1"/>
    <col min="7427" max="7430" width="14.7109375" style="86" customWidth="1"/>
    <col min="7431" max="7431" width="2.28515625" style="86" customWidth="1"/>
    <col min="7432" max="7432" width="3.28515625" style="86" customWidth="1"/>
    <col min="7433" max="7434" width="0" style="86" hidden="1" customWidth="1"/>
    <col min="7435" max="7436" width="9.140625" style="86"/>
    <col min="7437" max="7437" width="18.7109375" style="86" bestFit="1" customWidth="1"/>
    <col min="7438" max="7469" width="0" style="86" hidden="1" customWidth="1"/>
    <col min="7470" max="7470" width="9.140625" style="86"/>
    <col min="7471" max="7471" width="13.28515625" style="86" bestFit="1" customWidth="1"/>
    <col min="7472" max="7495" width="9.140625" style="86"/>
    <col min="7496" max="7496" width="22.7109375" style="86" bestFit="1" customWidth="1"/>
    <col min="7497" max="7497" width="29" style="86" customWidth="1"/>
    <col min="7498" max="7498" width="9.5703125" style="86" customWidth="1"/>
    <col min="7499" max="7499" width="11.5703125" style="86" customWidth="1"/>
    <col min="7500" max="7500" width="10.7109375" style="86" customWidth="1"/>
    <col min="7501" max="7501" width="9.140625" style="86"/>
    <col min="7502" max="7505" width="2.42578125" style="86" customWidth="1"/>
    <col min="7506" max="7506" width="4.85546875" style="86" bestFit="1" customWidth="1"/>
    <col min="7507" max="7507" width="29.42578125" style="86" bestFit="1" customWidth="1"/>
    <col min="7508" max="7508" width="17" style="86" bestFit="1" customWidth="1"/>
    <col min="7509" max="7509" width="14.42578125" style="86" bestFit="1" customWidth="1"/>
    <col min="7510" max="7510" width="17" style="86" bestFit="1" customWidth="1"/>
    <col min="7511" max="7511" width="8.85546875" style="86" customWidth="1"/>
    <col min="7512" max="7521" width="2.42578125" style="86" customWidth="1"/>
    <col min="7522" max="7680" width="9.140625" style="86"/>
    <col min="7681" max="7681" width="2.28515625" style="86" customWidth="1"/>
    <col min="7682" max="7682" width="35.85546875" style="86" customWidth="1"/>
    <col min="7683" max="7686" width="14.7109375" style="86" customWidth="1"/>
    <col min="7687" max="7687" width="2.28515625" style="86" customWidth="1"/>
    <col min="7688" max="7688" width="3.28515625" style="86" customWidth="1"/>
    <col min="7689" max="7690" width="0" style="86" hidden="1" customWidth="1"/>
    <col min="7691" max="7692" width="9.140625" style="86"/>
    <col min="7693" max="7693" width="18.7109375" style="86" bestFit="1" customWidth="1"/>
    <col min="7694" max="7725" width="0" style="86" hidden="1" customWidth="1"/>
    <col min="7726" max="7726" width="9.140625" style="86"/>
    <col min="7727" max="7727" width="13.28515625" style="86" bestFit="1" customWidth="1"/>
    <col min="7728" max="7751" width="9.140625" style="86"/>
    <col min="7752" max="7752" width="22.7109375" style="86" bestFit="1" customWidth="1"/>
    <col min="7753" max="7753" width="29" style="86" customWidth="1"/>
    <col min="7754" max="7754" width="9.5703125" style="86" customWidth="1"/>
    <col min="7755" max="7755" width="11.5703125" style="86" customWidth="1"/>
    <col min="7756" max="7756" width="10.7109375" style="86" customWidth="1"/>
    <col min="7757" max="7757" width="9.140625" style="86"/>
    <col min="7758" max="7761" width="2.42578125" style="86" customWidth="1"/>
    <col min="7762" max="7762" width="4.85546875" style="86" bestFit="1" customWidth="1"/>
    <col min="7763" max="7763" width="29.42578125" style="86" bestFit="1" customWidth="1"/>
    <col min="7764" max="7764" width="17" style="86" bestFit="1" customWidth="1"/>
    <col min="7765" max="7765" width="14.42578125" style="86" bestFit="1" customWidth="1"/>
    <col min="7766" max="7766" width="17" style="86" bestFit="1" customWidth="1"/>
    <col min="7767" max="7767" width="8.85546875" style="86" customWidth="1"/>
    <col min="7768" max="7777" width="2.42578125" style="86" customWidth="1"/>
    <col min="7778" max="7936" width="9.140625" style="86"/>
    <col min="7937" max="7937" width="2.28515625" style="86" customWidth="1"/>
    <col min="7938" max="7938" width="35.85546875" style="86" customWidth="1"/>
    <col min="7939" max="7942" width="14.7109375" style="86" customWidth="1"/>
    <col min="7943" max="7943" width="2.28515625" style="86" customWidth="1"/>
    <col min="7944" max="7944" width="3.28515625" style="86" customWidth="1"/>
    <col min="7945" max="7946" width="0" style="86" hidden="1" customWidth="1"/>
    <col min="7947" max="7948" width="9.140625" style="86"/>
    <col min="7949" max="7949" width="18.7109375" style="86" bestFit="1" customWidth="1"/>
    <col min="7950" max="7981" width="0" style="86" hidden="1" customWidth="1"/>
    <col min="7982" max="7982" width="9.140625" style="86"/>
    <col min="7983" max="7983" width="13.28515625" style="86" bestFit="1" customWidth="1"/>
    <col min="7984" max="8007" width="9.140625" style="86"/>
    <col min="8008" max="8008" width="22.7109375" style="86" bestFit="1" customWidth="1"/>
    <col min="8009" max="8009" width="29" style="86" customWidth="1"/>
    <col min="8010" max="8010" width="9.5703125" style="86" customWidth="1"/>
    <col min="8011" max="8011" width="11.5703125" style="86" customWidth="1"/>
    <col min="8012" max="8012" width="10.7109375" style="86" customWidth="1"/>
    <col min="8013" max="8013" width="9.140625" style="86"/>
    <col min="8014" max="8017" width="2.42578125" style="86" customWidth="1"/>
    <col min="8018" max="8018" width="4.85546875" style="86" bestFit="1" customWidth="1"/>
    <col min="8019" max="8019" width="29.42578125" style="86" bestFit="1" customWidth="1"/>
    <col min="8020" max="8020" width="17" style="86" bestFit="1" customWidth="1"/>
    <col min="8021" max="8021" width="14.42578125" style="86" bestFit="1" customWidth="1"/>
    <col min="8022" max="8022" width="17" style="86" bestFit="1" customWidth="1"/>
    <col min="8023" max="8023" width="8.85546875" style="86" customWidth="1"/>
    <col min="8024" max="8033" width="2.42578125" style="86" customWidth="1"/>
    <col min="8034" max="8192" width="9.140625" style="86"/>
    <col min="8193" max="8193" width="2.28515625" style="86" customWidth="1"/>
    <col min="8194" max="8194" width="35.85546875" style="86" customWidth="1"/>
    <col min="8195" max="8198" width="14.7109375" style="86" customWidth="1"/>
    <col min="8199" max="8199" width="2.28515625" style="86" customWidth="1"/>
    <col min="8200" max="8200" width="3.28515625" style="86" customWidth="1"/>
    <col min="8201" max="8202" width="0" style="86" hidden="1" customWidth="1"/>
    <col min="8203" max="8204" width="9.140625" style="86"/>
    <col min="8205" max="8205" width="18.7109375" style="86" bestFit="1" customWidth="1"/>
    <col min="8206" max="8237" width="0" style="86" hidden="1" customWidth="1"/>
    <col min="8238" max="8238" width="9.140625" style="86"/>
    <col min="8239" max="8239" width="13.28515625" style="86" bestFit="1" customWidth="1"/>
    <col min="8240" max="8263" width="9.140625" style="86"/>
    <col min="8264" max="8264" width="22.7109375" style="86" bestFit="1" customWidth="1"/>
    <col min="8265" max="8265" width="29" style="86" customWidth="1"/>
    <col min="8266" max="8266" width="9.5703125" style="86" customWidth="1"/>
    <col min="8267" max="8267" width="11.5703125" style="86" customWidth="1"/>
    <col min="8268" max="8268" width="10.7109375" style="86" customWidth="1"/>
    <col min="8269" max="8269" width="9.140625" style="86"/>
    <col min="8270" max="8273" width="2.42578125" style="86" customWidth="1"/>
    <col min="8274" max="8274" width="4.85546875" style="86" bestFit="1" customWidth="1"/>
    <col min="8275" max="8275" width="29.42578125" style="86" bestFit="1" customWidth="1"/>
    <col min="8276" max="8276" width="17" style="86" bestFit="1" customWidth="1"/>
    <col min="8277" max="8277" width="14.42578125" style="86" bestFit="1" customWidth="1"/>
    <col min="8278" max="8278" width="17" style="86" bestFit="1" customWidth="1"/>
    <col min="8279" max="8279" width="8.85546875" style="86" customWidth="1"/>
    <col min="8280" max="8289" width="2.42578125" style="86" customWidth="1"/>
    <col min="8290" max="8448" width="9.140625" style="86"/>
    <col min="8449" max="8449" width="2.28515625" style="86" customWidth="1"/>
    <col min="8450" max="8450" width="35.85546875" style="86" customWidth="1"/>
    <col min="8451" max="8454" width="14.7109375" style="86" customWidth="1"/>
    <col min="8455" max="8455" width="2.28515625" style="86" customWidth="1"/>
    <col min="8456" max="8456" width="3.28515625" style="86" customWidth="1"/>
    <col min="8457" max="8458" width="0" style="86" hidden="1" customWidth="1"/>
    <col min="8459" max="8460" width="9.140625" style="86"/>
    <col min="8461" max="8461" width="18.7109375" style="86" bestFit="1" customWidth="1"/>
    <col min="8462" max="8493" width="0" style="86" hidden="1" customWidth="1"/>
    <col min="8494" max="8494" width="9.140625" style="86"/>
    <col min="8495" max="8495" width="13.28515625" style="86" bestFit="1" customWidth="1"/>
    <col min="8496" max="8519" width="9.140625" style="86"/>
    <col min="8520" max="8520" width="22.7109375" style="86" bestFit="1" customWidth="1"/>
    <col min="8521" max="8521" width="29" style="86" customWidth="1"/>
    <col min="8522" max="8522" width="9.5703125" style="86" customWidth="1"/>
    <col min="8523" max="8523" width="11.5703125" style="86" customWidth="1"/>
    <col min="8524" max="8524" width="10.7109375" style="86" customWidth="1"/>
    <col min="8525" max="8525" width="9.140625" style="86"/>
    <col min="8526" max="8529" width="2.42578125" style="86" customWidth="1"/>
    <col min="8530" max="8530" width="4.85546875" style="86" bestFit="1" customWidth="1"/>
    <col min="8531" max="8531" width="29.42578125" style="86" bestFit="1" customWidth="1"/>
    <col min="8532" max="8532" width="17" style="86" bestFit="1" customWidth="1"/>
    <col min="8533" max="8533" width="14.42578125" style="86" bestFit="1" customWidth="1"/>
    <col min="8534" max="8534" width="17" style="86" bestFit="1" customWidth="1"/>
    <col min="8535" max="8535" width="8.85546875" style="86" customWidth="1"/>
    <col min="8536" max="8545" width="2.42578125" style="86" customWidth="1"/>
    <col min="8546" max="8704" width="9.140625" style="86"/>
    <col min="8705" max="8705" width="2.28515625" style="86" customWidth="1"/>
    <col min="8706" max="8706" width="35.85546875" style="86" customWidth="1"/>
    <col min="8707" max="8710" width="14.7109375" style="86" customWidth="1"/>
    <col min="8711" max="8711" width="2.28515625" style="86" customWidth="1"/>
    <col min="8712" max="8712" width="3.28515625" style="86" customWidth="1"/>
    <col min="8713" max="8714" width="0" style="86" hidden="1" customWidth="1"/>
    <col min="8715" max="8716" width="9.140625" style="86"/>
    <col min="8717" max="8717" width="18.7109375" style="86" bestFit="1" customWidth="1"/>
    <col min="8718" max="8749" width="0" style="86" hidden="1" customWidth="1"/>
    <col min="8750" max="8750" width="9.140625" style="86"/>
    <col min="8751" max="8751" width="13.28515625" style="86" bestFit="1" customWidth="1"/>
    <col min="8752" max="8775" width="9.140625" style="86"/>
    <col min="8776" max="8776" width="22.7109375" style="86" bestFit="1" customWidth="1"/>
    <col min="8777" max="8777" width="29" style="86" customWidth="1"/>
    <col min="8778" max="8778" width="9.5703125" style="86" customWidth="1"/>
    <col min="8779" max="8779" width="11.5703125" style="86" customWidth="1"/>
    <col min="8780" max="8780" width="10.7109375" style="86" customWidth="1"/>
    <col min="8781" max="8781" width="9.140625" style="86"/>
    <col min="8782" max="8785" width="2.42578125" style="86" customWidth="1"/>
    <col min="8786" max="8786" width="4.85546875" style="86" bestFit="1" customWidth="1"/>
    <col min="8787" max="8787" width="29.42578125" style="86" bestFit="1" customWidth="1"/>
    <col min="8788" max="8788" width="17" style="86" bestFit="1" customWidth="1"/>
    <col min="8789" max="8789" width="14.42578125" style="86" bestFit="1" customWidth="1"/>
    <col min="8790" max="8790" width="17" style="86" bestFit="1" customWidth="1"/>
    <col min="8791" max="8791" width="8.85546875" style="86" customWidth="1"/>
    <col min="8792" max="8801" width="2.42578125" style="86" customWidth="1"/>
    <col min="8802" max="8960" width="9.140625" style="86"/>
    <col min="8961" max="8961" width="2.28515625" style="86" customWidth="1"/>
    <col min="8962" max="8962" width="35.85546875" style="86" customWidth="1"/>
    <col min="8963" max="8966" width="14.7109375" style="86" customWidth="1"/>
    <col min="8967" max="8967" width="2.28515625" style="86" customWidth="1"/>
    <col min="8968" max="8968" width="3.28515625" style="86" customWidth="1"/>
    <col min="8969" max="8970" width="0" style="86" hidden="1" customWidth="1"/>
    <col min="8971" max="8972" width="9.140625" style="86"/>
    <col min="8973" max="8973" width="18.7109375" style="86" bestFit="1" customWidth="1"/>
    <col min="8974" max="9005" width="0" style="86" hidden="1" customWidth="1"/>
    <col min="9006" max="9006" width="9.140625" style="86"/>
    <col min="9007" max="9007" width="13.28515625" style="86" bestFit="1" customWidth="1"/>
    <col min="9008" max="9031" width="9.140625" style="86"/>
    <col min="9032" max="9032" width="22.7109375" style="86" bestFit="1" customWidth="1"/>
    <col min="9033" max="9033" width="29" style="86" customWidth="1"/>
    <col min="9034" max="9034" width="9.5703125" style="86" customWidth="1"/>
    <col min="9035" max="9035" width="11.5703125" style="86" customWidth="1"/>
    <col min="9036" max="9036" width="10.7109375" style="86" customWidth="1"/>
    <col min="9037" max="9037" width="9.140625" style="86"/>
    <col min="9038" max="9041" width="2.42578125" style="86" customWidth="1"/>
    <col min="9042" max="9042" width="4.85546875" style="86" bestFit="1" customWidth="1"/>
    <col min="9043" max="9043" width="29.42578125" style="86" bestFit="1" customWidth="1"/>
    <col min="9044" max="9044" width="17" style="86" bestFit="1" customWidth="1"/>
    <col min="9045" max="9045" width="14.42578125" style="86" bestFit="1" customWidth="1"/>
    <col min="9046" max="9046" width="17" style="86" bestFit="1" customWidth="1"/>
    <col min="9047" max="9047" width="8.85546875" style="86" customWidth="1"/>
    <col min="9048" max="9057" width="2.42578125" style="86" customWidth="1"/>
    <col min="9058" max="9216" width="9.140625" style="86"/>
    <col min="9217" max="9217" width="2.28515625" style="86" customWidth="1"/>
    <col min="9218" max="9218" width="35.85546875" style="86" customWidth="1"/>
    <col min="9219" max="9222" width="14.7109375" style="86" customWidth="1"/>
    <col min="9223" max="9223" width="2.28515625" style="86" customWidth="1"/>
    <col min="9224" max="9224" width="3.28515625" style="86" customWidth="1"/>
    <col min="9225" max="9226" width="0" style="86" hidden="1" customWidth="1"/>
    <col min="9227" max="9228" width="9.140625" style="86"/>
    <col min="9229" max="9229" width="18.7109375" style="86" bestFit="1" customWidth="1"/>
    <col min="9230" max="9261" width="0" style="86" hidden="1" customWidth="1"/>
    <col min="9262" max="9262" width="9.140625" style="86"/>
    <col min="9263" max="9263" width="13.28515625" style="86" bestFit="1" customWidth="1"/>
    <col min="9264" max="9287" width="9.140625" style="86"/>
    <col min="9288" max="9288" width="22.7109375" style="86" bestFit="1" customWidth="1"/>
    <col min="9289" max="9289" width="29" style="86" customWidth="1"/>
    <col min="9290" max="9290" width="9.5703125" style="86" customWidth="1"/>
    <col min="9291" max="9291" width="11.5703125" style="86" customWidth="1"/>
    <col min="9292" max="9292" width="10.7109375" style="86" customWidth="1"/>
    <col min="9293" max="9293" width="9.140625" style="86"/>
    <col min="9294" max="9297" width="2.42578125" style="86" customWidth="1"/>
    <col min="9298" max="9298" width="4.85546875" style="86" bestFit="1" customWidth="1"/>
    <col min="9299" max="9299" width="29.42578125" style="86" bestFit="1" customWidth="1"/>
    <col min="9300" max="9300" width="17" style="86" bestFit="1" customWidth="1"/>
    <col min="9301" max="9301" width="14.42578125" style="86" bestFit="1" customWidth="1"/>
    <col min="9302" max="9302" width="17" style="86" bestFit="1" customWidth="1"/>
    <col min="9303" max="9303" width="8.85546875" style="86" customWidth="1"/>
    <col min="9304" max="9313" width="2.42578125" style="86" customWidth="1"/>
    <col min="9314" max="9472" width="9.140625" style="86"/>
    <col min="9473" max="9473" width="2.28515625" style="86" customWidth="1"/>
    <col min="9474" max="9474" width="35.85546875" style="86" customWidth="1"/>
    <col min="9475" max="9478" width="14.7109375" style="86" customWidth="1"/>
    <col min="9479" max="9479" width="2.28515625" style="86" customWidth="1"/>
    <col min="9480" max="9480" width="3.28515625" style="86" customWidth="1"/>
    <col min="9481" max="9482" width="0" style="86" hidden="1" customWidth="1"/>
    <col min="9483" max="9484" width="9.140625" style="86"/>
    <col min="9485" max="9485" width="18.7109375" style="86" bestFit="1" customWidth="1"/>
    <col min="9486" max="9517" width="0" style="86" hidden="1" customWidth="1"/>
    <col min="9518" max="9518" width="9.140625" style="86"/>
    <col min="9519" max="9519" width="13.28515625" style="86" bestFit="1" customWidth="1"/>
    <col min="9520" max="9543" width="9.140625" style="86"/>
    <col min="9544" max="9544" width="22.7109375" style="86" bestFit="1" customWidth="1"/>
    <col min="9545" max="9545" width="29" style="86" customWidth="1"/>
    <col min="9546" max="9546" width="9.5703125" style="86" customWidth="1"/>
    <col min="9547" max="9547" width="11.5703125" style="86" customWidth="1"/>
    <col min="9548" max="9548" width="10.7109375" style="86" customWidth="1"/>
    <col min="9549" max="9549" width="9.140625" style="86"/>
    <col min="9550" max="9553" width="2.42578125" style="86" customWidth="1"/>
    <col min="9554" max="9554" width="4.85546875" style="86" bestFit="1" customWidth="1"/>
    <col min="9555" max="9555" width="29.42578125" style="86" bestFit="1" customWidth="1"/>
    <col min="9556" max="9556" width="17" style="86" bestFit="1" customWidth="1"/>
    <col min="9557" max="9557" width="14.42578125" style="86" bestFit="1" customWidth="1"/>
    <col min="9558" max="9558" width="17" style="86" bestFit="1" customWidth="1"/>
    <col min="9559" max="9559" width="8.85546875" style="86" customWidth="1"/>
    <col min="9560" max="9569" width="2.42578125" style="86" customWidth="1"/>
    <col min="9570" max="9728" width="9.140625" style="86"/>
    <col min="9729" max="9729" width="2.28515625" style="86" customWidth="1"/>
    <col min="9730" max="9730" width="35.85546875" style="86" customWidth="1"/>
    <col min="9731" max="9734" width="14.7109375" style="86" customWidth="1"/>
    <col min="9735" max="9735" width="2.28515625" style="86" customWidth="1"/>
    <col min="9736" max="9736" width="3.28515625" style="86" customWidth="1"/>
    <col min="9737" max="9738" width="0" style="86" hidden="1" customWidth="1"/>
    <col min="9739" max="9740" width="9.140625" style="86"/>
    <col min="9741" max="9741" width="18.7109375" style="86" bestFit="1" customWidth="1"/>
    <col min="9742" max="9773" width="0" style="86" hidden="1" customWidth="1"/>
    <col min="9774" max="9774" width="9.140625" style="86"/>
    <col min="9775" max="9775" width="13.28515625" style="86" bestFit="1" customWidth="1"/>
    <col min="9776" max="9799" width="9.140625" style="86"/>
    <col min="9800" max="9800" width="22.7109375" style="86" bestFit="1" customWidth="1"/>
    <col min="9801" max="9801" width="29" style="86" customWidth="1"/>
    <col min="9802" max="9802" width="9.5703125" style="86" customWidth="1"/>
    <col min="9803" max="9803" width="11.5703125" style="86" customWidth="1"/>
    <col min="9804" max="9804" width="10.7109375" style="86" customWidth="1"/>
    <col min="9805" max="9805" width="9.140625" style="86"/>
    <col min="9806" max="9809" width="2.42578125" style="86" customWidth="1"/>
    <col min="9810" max="9810" width="4.85546875" style="86" bestFit="1" customWidth="1"/>
    <col min="9811" max="9811" width="29.42578125" style="86" bestFit="1" customWidth="1"/>
    <col min="9812" max="9812" width="17" style="86" bestFit="1" customWidth="1"/>
    <col min="9813" max="9813" width="14.42578125" style="86" bestFit="1" customWidth="1"/>
    <col min="9814" max="9814" width="17" style="86" bestFit="1" customWidth="1"/>
    <col min="9815" max="9815" width="8.85546875" style="86" customWidth="1"/>
    <col min="9816" max="9825" width="2.42578125" style="86" customWidth="1"/>
    <col min="9826" max="9984" width="9.140625" style="86"/>
    <col min="9985" max="9985" width="2.28515625" style="86" customWidth="1"/>
    <col min="9986" max="9986" width="35.85546875" style="86" customWidth="1"/>
    <col min="9987" max="9990" width="14.7109375" style="86" customWidth="1"/>
    <col min="9991" max="9991" width="2.28515625" style="86" customWidth="1"/>
    <col min="9992" max="9992" width="3.28515625" style="86" customWidth="1"/>
    <col min="9993" max="9994" width="0" style="86" hidden="1" customWidth="1"/>
    <col min="9995" max="9996" width="9.140625" style="86"/>
    <col min="9997" max="9997" width="18.7109375" style="86" bestFit="1" customWidth="1"/>
    <col min="9998" max="10029" width="0" style="86" hidden="1" customWidth="1"/>
    <col min="10030" max="10030" width="9.140625" style="86"/>
    <col min="10031" max="10031" width="13.28515625" style="86" bestFit="1" customWidth="1"/>
    <col min="10032" max="10055" width="9.140625" style="86"/>
    <col min="10056" max="10056" width="22.7109375" style="86" bestFit="1" customWidth="1"/>
    <col min="10057" max="10057" width="29" style="86" customWidth="1"/>
    <col min="10058" max="10058" width="9.5703125" style="86" customWidth="1"/>
    <col min="10059" max="10059" width="11.5703125" style="86" customWidth="1"/>
    <col min="10060" max="10060" width="10.7109375" style="86" customWidth="1"/>
    <col min="10061" max="10061" width="9.140625" style="86"/>
    <col min="10062" max="10065" width="2.42578125" style="86" customWidth="1"/>
    <col min="10066" max="10066" width="4.85546875" style="86" bestFit="1" customWidth="1"/>
    <col min="10067" max="10067" width="29.42578125" style="86" bestFit="1" customWidth="1"/>
    <col min="10068" max="10068" width="17" style="86" bestFit="1" customWidth="1"/>
    <col min="10069" max="10069" width="14.42578125" style="86" bestFit="1" customWidth="1"/>
    <col min="10070" max="10070" width="17" style="86" bestFit="1" customWidth="1"/>
    <col min="10071" max="10071" width="8.85546875" style="86" customWidth="1"/>
    <col min="10072" max="10081" width="2.42578125" style="86" customWidth="1"/>
    <col min="10082" max="10240" width="9.140625" style="86"/>
    <col min="10241" max="10241" width="2.28515625" style="86" customWidth="1"/>
    <col min="10242" max="10242" width="35.85546875" style="86" customWidth="1"/>
    <col min="10243" max="10246" width="14.7109375" style="86" customWidth="1"/>
    <col min="10247" max="10247" width="2.28515625" style="86" customWidth="1"/>
    <col min="10248" max="10248" width="3.28515625" style="86" customWidth="1"/>
    <col min="10249" max="10250" width="0" style="86" hidden="1" customWidth="1"/>
    <col min="10251" max="10252" width="9.140625" style="86"/>
    <col min="10253" max="10253" width="18.7109375" style="86" bestFit="1" customWidth="1"/>
    <col min="10254" max="10285" width="0" style="86" hidden="1" customWidth="1"/>
    <col min="10286" max="10286" width="9.140625" style="86"/>
    <col min="10287" max="10287" width="13.28515625" style="86" bestFit="1" customWidth="1"/>
    <col min="10288" max="10311" width="9.140625" style="86"/>
    <col min="10312" max="10312" width="22.7109375" style="86" bestFit="1" customWidth="1"/>
    <col min="10313" max="10313" width="29" style="86" customWidth="1"/>
    <col min="10314" max="10314" width="9.5703125" style="86" customWidth="1"/>
    <col min="10315" max="10315" width="11.5703125" style="86" customWidth="1"/>
    <col min="10316" max="10316" width="10.7109375" style="86" customWidth="1"/>
    <col min="10317" max="10317" width="9.140625" style="86"/>
    <col min="10318" max="10321" width="2.42578125" style="86" customWidth="1"/>
    <col min="10322" max="10322" width="4.85546875" style="86" bestFit="1" customWidth="1"/>
    <col min="10323" max="10323" width="29.42578125" style="86" bestFit="1" customWidth="1"/>
    <col min="10324" max="10324" width="17" style="86" bestFit="1" customWidth="1"/>
    <col min="10325" max="10325" width="14.42578125" style="86" bestFit="1" customWidth="1"/>
    <col min="10326" max="10326" width="17" style="86" bestFit="1" customWidth="1"/>
    <col min="10327" max="10327" width="8.85546875" style="86" customWidth="1"/>
    <col min="10328" max="10337" width="2.42578125" style="86" customWidth="1"/>
    <col min="10338" max="10496" width="9.140625" style="86"/>
    <col min="10497" max="10497" width="2.28515625" style="86" customWidth="1"/>
    <col min="10498" max="10498" width="35.85546875" style="86" customWidth="1"/>
    <col min="10499" max="10502" width="14.7109375" style="86" customWidth="1"/>
    <col min="10503" max="10503" width="2.28515625" style="86" customWidth="1"/>
    <col min="10504" max="10504" width="3.28515625" style="86" customWidth="1"/>
    <col min="10505" max="10506" width="0" style="86" hidden="1" customWidth="1"/>
    <col min="10507" max="10508" width="9.140625" style="86"/>
    <col min="10509" max="10509" width="18.7109375" style="86" bestFit="1" customWidth="1"/>
    <col min="10510" max="10541" width="0" style="86" hidden="1" customWidth="1"/>
    <col min="10542" max="10542" width="9.140625" style="86"/>
    <col min="10543" max="10543" width="13.28515625" style="86" bestFit="1" customWidth="1"/>
    <col min="10544" max="10567" width="9.140625" style="86"/>
    <col min="10568" max="10568" width="22.7109375" style="86" bestFit="1" customWidth="1"/>
    <col min="10569" max="10569" width="29" style="86" customWidth="1"/>
    <col min="10570" max="10570" width="9.5703125" style="86" customWidth="1"/>
    <col min="10571" max="10571" width="11.5703125" style="86" customWidth="1"/>
    <col min="10572" max="10572" width="10.7109375" style="86" customWidth="1"/>
    <col min="10573" max="10573" width="9.140625" style="86"/>
    <col min="10574" max="10577" width="2.42578125" style="86" customWidth="1"/>
    <col min="10578" max="10578" width="4.85546875" style="86" bestFit="1" customWidth="1"/>
    <col min="10579" max="10579" width="29.42578125" style="86" bestFit="1" customWidth="1"/>
    <col min="10580" max="10580" width="17" style="86" bestFit="1" customWidth="1"/>
    <col min="10581" max="10581" width="14.42578125" style="86" bestFit="1" customWidth="1"/>
    <col min="10582" max="10582" width="17" style="86" bestFit="1" customWidth="1"/>
    <col min="10583" max="10583" width="8.85546875" style="86" customWidth="1"/>
    <col min="10584" max="10593" width="2.42578125" style="86" customWidth="1"/>
    <col min="10594" max="10752" width="9.140625" style="86"/>
    <col min="10753" max="10753" width="2.28515625" style="86" customWidth="1"/>
    <col min="10754" max="10754" width="35.85546875" style="86" customWidth="1"/>
    <col min="10755" max="10758" width="14.7109375" style="86" customWidth="1"/>
    <col min="10759" max="10759" width="2.28515625" style="86" customWidth="1"/>
    <col min="10760" max="10760" width="3.28515625" style="86" customWidth="1"/>
    <col min="10761" max="10762" width="0" style="86" hidden="1" customWidth="1"/>
    <col min="10763" max="10764" width="9.140625" style="86"/>
    <col min="10765" max="10765" width="18.7109375" style="86" bestFit="1" customWidth="1"/>
    <col min="10766" max="10797" width="0" style="86" hidden="1" customWidth="1"/>
    <col min="10798" max="10798" width="9.140625" style="86"/>
    <col min="10799" max="10799" width="13.28515625" style="86" bestFit="1" customWidth="1"/>
    <col min="10800" max="10823" width="9.140625" style="86"/>
    <col min="10824" max="10824" width="22.7109375" style="86" bestFit="1" customWidth="1"/>
    <col min="10825" max="10825" width="29" style="86" customWidth="1"/>
    <col min="10826" max="10826" width="9.5703125" style="86" customWidth="1"/>
    <col min="10827" max="10827" width="11.5703125" style="86" customWidth="1"/>
    <col min="10828" max="10828" width="10.7109375" style="86" customWidth="1"/>
    <col min="10829" max="10829" width="9.140625" style="86"/>
    <col min="10830" max="10833" width="2.42578125" style="86" customWidth="1"/>
    <col min="10834" max="10834" width="4.85546875" style="86" bestFit="1" customWidth="1"/>
    <col min="10835" max="10835" width="29.42578125" style="86" bestFit="1" customWidth="1"/>
    <col min="10836" max="10836" width="17" style="86" bestFit="1" customWidth="1"/>
    <col min="10837" max="10837" width="14.42578125" style="86" bestFit="1" customWidth="1"/>
    <col min="10838" max="10838" width="17" style="86" bestFit="1" customWidth="1"/>
    <col min="10839" max="10839" width="8.85546875" style="86" customWidth="1"/>
    <col min="10840" max="10849" width="2.42578125" style="86" customWidth="1"/>
    <col min="10850" max="11008" width="9.140625" style="86"/>
    <col min="11009" max="11009" width="2.28515625" style="86" customWidth="1"/>
    <col min="11010" max="11010" width="35.85546875" style="86" customWidth="1"/>
    <col min="11011" max="11014" width="14.7109375" style="86" customWidth="1"/>
    <col min="11015" max="11015" width="2.28515625" style="86" customWidth="1"/>
    <col min="11016" max="11016" width="3.28515625" style="86" customWidth="1"/>
    <col min="11017" max="11018" width="0" style="86" hidden="1" customWidth="1"/>
    <col min="11019" max="11020" width="9.140625" style="86"/>
    <col min="11021" max="11021" width="18.7109375" style="86" bestFit="1" customWidth="1"/>
    <col min="11022" max="11053" width="0" style="86" hidden="1" customWidth="1"/>
    <col min="11054" max="11054" width="9.140625" style="86"/>
    <col min="11055" max="11055" width="13.28515625" style="86" bestFit="1" customWidth="1"/>
    <col min="11056" max="11079" width="9.140625" style="86"/>
    <col min="11080" max="11080" width="22.7109375" style="86" bestFit="1" customWidth="1"/>
    <col min="11081" max="11081" width="29" style="86" customWidth="1"/>
    <col min="11082" max="11082" width="9.5703125" style="86" customWidth="1"/>
    <col min="11083" max="11083" width="11.5703125" style="86" customWidth="1"/>
    <col min="11084" max="11084" width="10.7109375" style="86" customWidth="1"/>
    <col min="11085" max="11085" width="9.140625" style="86"/>
    <col min="11086" max="11089" width="2.42578125" style="86" customWidth="1"/>
    <col min="11090" max="11090" width="4.85546875" style="86" bestFit="1" customWidth="1"/>
    <col min="11091" max="11091" width="29.42578125" style="86" bestFit="1" customWidth="1"/>
    <col min="11092" max="11092" width="17" style="86" bestFit="1" customWidth="1"/>
    <col min="11093" max="11093" width="14.42578125" style="86" bestFit="1" customWidth="1"/>
    <col min="11094" max="11094" width="17" style="86" bestFit="1" customWidth="1"/>
    <col min="11095" max="11095" width="8.85546875" style="86" customWidth="1"/>
    <col min="11096" max="11105" width="2.42578125" style="86" customWidth="1"/>
    <col min="11106" max="11264" width="9.140625" style="86"/>
    <col min="11265" max="11265" width="2.28515625" style="86" customWidth="1"/>
    <col min="11266" max="11266" width="35.85546875" style="86" customWidth="1"/>
    <col min="11267" max="11270" width="14.7109375" style="86" customWidth="1"/>
    <col min="11271" max="11271" width="2.28515625" style="86" customWidth="1"/>
    <col min="11272" max="11272" width="3.28515625" style="86" customWidth="1"/>
    <col min="11273" max="11274" width="0" style="86" hidden="1" customWidth="1"/>
    <col min="11275" max="11276" width="9.140625" style="86"/>
    <col min="11277" max="11277" width="18.7109375" style="86" bestFit="1" customWidth="1"/>
    <col min="11278" max="11309" width="0" style="86" hidden="1" customWidth="1"/>
    <col min="11310" max="11310" width="9.140625" style="86"/>
    <col min="11311" max="11311" width="13.28515625" style="86" bestFit="1" customWidth="1"/>
    <col min="11312" max="11335" width="9.140625" style="86"/>
    <col min="11336" max="11336" width="22.7109375" style="86" bestFit="1" customWidth="1"/>
    <col min="11337" max="11337" width="29" style="86" customWidth="1"/>
    <col min="11338" max="11338" width="9.5703125" style="86" customWidth="1"/>
    <col min="11339" max="11339" width="11.5703125" style="86" customWidth="1"/>
    <col min="11340" max="11340" width="10.7109375" style="86" customWidth="1"/>
    <col min="11341" max="11341" width="9.140625" style="86"/>
    <col min="11342" max="11345" width="2.42578125" style="86" customWidth="1"/>
    <col min="11346" max="11346" width="4.85546875" style="86" bestFit="1" customWidth="1"/>
    <col min="11347" max="11347" width="29.42578125" style="86" bestFit="1" customWidth="1"/>
    <col min="11348" max="11348" width="17" style="86" bestFit="1" customWidth="1"/>
    <col min="11349" max="11349" width="14.42578125" style="86" bestFit="1" customWidth="1"/>
    <col min="11350" max="11350" width="17" style="86" bestFit="1" customWidth="1"/>
    <col min="11351" max="11351" width="8.85546875" style="86" customWidth="1"/>
    <col min="11352" max="11361" width="2.42578125" style="86" customWidth="1"/>
    <col min="11362" max="11520" width="9.140625" style="86"/>
    <col min="11521" max="11521" width="2.28515625" style="86" customWidth="1"/>
    <col min="11522" max="11522" width="35.85546875" style="86" customWidth="1"/>
    <col min="11523" max="11526" width="14.7109375" style="86" customWidth="1"/>
    <col min="11527" max="11527" width="2.28515625" style="86" customWidth="1"/>
    <col min="11528" max="11528" width="3.28515625" style="86" customWidth="1"/>
    <col min="11529" max="11530" width="0" style="86" hidden="1" customWidth="1"/>
    <col min="11531" max="11532" width="9.140625" style="86"/>
    <col min="11533" max="11533" width="18.7109375" style="86" bestFit="1" customWidth="1"/>
    <col min="11534" max="11565" width="0" style="86" hidden="1" customWidth="1"/>
    <col min="11566" max="11566" width="9.140625" style="86"/>
    <col min="11567" max="11567" width="13.28515625" style="86" bestFit="1" customWidth="1"/>
    <col min="11568" max="11591" width="9.140625" style="86"/>
    <col min="11592" max="11592" width="22.7109375" style="86" bestFit="1" customWidth="1"/>
    <col min="11593" max="11593" width="29" style="86" customWidth="1"/>
    <col min="11594" max="11594" width="9.5703125" style="86" customWidth="1"/>
    <col min="11595" max="11595" width="11.5703125" style="86" customWidth="1"/>
    <col min="11596" max="11596" width="10.7109375" style="86" customWidth="1"/>
    <col min="11597" max="11597" width="9.140625" style="86"/>
    <col min="11598" max="11601" width="2.42578125" style="86" customWidth="1"/>
    <col min="11602" max="11602" width="4.85546875" style="86" bestFit="1" customWidth="1"/>
    <col min="11603" max="11603" width="29.42578125" style="86" bestFit="1" customWidth="1"/>
    <col min="11604" max="11604" width="17" style="86" bestFit="1" customWidth="1"/>
    <col min="11605" max="11605" width="14.42578125" style="86" bestFit="1" customWidth="1"/>
    <col min="11606" max="11606" width="17" style="86" bestFit="1" customWidth="1"/>
    <col min="11607" max="11607" width="8.85546875" style="86" customWidth="1"/>
    <col min="11608" max="11617" width="2.42578125" style="86" customWidth="1"/>
    <col min="11618" max="11776" width="9.140625" style="86"/>
    <col min="11777" max="11777" width="2.28515625" style="86" customWidth="1"/>
    <col min="11778" max="11778" width="35.85546875" style="86" customWidth="1"/>
    <col min="11779" max="11782" width="14.7109375" style="86" customWidth="1"/>
    <col min="11783" max="11783" width="2.28515625" style="86" customWidth="1"/>
    <col min="11784" max="11784" width="3.28515625" style="86" customWidth="1"/>
    <col min="11785" max="11786" width="0" style="86" hidden="1" customWidth="1"/>
    <col min="11787" max="11788" width="9.140625" style="86"/>
    <col min="11789" max="11789" width="18.7109375" style="86" bestFit="1" customWidth="1"/>
    <col min="11790" max="11821" width="0" style="86" hidden="1" customWidth="1"/>
    <col min="11822" max="11822" width="9.140625" style="86"/>
    <col min="11823" max="11823" width="13.28515625" style="86" bestFit="1" customWidth="1"/>
    <col min="11824" max="11847" width="9.140625" style="86"/>
    <col min="11848" max="11848" width="22.7109375" style="86" bestFit="1" customWidth="1"/>
    <col min="11849" max="11849" width="29" style="86" customWidth="1"/>
    <col min="11850" max="11850" width="9.5703125" style="86" customWidth="1"/>
    <col min="11851" max="11851" width="11.5703125" style="86" customWidth="1"/>
    <col min="11852" max="11852" width="10.7109375" style="86" customWidth="1"/>
    <col min="11853" max="11853" width="9.140625" style="86"/>
    <col min="11854" max="11857" width="2.42578125" style="86" customWidth="1"/>
    <col min="11858" max="11858" width="4.85546875" style="86" bestFit="1" customWidth="1"/>
    <col min="11859" max="11859" width="29.42578125" style="86" bestFit="1" customWidth="1"/>
    <col min="11860" max="11860" width="17" style="86" bestFit="1" customWidth="1"/>
    <col min="11861" max="11861" width="14.42578125" style="86" bestFit="1" customWidth="1"/>
    <col min="11862" max="11862" width="17" style="86" bestFit="1" customWidth="1"/>
    <col min="11863" max="11863" width="8.85546875" style="86" customWidth="1"/>
    <col min="11864" max="11873" width="2.42578125" style="86" customWidth="1"/>
    <col min="11874" max="12032" width="9.140625" style="86"/>
    <col min="12033" max="12033" width="2.28515625" style="86" customWidth="1"/>
    <col min="12034" max="12034" width="35.85546875" style="86" customWidth="1"/>
    <col min="12035" max="12038" width="14.7109375" style="86" customWidth="1"/>
    <col min="12039" max="12039" width="2.28515625" style="86" customWidth="1"/>
    <col min="12040" max="12040" width="3.28515625" style="86" customWidth="1"/>
    <col min="12041" max="12042" width="0" style="86" hidden="1" customWidth="1"/>
    <col min="12043" max="12044" width="9.140625" style="86"/>
    <col min="12045" max="12045" width="18.7109375" style="86" bestFit="1" customWidth="1"/>
    <col min="12046" max="12077" width="0" style="86" hidden="1" customWidth="1"/>
    <col min="12078" max="12078" width="9.140625" style="86"/>
    <col min="12079" max="12079" width="13.28515625" style="86" bestFit="1" customWidth="1"/>
    <col min="12080" max="12103" width="9.140625" style="86"/>
    <col min="12104" max="12104" width="22.7109375" style="86" bestFit="1" customWidth="1"/>
    <col min="12105" max="12105" width="29" style="86" customWidth="1"/>
    <col min="12106" max="12106" width="9.5703125" style="86" customWidth="1"/>
    <col min="12107" max="12107" width="11.5703125" style="86" customWidth="1"/>
    <col min="12108" max="12108" width="10.7109375" style="86" customWidth="1"/>
    <col min="12109" max="12109" width="9.140625" style="86"/>
    <col min="12110" max="12113" width="2.42578125" style="86" customWidth="1"/>
    <col min="12114" max="12114" width="4.85546875" style="86" bestFit="1" customWidth="1"/>
    <col min="12115" max="12115" width="29.42578125" style="86" bestFit="1" customWidth="1"/>
    <col min="12116" max="12116" width="17" style="86" bestFit="1" customWidth="1"/>
    <col min="12117" max="12117" width="14.42578125" style="86" bestFit="1" customWidth="1"/>
    <col min="12118" max="12118" width="17" style="86" bestFit="1" customWidth="1"/>
    <col min="12119" max="12119" width="8.85546875" style="86" customWidth="1"/>
    <col min="12120" max="12129" width="2.42578125" style="86" customWidth="1"/>
    <col min="12130" max="12288" width="9.140625" style="86"/>
    <col min="12289" max="12289" width="2.28515625" style="86" customWidth="1"/>
    <col min="12290" max="12290" width="35.85546875" style="86" customWidth="1"/>
    <col min="12291" max="12294" width="14.7109375" style="86" customWidth="1"/>
    <col min="12295" max="12295" width="2.28515625" style="86" customWidth="1"/>
    <col min="12296" max="12296" width="3.28515625" style="86" customWidth="1"/>
    <col min="12297" max="12298" width="0" style="86" hidden="1" customWidth="1"/>
    <col min="12299" max="12300" width="9.140625" style="86"/>
    <col min="12301" max="12301" width="18.7109375" style="86" bestFit="1" customWidth="1"/>
    <col min="12302" max="12333" width="0" style="86" hidden="1" customWidth="1"/>
    <col min="12334" max="12334" width="9.140625" style="86"/>
    <col min="12335" max="12335" width="13.28515625" style="86" bestFit="1" customWidth="1"/>
    <col min="12336" max="12359" width="9.140625" style="86"/>
    <col min="12360" max="12360" width="22.7109375" style="86" bestFit="1" customWidth="1"/>
    <col min="12361" max="12361" width="29" style="86" customWidth="1"/>
    <col min="12362" max="12362" width="9.5703125" style="86" customWidth="1"/>
    <col min="12363" max="12363" width="11.5703125" style="86" customWidth="1"/>
    <col min="12364" max="12364" width="10.7109375" style="86" customWidth="1"/>
    <col min="12365" max="12365" width="9.140625" style="86"/>
    <col min="12366" max="12369" width="2.42578125" style="86" customWidth="1"/>
    <col min="12370" max="12370" width="4.85546875" style="86" bestFit="1" customWidth="1"/>
    <col min="12371" max="12371" width="29.42578125" style="86" bestFit="1" customWidth="1"/>
    <col min="12372" max="12372" width="17" style="86" bestFit="1" customWidth="1"/>
    <col min="12373" max="12373" width="14.42578125" style="86" bestFit="1" customWidth="1"/>
    <col min="12374" max="12374" width="17" style="86" bestFit="1" customWidth="1"/>
    <col min="12375" max="12375" width="8.85546875" style="86" customWidth="1"/>
    <col min="12376" max="12385" width="2.42578125" style="86" customWidth="1"/>
    <col min="12386" max="12544" width="9.140625" style="86"/>
    <col min="12545" max="12545" width="2.28515625" style="86" customWidth="1"/>
    <col min="12546" max="12546" width="35.85546875" style="86" customWidth="1"/>
    <col min="12547" max="12550" width="14.7109375" style="86" customWidth="1"/>
    <col min="12551" max="12551" width="2.28515625" style="86" customWidth="1"/>
    <col min="12552" max="12552" width="3.28515625" style="86" customWidth="1"/>
    <col min="12553" max="12554" width="0" style="86" hidden="1" customWidth="1"/>
    <col min="12555" max="12556" width="9.140625" style="86"/>
    <col min="12557" max="12557" width="18.7109375" style="86" bestFit="1" customWidth="1"/>
    <col min="12558" max="12589" width="0" style="86" hidden="1" customWidth="1"/>
    <col min="12590" max="12590" width="9.140625" style="86"/>
    <col min="12591" max="12591" width="13.28515625" style="86" bestFit="1" customWidth="1"/>
    <col min="12592" max="12615" width="9.140625" style="86"/>
    <col min="12616" max="12616" width="22.7109375" style="86" bestFit="1" customWidth="1"/>
    <col min="12617" max="12617" width="29" style="86" customWidth="1"/>
    <col min="12618" max="12618" width="9.5703125" style="86" customWidth="1"/>
    <col min="12619" max="12619" width="11.5703125" style="86" customWidth="1"/>
    <col min="12620" max="12620" width="10.7109375" style="86" customWidth="1"/>
    <col min="12621" max="12621" width="9.140625" style="86"/>
    <col min="12622" max="12625" width="2.42578125" style="86" customWidth="1"/>
    <col min="12626" max="12626" width="4.85546875" style="86" bestFit="1" customWidth="1"/>
    <col min="12627" max="12627" width="29.42578125" style="86" bestFit="1" customWidth="1"/>
    <col min="12628" max="12628" width="17" style="86" bestFit="1" customWidth="1"/>
    <col min="12629" max="12629" width="14.42578125" style="86" bestFit="1" customWidth="1"/>
    <col min="12630" max="12630" width="17" style="86" bestFit="1" customWidth="1"/>
    <col min="12631" max="12631" width="8.85546875" style="86" customWidth="1"/>
    <col min="12632" max="12641" width="2.42578125" style="86" customWidth="1"/>
    <col min="12642" max="12800" width="9.140625" style="86"/>
    <col min="12801" max="12801" width="2.28515625" style="86" customWidth="1"/>
    <col min="12802" max="12802" width="35.85546875" style="86" customWidth="1"/>
    <col min="12803" max="12806" width="14.7109375" style="86" customWidth="1"/>
    <col min="12807" max="12807" width="2.28515625" style="86" customWidth="1"/>
    <col min="12808" max="12808" width="3.28515625" style="86" customWidth="1"/>
    <col min="12809" max="12810" width="0" style="86" hidden="1" customWidth="1"/>
    <col min="12811" max="12812" width="9.140625" style="86"/>
    <col min="12813" max="12813" width="18.7109375" style="86" bestFit="1" customWidth="1"/>
    <col min="12814" max="12845" width="0" style="86" hidden="1" customWidth="1"/>
    <col min="12846" max="12846" width="9.140625" style="86"/>
    <col min="12847" max="12847" width="13.28515625" style="86" bestFit="1" customWidth="1"/>
    <col min="12848" max="12871" width="9.140625" style="86"/>
    <col min="12872" max="12872" width="22.7109375" style="86" bestFit="1" customWidth="1"/>
    <col min="12873" max="12873" width="29" style="86" customWidth="1"/>
    <col min="12874" max="12874" width="9.5703125" style="86" customWidth="1"/>
    <col min="12875" max="12875" width="11.5703125" style="86" customWidth="1"/>
    <col min="12876" max="12876" width="10.7109375" style="86" customWidth="1"/>
    <col min="12877" max="12877" width="9.140625" style="86"/>
    <col min="12878" max="12881" width="2.42578125" style="86" customWidth="1"/>
    <col min="12882" max="12882" width="4.85546875" style="86" bestFit="1" customWidth="1"/>
    <col min="12883" max="12883" width="29.42578125" style="86" bestFit="1" customWidth="1"/>
    <col min="12884" max="12884" width="17" style="86" bestFit="1" customWidth="1"/>
    <col min="12885" max="12885" width="14.42578125" style="86" bestFit="1" customWidth="1"/>
    <col min="12886" max="12886" width="17" style="86" bestFit="1" customWidth="1"/>
    <col min="12887" max="12887" width="8.85546875" style="86" customWidth="1"/>
    <col min="12888" max="12897" width="2.42578125" style="86" customWidth="1"/>
    <col min="12898" max="13056" width="9.140625" style="86"/>
    <col min="13057" max="13057" width="2.28515625" style="86" customWidth="1"/>
    <col min="13058" max="13058" width="35.85546875" style="86" customWidth="1"/>
    <col min="13059" max="13062" width="14.7109375" style="86" customWidth="1"/>
    <col min="13063" max="13063" width="2.28515625" style="86" customWidth="1"/>
    <col min="13064" max="13064" width="3.28515625" style="86" customWidth="1"/>
    <col min="13065" max="13066" width="0" style="86" hidden="1" customWidth="1"/>
    <col min="13067" max="13068" width="9.140625" style="86"/>
    <col min="13069" max="13069" width="18.7109375" style="86" bestFit="1" customWidth="1"/>
    <col min="13070" max="13101" width="0" style="86" hidden="1" customWidth="1"/>
    <col min="13102" max="13102" width="9.140625" style="86"/>
    <col min="13103" max="13103" width="13.28515625" style="86" bestFit="1" customWidth="1"/>
    <col min="13104" max="13127" width="9.140625" style="86"/>
    <col min="13128" max="13128" width="22.7109375" style="86" bestFit="1" customWidth="1"/>
    <col min="13129" max="13129" width="29" style="86" customWidth="1"/>
    <col min="13130" max="13130" width="9.5703125" style="86" customWidth="1"/>
    <col min="13131" max="13131" width="11.5703125" style="86" customWidth="1"/>
    <col min="13132" max="13132" width="10.7109375" style="86" customWidth="1"/>
    <col min="13133" max="13133" width="9.140625" style="86"/>
    <col min="13134" max="13137" width="2.42578125" style="86" customWidth="1"/>
    <col min="13138" max="13138" width="4.85546875" style="86" bestFit="1" customWidth="1"/>
    <col min="13139" max="13139" width="29.42578125" style="86" bestFit="1" customWidth="1"/>
    <col min="13140" max="13140" width="17" style="86" bestFit="1" customWidth="1"/>
    <col min="13141" max="13141" width="14.42578125" style="86" bestFit="1" customWidth="1"/>
    <col min="13142" max="13142" width="17" style="86" bestFit="1" customWidth="1"/>
    <col min="13143" max="13143" width="8.85546875" style="86" customWidth="1"/>
    <col min="13144" max="13153" width="2.42578125" style="86" customWidth="1"/>
    <col min="13154" max="13312" width="9.140625" style="86"/>
    <col min="13313" max="13313" width="2.28515625" style="86" customWidth="1"/>
    <col min="13314" max="13314" width="35.85546875" style="86" customWidth="1"/>
    <col min="13315" max="13318" width="14.7109375" style="86" customWidth="1"/>
    <col min="13319" max="13319" width="2.28515625" style="86" customWidth="1"/>
    <col min="13320" max="13320" width="3.28515625" style="86" customWidth="1"/>
    <col min="13321" max="13322" width="0" style="86" hidden="1" customWidth="1"/>
    <col min="13323" max="13324" width="9.140625" style="86"/>
    <col min="13325" max="13325" width="18.7109375" style="86" bestFit="1" customWidth="1"/>
    <col min="13326" max="13357" width="0" style="86" hidden="1" customWidth="1"/>
    <col min="13358" max="13358" width="9.140625" style="86"/>
    <col min="13359" max="13359" width="13.28515625" style="86" bestFit="1" customWidth="1"/>
    <col min="13360" max="13383" width="9.140625" style="86"/>
    <col min="13384" max="13384" width="22.7109375" style="86" bestFit="1" customWidth="1"/>
    <col min="13385" max="13385" width="29" style="86" customWidth="1"/>
    <col min="13386" max="13386" width="9.5703125" style="86" customWidth="1"/>
    <col min="13387" max="13387" width="11.5703125" style="86" customWidth="1"/>
    <col min="13388" max="13388" width="10.7109375" style="86" customWidth="1"/>
    <col min="13389" max="13389" width="9.140625" style="86"/>
    <col min="13390" max="13393" width="2.42578125" style="86" customWidth="1"/>
    <col min="13394" max="13394" width="4.85546875" style="86" bestFit="1" customWidth="1"/>
    <col min="13395" max="13395" width="29.42578125" style="86" bestFit="1" customWidth="1"/>
    <col min="13396" max="13396" width="17" style="86" bestFit="1" customWidth="1"/>
    <col min="13397" max="13397" width="14.42578125" style="86" bestFit="1" customWidth="1"/>
    <col min="13398" max="13398" width="17" style="86" bestFit="1" customWidth="1"/>
    <col min="13399" max="13399" width="8.85546875" style="86" customWidth="1"/>
    <col min="13400" max="13409" width="2.42578125" style="86" customWidth="1"/>
    <col min="13410" max="13568" width="9.140625" style="86"/>
    <col min="13569" max="13569" width="2.28515625" style="86" customWidth="1"/>
    <col min="13570" max="13570" width="35.85546875" style="86" customWidth="1"/>
    <col min="13571" max="13574" width="14.7109375" style="86" customWidth="1"/>
    <col min="13575" max="13575" width="2.28515625" style="86" customWidth="1"/>
    <col min="13576" max="13576" width="3.28515625" style="86" customWidth="1"/>
    <col min="13577" max="13578" width="0" style="86" hidden="1" customWidth="1"/>
    <col min="13579" max="13580" width="9.140625" style="86"/>
    <col min="13581" max="13581" width="18.7109375" style="86" bestFit="1" customWidth="1"/>
    <col min="13582" max="13613" width="0" style="86" hidden="1" customWidth="1"/>
    <col min="13614" max="13614" width="9.140625" style="86"/>
    <col min="13615" max="13615" width="13.28515625" style="86" bestFit="1" customWidth="1"/>
    <col min="13616" max="13639" width="9.140625" style="86"/>
    <col min="13640" max="13640" width="22.7109375" style="86" bestFit="1" customWidth="1"/>
    <col min="13641" max="13641" width="29" style="86" customWidth="1"/>
    <col min="13642" max="13642" width="9.5703125" style="86" customWidth="1"/>
    <col min="13643" max="13643" width="11.5703125" style="86" customWidth="1"/>
    <col min="13644" max="13644" width="10.7109375" style="86" customWidth="1"/>
    <col min="13645" max="13645" width="9.140625" style="86"/>
    <col min="13646" max="13649" width="2.42578125" style="86" customWidth="1"/>
    <col min="13650" max="13650" width="4.85546875" style="86" bestFit="1" customWidth="1"/>
    <col min="13651" max="13651" width="29.42578125" style="86" bestFit="1" customWidth="1"/>
    <col min="13652" max="13652" width="17" style="86" bestFit="1" customWidth="1"/>
    <col min="13653" max="13653" width="14.42578125" style="86" bestFit="1" customWidth="1"/>
    <col min="13654" max="13654" width="17" style="86" bestFit="1" customWidth="1"/>
    <col min="13655" max="13655" width="8.85546875" style="86" customWidth="1"/>
    <col min="13656" max="13665" width="2.42578125" style="86" customWidth="1"/>
    <col min="13666" max="13824" width="9.140625" style="86"/>
    <col min="13825" max="13825" width="2.28515625" style="86" customWidth="1"/>
    <col min="13826" max="13826" width="35.85546875" style="86" customWidth="1"/>
    <col min="13827" max="13830" width="14.7109375" style="86" customWidth="1"/>
    <col min="13831" max="13831" width="2.28515625" style="86" customWidth="1"/>
    <col min="13832" max="13832" width="3.28515625" style="86" customWidth="1"/>
    <col min="13833" max="13834" width="0" style="86" hidden="1" customWidth="1"/>
    <col min="13835" max="13836" width="9.140625" style="86"/>
    <col min="13837" max="13837" width="18.7109375" style="86" bestFit="1" customWidth="1"/>
    <col min="13838" max="13869" width="0" style="86" hidden="1" customWidth="1"/>
    <col min="13870" max="13870" width="9.140625" style="86"/>
    <col min="13871" max="13871" width="13.28515625" style="86" bestFit="1" customWidth="1"/>
    <col min="13872" max="13895" width="9.140625" style="86"/>
    <col min="13896" max="13896" width="22.7109375" style="86" bestFit="1" customWidth="1"/>
    <col min="13897" max="13897" width="29" style="86" customWidth="1"/>
    <col min="13898" max="13898" width="9.5703125" style="86" customWidth="1"/>
    <col min="13899" max="13899" width="11.5703125" style="86" customWidth="1"/>
    <col min="13900" max="13900" width="10.7109375" style="86" customWidth="1"/>
    <col min="13901" max="13901" width="9.140625" style="86"/>
    <col min="13902" max="13905" width="2.42578125" style="86" customWidth="1"/>
    <col min="13906" max="13906" width="4.85546875" style="86" bestFit="1" customWidth="1"/>
    <col min="13907" max="13907" width="29.42578125" style="86" bestFit="1" customWidth="1"/>
    <col min="13908" max="13908" width="17" style="86" bestFit="1" customWidth="1"/>
    <col min="13909" max="13909" width="14.42578125" style="86" bestFit="1" customWidth="1"/>
    <col min="13910" max="13910" width="17" style="86" bestFit="1" customWidth="1"/>
    <col min="13911" max="13911" width="8.85546875" style="86" customWidth="1"/>
    <col min="13912" max="13921" width="2.42578125" style="86" customWidth="1"/>
    <col min="13922" max="14080" width="9.140625" style="86"/>
    <col min="14081" max="14081" width="2.28515625" style="86" customWidth="1"/>
    <col min="14082" max="14082" width="35.85546875" style="86" customWidth="1"/>
    <col min="14083" max="14086" width="14.7109375" style="86" customWidth="1"/>
    <col min="14087" max="14087" width="2.28515625" style="86" customWidth="1"/>
    <col min="14088" max="14088" width="3.28515625" style="86" customWidth="1"/>
    <col min="14089" max="14090" width="0" style="86" hidden="1" customWidth="1"/>
    <col min="14091" max="14092" width="9.140625" style="86"/>
    <col min="14093" max="14093" width="18.7109375" style="86" bestFit="1" customWidth="1"/>
    <col min="14094" max="14125" width="0" style="86" hidden="1" customWidth="1"/>
    <col min="14126" max="14126" width="9.140625" style="86"/>
    <col min="14127" max="14127" width="13.28515625" style="86" bestFit="1" customWidth="1"/>
    <col min="14128" max="14151" width="9.140625" style="86"/>
    <col min="14152" max="14152" width="22.7109375" style="86" bestFit="1" customWidth="1"/>
    <col min="14153" max="14153" width="29" style="86" customWidth="1"/>
    <col min="14154" max="14154" width="9.5703125" style="86" customWidth="1"/>
    <col min="14155" max="14155" width="11.5703125" style="86" customWidth="1"/>
    <col min="14156" max="14156" width="10.7109375" style="86" customWidth="1"/>
    <col min="14157" max="14157" width="9.140625" style="86"/>
    <col min="14158" max="14161" width="2.42578125" style="86" customWidth="1"/>
    <col min="14162" max="14162" width="4.85546875" style="86" bestFit="1" customWidth="1"/>
    <col min="14163" max="14163" width="29.42578125" style="86" bestFit="1" customWidth="1"/>
    <col min="14164" max="14164" width="17" style="86" bestFit="1" customWidth="1"/>
    <col min="14165" max="14165" width="14.42578125" style="86" bestFit="1" customWidth="1"/>
    <col min="14166" max="14166" width="17" style="86" bestFit="1" customWidth="1"/>
    <col min="14167" max="14167" width="8.85546875" style="86" customWidth="1"/>
    <col min="14168" max="14177" width="2.42578125" style="86" customWidth="1"/>
    <col min="14178" max="14336" width="9.140625" style="86"/>
    <col min="14337" max="14337" width="2.28515625" style="86" customWidth="1"/>
    <col min="14338" max="14338" width="35.85546875" style="86" customWidth="1"/>
    <col min="14339" max="14342" width="14.7109375" style="86" customWidth="1"/>
    <col min="14343" max="14343" width="2.28515625" style="86" customWidth="1"/>
    <col min="14344" max="14344" width="3.28515625" style="86" customWidth="1"/>
    <col min="14345" max="14346" width="0" style="86" hidden="1" customWidth="1"/>
    <col min="14347" max="14348" width="9.140625" style="86"/>
    <col min="14349" max="14349" width="18.7109375" style="86" bestFit="1" customWidth="1"/>
    <col min="14350" max="14381" width="0" style="86" hidden="1" customWidth="1"/>
    <col min="14382" max="14382" width="9.140625" style="86"/>
    <col min="14383" max="14383" width="13.28515625" style="86" bestFit="1" customWidth="1"/>
    <col min="14384" max="14407" width="9.140625" style="86"/>
    <col min="14408" max="14408" width="22.7109375" style="86" bestFit="1" customWidth="1"/>
    <col min="14409" max="14409" width="29" style="86" customWidth="1"/>
    <col min="14410" max="14410" width="9.5703125" style="86" customWidth="1"/>
    <col min="14411" max="14411" width="11.5703125" style="86" customWidth="1"/>
    <col min="14412" max="14412" width="10.7109375" style="86" customWidth="1"/>
    <col min="14413" max="14413" width="9.140625" style="86"/>
    <col min="14414" max="14417" width="2.42578125" style="86" customWidth="1"/>
    <col min="14418" max="14418" width="4.85546875" style="86" bestFit="1" customWidth="1"/>
    <col min="14419" max="14419" width="29.42578125" style="86" bestFit="1" customWidth="1"/>
    <col min="14420" max="14420" width="17" style="86" bestFit="1" customWidth="1"/>
    <col min="14421" max="14421" width="14.42578125" style="86" bestFit="1" customWidth="1"/>
    <col min="14422" max="14422" width="17" style="86" bestFit="1" customWidth="1"/>
    <col min="14423" max="14423" width="8.85546875" style="86" customWidth="1"/>
    <col min="14424" max="14433" width="2.42578125" style="86" customWidth="1"/>
    <col min="14434" max="14592" width="9.140625" style="86"/>
    <col min="14593" max="14593" width="2.28515625" style="86" customWidth="1"/>
    <col min="14594" max="14594" width="35.85546875" style="86" customWidth="1"/>
    <col min="14595" max="14598" width="14.7109375" style="86" customWidth="1"/>
    <col min="14599" max="14599" width="2.28515625" style="86" customWidth="1"/>
    <col min="14600" max="14600" width="3.28515625" style="86" customWidth="1"/>
    <col min="14601" max="14602" width="0" style="86" hidden="1" customWidth="1"/>
    <col min="14603" max="14604" width="9.140625" style="86"/>
    <col min="14605" max="14605" width="18.7109375" style="86" bestFit="1" customWidth="1"/>
    <col min="14606" max="14637" width="0" style="86" hidden="1" customWidth="1"/>
    <col min="14638" max="14638" width="9.140625" style="86"/>
    <col min="14639" max="14639" width="13.28515625" style="86" bestFit="1" customWidth="1"/>
    <col min="14640" max="14663" width="9.140625" style="86"/>
    <col min="14664" max="14664" width="22.7109375" style="86" bestFit="1" customWidth="1"/>
    <col min="14665" max="14665" width="29" style="86" customWidth="1"/>
    <col min="14666" max="14666" width="9.5703125" style="86" customWidth="1"/>
    <col min="14667" max="14667" width="11.5703125" style="86" customWidth="1"/>
    <col min="14668" max="14668" width="10.7109375" style="86" customWidth="1"/>
    <col min="14669" max="14669" width="9.140625" style="86"/>
    <col min="14670" max="14673" width="2.42578125" style="86" customWidth="1"/>
    <col min="14674" max="14674" width="4.85546875" style="86" bestFit="1" customWidth="1"/>
    <col min="14675" max="14675" width="29.42578125" style="86" bestFit="1" customWidth="1"/>
    <col min="14676" max="14676" width="17" style="86" bestFit="1" customWidth="1"/>
    <col min="14677" max="14677" width="14.42578125" style="86" bestFit="1" customWidth="1"/>
    <col min="14678" max="14678" width="17" style="86" bestFit="1" customWidth="1"/>
    <col min="14679" max="14679" width="8.85546875" style="86" customWidth="1"/>
    <col min="14680" max="14689" width="2.42578125" style="86" customWidth="1"/>
    <col min="14690" max="14848" width="9.140625" style="86"/>
    <col min="14849" max="14849" width="2.28515625" style="86" customWidth="1"/>
    <col min="14850" max="14850" width="35.85546875" style="86" customWidth="1"/>
    <col min="14851" max="14854" width="14.7109375" style="86" customWidth="1"/>
    <col min="14855" max="14855" width="2.28515625" style="86" customWidth="1"/>
    <col min="14856" max="14856" width="3.28515625" style="86" customWidth="1"/>
    <col min="14857" max="14858" width="0" style="86" hidden="1" customWidth="1"/>
    <col min="14859" max="14860" width="9.140625" style="86"/>
    <col min="14861" max="14861" width="18.7109375" style="86" bestFit="1" customWidth="1"/>
    <col min="14862" max="14893" width="0" style="86" hidden="1" customWidth="1"/>
    <col min="14894" max="14894" width="9.140625" style="86"/>
    <col min="14895" max="14895" width="13.28515625" style="86" bestFit="1" customWidth="1"/>
    <col min="14896" max="14919" width="9.140625" style="86"/>
    <col min="14920" max="14920" width="22.7109375" style="86" bestFit="1" customWidth="1"/>
    <col min="14921" max="14921" width="29" style="86" customWidth="1"/>
    <col min="14922" max="14922" width="9.5703125" style="86" customWidth="1"/>
    <col min="14923" max="14923" width="11.5703125" style="86" customWidth="1"/>
    <col min="14924" max="14924" width="10.7109375" style="86" customWidth="1"/>
    <col min="14925" max="14925" width="9.140625" style="86"/>
    <col min="14926" max="14929" width="2.42578125" style="86" customWidth="1"/>
    <col min="14930" max="14930" width="4.85546875" style="86" bestFit="1" customWidth="1"/>
    <col min="14931" max="14931" width="29.42578125" style="86" bestFit="1" customWidth="1"/>
    <col min="14932" max="14932" width="17" style="86" bestFit="1" customWidth="1"/>
    <col min="14933" max="14933" width="14.42578125" style="86" bestFit="1" customWidth="1"/>
    <col min="14934" max="14934" width="17" style="86" bestFit="1" customWidth="1"/>
    <col min="14935" max="14935" width="8.85546875" style="86" customWidth="1"/>
    <col min="14936" max="14945" width="2.42578125" style="86" customWidth="1"/>
    <col min="14946" max="15104" width="9.140625" style="86"/>
    <col min="15105" max="15105" width="2.28515625" style="86" customWidth="1"/>
    <col min="15106" max="15106" width="35.85546875" style="86" customWidth="1"/>
    <col min="15107" max="15110" width="14.7109375" style="86" customWidth="1"/>
    <col min="15111" max="15111" width="2.28515625" style="86" customWidth="1"/>
    <col min="15112" max="15112" width="3.28515625" style="86" customWidth="1"/>
    <col min="15113" max="15114" width="0" style="86" hidden="1" customWidth="1"/>
    <col min="15115" max="15116" width="9.140625" style="86"/>
    <col min="15117" max="15117" width="18.7109375" style="86" bestFit="1" customWidth="1"/>
    <col min="15118" max="15149" width="0" style="86" hidden="1" customWidth="1"/>
    <col min="15150" max="15150" width="9.140625" style="86"/>
    <col min="15151" max="15151" width="13.28515625" style="86" bestFit="1" customWidth="1"/>
    <col min="15152" max="15175" width="9.140625" style="86"/>
    <col min="15176" max="15176" width="22.7109375" style="86" bestFit="1" customWidth="1"/>
    <col min="15177" max="15177" width="29" style="86" customWidth="1"/>
    <col min="15178" max="15178" width="9.5703125" style="86" customWidth="1"/>
    <col min="15179" max="15179" width="11.5703125" style="86" customWidth="1"/>
    <col min="15180" max="15180" width="10.7109375" style="86" customWidth="1"/>
    <col min="15181" max="15181" width="9.140625" style="86"/>
    <col min="15182" max="15185" width="2.42578125" style="86" customWidth="1"/>
    <col min="15186" max="15186" width="4.85546875" style="86" bestFit="1" customWidth="1"/>
    <col min="15187" max="15187" width="29.42578125" style="86" bestFit="1" customWidth="1"/>
    <col min="15188" max="15188" width="17" style="86" bestFit="1" customWidth="1"/>
    <col min="15189" max="15189" width="14.42578125" style="86" bestFit="1" customWidth="1"/>
    <col min="15190" max="15190" width="17" style="86" bestFit="1" customWidth="1"/>
    <col min="15191" max="15191" width="8.85546875" style="86" customWidth="1"/>
    <col min="15192" max="15201" width="2.42578125" style="86" customWidth="1"/>
    <col min="15202" max="15360" width="9.140625" style="86"/>
    <col min="15361" max="15361" width="2.28515625" style="86" customWidth="1"/>
    <col min="15362" max="15362" width="35.85546875" style="86" customWidth="1"/>
    <col min="15363" max="15366" width="14.7109375" style="86" customWidth="1"/>
    <col min="15367" max="15367" width="2.28515625" style="86" customWidth="1"/>
    <col min="15368" max="15368" width="3.28515625" style="86" customWidth="1"/>
    <col min="15369" max="15370" width="0" style="86" hidden="1" customWidth="1"/>
    <col min="15371" max="15372" width="9.140625" style="86"/>
    <col min="15373" max="15373" width="18.7109375" style="86" bestFit="1" customWidth="1"/>
    <col min="15374" max="15405" width="0" style="86" hidden="1" customWidth="1"/>
    <col min="15406" max="15406" width="9.140625" style="86"/>
    <col min="15407" max="15407" width="13.28515625" style="86" bestFit="1" customWidth="1"/>
    <col min="15408" max="15431" width="9.140625" style="86"/>
    <col min="15432" max="15432" width="22.7109375" style="86" bestFit="1" customWidth="1"/>
    <col min="15433" max="15433" width="29" style="86" customWidth="1"/>
    <col min="15434" max="15434" width="9.5703125" style="86" customWidth="1"/>
    <col min="15435" max="15435" width="11.5703125" style="86" customWidth="1"/>
    <col min="15436" max="15436" width="10.7109375" style="86" customWidth="1"/>
    <col min="15437" max="15437" width="9.140625" style="86"/>
    <col min="15438" max="15441" width="2.42578125" style="86" customWidth="1"/>
    <col min="15442" max="15442" width="4.85546875" style="86" bestFit="1" customWidth="1"/>
    <col min="15443" max="15443" width="29.42578125" style="86" bestFit="1" customWidth="1"/>
    <col min="15444" max="15444" width="17" style="86" bestFit="1" customWidth="1"/>
    <col min="15445" max="15445" width="14.42578125" style="86" bestFit="1" customWidth="1"/>
    <col min="15446" max="15446" width="17" style="86" bestFit="1" customWidth="1"/>
    <col min="15447" max="15447" width="8.85546875" style="86" customWidth="1"/>
    <col min="15448" max="15457" width="2.42578125" style="86" customWidth="1"/>
    <col min="15458" max="15616" width="9.140625" style="86"/>
    <col min="15617" max="15617" width="2.28515625" style="86" customWidth="1"/>
    <col min="15618" max="15618" width="35.85546875" style="86" customWidth="1"/>
    <col min="15619" max="15622" width="14.7109375" style="86" customWidth="1"/>
    <col min="15623" max="15623" width="2.28515625" style="86" customWidth="1"/>
    <col min="15624" max="15624" width="3.28515625" style="86" customWidth="1"/>
    <col min="15625" max="15626" width="0" style="86" hidden="1" customWidth="1"/>
    <col min="15627" max="15628" width="9.140625" style="86"/>
    <col min="15629" max="15629" width="18.7109375" style="86" bestFit="1" customWidth="1"/>
    <col min="15630" max="15661" width="0" style="86" hidden="1" customWidth="1"/>
    <col min="15662" max="15662" width="9.140625" style="86"/>
    <col min="15663" max="15663" width="13.28515625" style="86" bestFit="1" customWidth="1"/>
    <col min="15664" max="15687" width="9.140625" style="86"/>
    <col min="15688" max="15688" width="22.7109375" style="86" bestFit="1" customWidth="1"/>
    <col min="15689" max="15689" width="29" style="86" customWidth="1"/>
    <col min="15690" max="15690" width="9.5703125" style="86" customWidth="1"/>
    <col min="15691" max="15691" width="11.5703125" style="86" customWidth="1"/>
    <col min="15692" max="15692" width="10.7109375" style="86" customWidth="1"/>
    <col min="15693" max="15693" width="9.140625" style="86"/>
    <col min="15694" max="15697" width="2.42578125" style="86" customWidth="1"/>
    <col min="15698" max="15698" width="4.85546875" style="86" bestFit="1" customWidth="1"/>
    <col min="15699" max="15699" width="29.42578125" style="86" bestFit="1" customWidth="1"/>
    <col min="15700" max="15700" width="17" style="86" bestFit="1" customWidth="1"/>
    <col min="15701" max="15701" width="14.42578125" style="86" bestFit="1" customWidth="1"/>
    <col min="15702" max="15702" width="17" style="86" bestFit="1" customWidth="1"/>
    <col min="15703" max="15703" width="8.85546875" style="86" customWidth="1"/>
    <col min="15704" max="15713" width="2.42578125" style="86" customWidth="1"/>
    <col min="15714" max="15872" width="9.140625" style="86"/>
    <col min="15873" max="15873" width="2.28515625" style="86" customWidth="1"/>
    <col min="15874" max="15874" width="35.85546875" style="86" customWidth="1"/>
    <col min="15875" max="15878" width="14.7109375" style="86" customWidth="1"/>
    <col min="15879" max="15879" width="2.28515625" style="86" customWidth="1"/>
    <col min="15880" max="15880" width="3.28515625" style="86" customWidth="1"/>
    <col min="15881" max="15882" width="0" style="86" hidden="1" customWidth="1"/>
    <col min="15883" max="15884" width="9.140625" style="86"/>
    <col min="15885" max="15885" width="18.7109375" style="86" bestFit="1" customWidth="1"/>
    <col min="15886" max="15917" width="0" style="86" hidden="1" customWidth="1"/>
    <col min="15918" max="15918" width="9.140625" style="86"/>
    <col min="15919" max="15919" width="13.28515625" style="86" bestFit="1" customWidth="1"/>
    <col min="15920" max="15943" width="9.140625" style="86"/>
    <col min="15944" max="15944" width="22.7109375" style="86" bestFit="1" customWidth="1"/>
    <col min="15945" max="15945" width="29" style="86" customWidth="1"/>
    <col min="15946" max="15946" width="9.5703125" style="86" customWidth="1"/>
    <col min="15947" max="15947" width="11.5703125" style="86" customWidth="1"/>
    <col min="15948" max="15948" width="10.7109375" style="86" customWidth="1"/>
    <col min="15949" max="15949" width="9.140625" style="86"/>
    <col min="15950" max="15953" width="2.42578125" style="86" customWidth="1"/>
    <col min="15954" max="15954" width="4.85546875" style="86" bestFit="1" customWidth="1"/>
    <col min="15955" max="15955" width="29.42578125" style="86" bestFit="1" customWidth="1"/>
    <col min="15956" max="15956" width="17" style="86" bestFit="1" customWidth="1"/>
    <col min="15957" max="15957" width="14.42578125" style="86" bestFit="1" customWidth="1"/>
    <col min="15958" max="15958" width="17" style="86" bestFit="1" customWidth="1"/>
    <col min="15959" max="15959" width="8.85546875" style="86" customWidth="1"/>
    <col min="15960" max="15969" width="2.42578125" style="86" customWidth="1"/>
    <col min="15970" max="16128" width="9.140625" style="86"/>
    <col min="16129" max="16129" width="2.28515625" style="86" customWidth="1"/>
    <col min="16130" max="16130" width="35.85546875" style="86" customWidth="1"/>
    <col min="16131" max="16134" width="14.7109375" style="86" customWidth="1"/>
    <col min="16135" max="16135" width="2.28515625" style="86" customWidth="1"/>
    <col min="16136" max="16136" width="3.28515625" style="86" customWidth="1"/>
    <col min="16137" max="16138" width="0" style="86" hidden="1" customWidth="1"/>
    <col min="16139" max="16140" width="9.140625" style="86"/>
    <col min="16141" max="16141" width="18.7109375" style="86" bestFit="1" customWidth="1"/>
    <col min="16142" max="16173" width="0" style="86" hidden="1" customWidth="1"/>
    <col min="16174" max="16174" width="9.140625" style="86"/>
    <col min="16175" max="16175" width="13.28515625" style="86" bestFit="1" customWidth="1"/>
    <col min="16176" max="16199" width="9.140625" style="86"/>
    <col min="16200" max="16200" width="22.7109375" style="86" bestFit="1" customWidth="1"/>
    <col min="16201" max="16201" width="29" style="86" customWidth="1"/>
    <col min="16202" max="16202" width="9.5703125" style="86" customWidth="1"/>
    <col min="16203" max="16203" width="11.5703125" style="86" customWidth="1"/>
    <col min="16204" max="16204" width="10.7109375" style="86" customWidth="1"/>
    <col min="16205" max="16205" width="9.140625" style="86"/>
    <col min="16206" max="16209" width="2.42578125" style="86" customWidth="1"/>
    <col min="16210" max="16210" width="4.85546875" style="86" bestFit="1" customWidth="1"/>
    <col min="16211" max="16211" width="29.42578125" style="86" bestFit="1" customWidth="1"/>
    <col min="16212" max="16212" width="17" style="86" bestFit="1" customWidth="1"/>
    <col min="16213" max="16213" width="14.42578125" style="86" bestFit="1" customWidth="1"/>
    <col min="16214" max="16214" width="17" style="86" bestFit="1" customWidth="1"/>
    <col min="16215" max="16215" width="8.85546875" style="86" customWidth="1"/>
    <col min="16216" max="16225" width="2.42578125" style="86" customWidth="1"/>
    <col min="16226" max="16384" width="9.140625" style="86"/>
  </cols>
  <sheetData>
    <row r="1" spans="1:48" ht="21.75" thickTop="1" thickBot="1" x14ac:dyDescent="0.25">
      <c r="A1" s="83"/>
      <c r="B1" s="321" t="s">
        <v>97</v>
      </c>
      <c r="C1" s="321"/>
      <c r="D1" s="321"/>
      <c r="E1" s="321"/>
      <c r="F1" s="321"/>
      <c r="G1" s="84"/>
      <c r="H1" s="85"/>
    </row>
    <row r="2" spans="1:48" s="85" customFormat="1" ht="3.75" customHeight="1" thickTop="1" thickBot="1" x14ac:dyDescent="0.25">
      <c r="B2" s="87"/>
      <c r="C2" s="87"/>
      <c r="D2" s="87"/>
      <c r="E2" s="87"/>
      <c r="F2" s="87"/>
    </row>
    <row r="3" spans="1:48" s="85" customFormat="1" ht="3.75" customHeight="1" x14ac:dyDescent="0.2">
      <c r="A3" s="88"/>
      <c r="B3" s="89"/>
      <c r="C3" s="89"/>
      <c r="D3" s="89"/>
      <c r="E3" s="89"/>
      <c r="F3" s="89"/>
      <c r="G3" s="90"/>
    </row>
    <row r="4" spans="1:48" x14ac:dyDescent="0.2">
      <c r="A4" s="91"/>
      <c r="B4" s="322" t="s">
        <v>32</v>
      </c>
      <c r="C4" s="322"/>
      <c r="D4" s="322"/>
      <c r="E4" s="322"/>
      <c r="F4" s="322"/>
      <c r="G4" s="92"/>
      <c r="H4" s="85"/>
    </row>
    <row r="5" spans="1:48" ht="3.75" customHeight="1" x14ac:dyDescent="0.2">
      <c r="A5" s="91"/>
      <c r="B5" s="93"/>
      <c r="C5" s="93"/>
      <c r="D5" s="93"/>
      <c r="E5" s="93"/>
      <c r="F5" s="93"/>
      <c r="G5" s="92"/>
      <c r="H5" s="85"/>
    </row>
    <row r="6" spans="1:48" ht="38.25" customHeight="1" x14ac:dyDescent="0.2">
      <c r="A6" s="91"/>
      <c r="B6" s="94" t="s">
        <v>33</v>
      </c>
      <c r="C6" s="323" t="s">
        <v>34</v>
      </c>
      <c r="D6" s="324"/>
      <c r="E6" s="324"/>
      <c r="F6" s="325"/>
      <c r="G6" s="92"/>
      <c r="H6" s="85"/>
    </row>
    <row r="7" spans="1:48" x14ac:dyDescent="0.2">
      <c r="A7" s="91"/>
      <c r="B7" s="93"/>
      <c r="C7" s="85"/>
      <c r="D7" s="85"/>
      <c r="E7" s="85"/>
      <c r="F7" s="85"/>
      <c r="G7" s="92"/>
      <c r="H7" s="85"/>
    </row>
    <row r="8" spans="1:48" x14ac:dyDescent="0.2">
      <c r="A8" s="91"/>
      <c r="B8" s="94" t="s">
        <v>35</v>
      </c>
      <c r="C8" s="85"/>
      <c r="D8" s="85"/>
      <c r="E8" s="85"/>
      <c r="F8" s="95" t="s">
        <v>36</v>
      </c>
      <c r="G8" s="92"/>
      <c r="H8" s="85"/>
      <c r="K8" s="96" t="str">
        <f>IF(F8="","PREENCHER SE A OBRA POSSUI FOLHA DE PAGAMENTO DESONERADA","")</f>
        <v/>
      </c>
    </row>
    <row r="9" spans="1:48" x14ac:dyDescent="0.2">
      <c r="A9" s="91"/>
      <c r="B9" s="97" t="s">
        <v>37</v>
      </c>
      <c r="C9" s="85"/>
      <c r="D9" s="85"/>
      <c r="E9" s="85"/>
      <c r="F9" s="85"/>
      <c r="G9" s="92"/>
      <c r="H9" s="85"/>
    </row>
    <row r="10" spans="1:48" x14ac:dyDescent="0.2">
      <c r="A10" s="91"/>
      <c r="B10" s="93"/>
      <c r="C10" s="93"/>
      <c r="D10" s="93"/>
      <c r="E10" s="98"/>
      <c r="F10" s="93"/>
      <c r="G10" s="92"/>
      <c r="H10" s="85"/>
    </row>
    <row r="11" spans="1:48" x14ac:dyDescent="0.2">
      <c r="A11" s="91"/>
      <c r="B11" s="93" t="s">
        <v>38</v>
      </c>
      <c r="C11" s="93"/>
      <c r="D11" s="93"/>
      <c r="E11" s="98"/>
      <c r="F11" s="93"/>
      <c r="G11" s="92"/>
      <c r="H11" s="85"/>
    </row>
    <row r="12" spans="1:48" ht="151.5" customHeight="1" x14ac:dyDescent="0.2">
      <c r="A12" s="91"/>
      <c r="B12" s="326" t="str">
        <f>IF(C6="","",VLOOKUP(BU295,BV257:BW262,2,0))</f>
        <v>A construção e recuperação de: auto-estradas, rodovias e outras vias não-urbanas para passagem de veículos, vias férreas de superfície ou subterrâneas (inclusive para metropolitanos), pistas de aeroportos. Esta classe compreende também: a pavimentação de auto-estradas, rodovias e outras vias não-urbanas; construção de pontes, viadutos e túneis; a instalação de barreiras acústicas; a construção de praças de pedágio; a sinalização com pintura em rodovias e aeroportos; a instalação de placas de sinalização de tráfego e semelhantes, conforme classificação 4211-1 do CNAE 2.0. Também enquadram-se a construção, pavimentação e sinalização de vias urbanas, ruas e locais para estacionamento de veículos; a construção de praças e calçadas para pedestres; elevados, passarelas e ciclovias; metrô e VLT.</v>
      </c>
      <c r="C12" s="327"/>
      <c r="D12" s="327"/>
      <c r="E12" s="327"/>
      <c r="F12" s="328"/>
      <c r="G12" s="92"/>
      <c r="H12" s="85"/>
    </row>
    <row r="13" spans="1:48" ht="3.75" customHeight="1" x14ac:dyDescent="0.2">
      <c r="A13" s="91"/>
      <c r="B13" s="93"/>
      <c r="C13" s="93"/>
      <c r="D13" s="93"/>
      <c r="E13" s="98"/>
      <c r="F13" s="93"/>
      <c r="G13" s="92"/>
      <c r="H13" s="85"/>
    </row>
    <row r="14" spans="1:48" x14ac:dyDescent="0.2">
      <c r="A14" s="91"/>
      <c r="B14" s="93" t="s">
        <v>39</v>
      </c>
      <c r="C14" s="93"/>
      <c r="D14" s="93"/>
      <c r="E14" s="98"/>
      <c r="F14" s="93"/>
      <c r="G14" s="92"/>
      <c r="H14" s="85"/>
    </row>
    <row r="15" spans="1:48" ht="3.75" customHeight="1" x14ac:dyDescent="0.2">
      <c r="A15" s="91"/>
      <c r="B15" s="93"/>
      <c r="C15" s="93"/>
      <c r="D15" s="93"/>
      <c r="E15" s="98"/>
      <c r="F15" s="93"/>
      <c r="G15" s="92"/>
      <c r="H15" s="85"/>
    </row>
    <row r="16" spans="1:48" x14ac:dyDescent="0.2">
      <c r="A16" s="91"/>
      <c r="B16" s="93" t="s">
        <v>98</v>
      </c>
      <c r="C16" s="93"/>
      <c r="D16" s="329">
        <v>3.6499999999999998E-2</v>
      </c>
      <c r="E16" s="329"/>
      <c r="F16" s="329"/>
      <c r="G16" s="92"/>
      <c r="H16" s="85"/>
      <c r="K16" s="319"/>
      <c r="L16" s="319"/>
      <c r="M16" s="319"/>
      <c r="N16" s="319"/>
      <c r="O16" s="319"/>
      <c r="P16" s="319"/>
      <c r="Q16" s="319"/>
      <c r="R16" s="319"/>
      <c r="S16" s="319"/>
      <c r="T16" s="319"/>
      <c r="U16" s="319"/>
      <c r="V16" s="319"/>
      <c r="W16" s="319"/>
      <c r="X16" s="319"/>
      <c r="Y16" s="319"/>
      <c r="Z16" s="319"/>
      <c r="AA16" s="319"/>
      <c r="AB16" s="319"/>
      <c r="AC16" s="319"/>
      <c r="AD16" s="319"/>
      <c r="AE16" s="319"/>
      <c r="AF16" s="319"/>
      <c r="AG16" s="319"/>
      <c r="AH16" s="319"/>
      <c r="AI16" s="319"/>
      <c r="AJ16" s="319"/>
      <c r="AK16" s="319"/>
      <c r="AL16" s="319"/>
      <c r="AM16" s="319"/>
      <c r="AN16" s="319"/>
      <c r="AO16" s="319"/>
      <c r="AP16" s="319"/>
      <c r="AQ16" s="319"/>
      <c r="AR16" s="319"/>
      <c r="AS16" s="319"/>
      <c r="AT16" s="319"/>
      <c r="AU16" s="319"/>
      <c r="AV16" s="319"/>
    </row>
    <row r="17" spans="1:48" ht="9.75" customHeight="1" x14ac:dyDescent="0.2">
      <c r="A17" s="91"/>
      <c r="B17" s="93"/>
      <c r="C17" s="93"/>
      <c r="D17" s="93"/>
      <c r="E17" s="99"/>
      <c r="F17" s="99"/>
      <c r="G17" s="92"/>
      <c r="H17" s="85"/>
      <c r="K17" s="319"/>
      <c r="L17" s="319"/>
      <c r="M17" s="319"/>
      <c r="N17" s="319"/>
      <c r="O17" s="319"/>
      <c r="P17" s="319"/>
      <c r="Q17" s="319"/>
      <c r="R17" s="319"/>
      <c r="S17" s="319"/>
      <c r="T17" s="319"/>
      <c r="U17" s="319"/>
      <c r="V17" s="319"/>
      <c r="W17" s="319"/>
      <c r="X17" s="319"/>
      <c r="Y17" s="319"/>
      <c r="Z17" s="319"/>
      <c r="AA17" s="319"/>
      <c r="AB17" s="319"/>
      <c r="AC17" s="319"/>
      <c r="AD17" s="319"/>
      <c r="AE17" s="319"/>
      <c r="AF17" s="319"/>
      <c r="AG17" s="319"/>
      <c r="AH17" s="319"/>
      <c r="AI17" s="319"/>
      <c r="AJ17" s="319"/>
      <c r="AK17" s="319"/>
      <c r="AL17" s="319"/>
      <c r="AM17" s="319"/>
      <c r="AN17" s="319"/>
      <c r="AO17" s="319"/>
      <c r="AP17" s="319"/>
      <c r="AQ17" s="319"/>
      <c r="AR17" s="319"/>
      <c r="AS17" s="319"/>
      <c r="AT17" s="319"/>
      <c r="AU17" s="319"/>
      <c r="AV17" s="319"/>
    </row>
    <row r="18" spans="1:48" x14ac:dyDescent="0.2">
      <c r="A18" s="91"/>
      <c r="B18" s="93" t="s">
        <v>43</v>
      </c>
      <c r="C18" s="93"/>
      <c r="D18" s="330" t="s">
        <v>44</v>
      </c>
      <c r="E18" s="330"/>
      <c r="F18" s="330"/>
      <c r="G18" s="92"/>
      <c r="H18" s="85"/>
      <c r="K18" s="100"/>
    </row>
    <row r="19" spans="1:48" x14ac:dyDescent="0.2">
      <c r="A19" s="91"/>
      <c r="B19" s="101">
        <v>0.03</v>
      </c>
      <c r="C19" s="102"/>
      <c r="D19" s="329">
        <v>0.55000000000000004</v>
      </c>
      <c r="E19" s="329"/>
      <c r="F19" s="329"/>
      <c r="G19" s="92"/>
      <c r="H19" s="85"/>
      <c r="K19" s="100"/>
    </row>
    <row r="20" spans="1:48" ht="3.75" customHeight="1" x14ac:dyDescent="0.2">
      <c r="A20" s="91"/>
      <c r="B20" s="103"/>
      <c r="C20" s="93"/>
      <c r="D20" s="93" t="s">
        <v>45</v>
      </c>
      <c r="E20" s="93"/>
      <c r="F20" s="93"/>
      <c r="G20" s="92"/>
      <c r="H20" s="85"/>
      <c r="K20" s="100"/>
    </row>
    <row r="21" spans="1:48" x14ac:dyDescent="0.2">
      <c r="A21" s="91"/>
      <c r="B21" s="93" t="s">
        <v>46</v>
      </c>
      <c r="C21" s="104">
        <f>+B19*D19</f>
        <v>1.6500000000000001E-2</v>
      </c>
      <c r="D21" s="105"/>
      <c r="E21" s="106"/>
      <c r="F21" s="103"/>
      <c r="G21" s="92"/>
      <c r="H21" s="85"/>
      <c r="K21" s="100"/>
    </row>
    <row r="22" spans="1:48" ht="3.75" customHeight="1" x14ac:dyDescent="0.2">
      <c r="A22" s="91"/>
      <c r="B22" s="103"/>
      <c r="C22" s="104"/>
      <c r="D22" s="103"/>
      <c r="E22" s="103"/>
      <c r="F22" s="103"/>
      <c r="G22" s="92"/>
      <c r="H22" s="85"/>
      <c r="K22" s="100"/>
    </row>
    <row r="23" spans="1:48" ht="15.75" x14ac:dyDescent="0.25">
      <c r="A23" s="91"/>
      <c r="B23" s="85"/>
      <c r="C23" s="85"/>
      <c r="D23" s="320" t="s">
        <v>47</v>
      </c>
      <c r="E23" s="320"/>
      <c r="F23" s="107">
        <f>D16+C21</f>
        <v>5.2999999999999999E-2</v>
      </c>
      <c r="G23" s="92"/>
      <c r="H23" s="85"/>
      <c r="K23" s="100"/>
    </row>
    <row r="24" spans="1:48" ht="3.75" customHeight="1" x14ac:dyDescent="0.2">
      <c r="A24" s="91"/>
      <c r="B24" s="103"/>
      <c r="C24" s="104"/>
      <c r="D24" s="103"/>
      <c r="E24" s="103"/>
      <c r="F24" s="103"/>
      <c r="G24" s="92"/>
      <c r="H24" s="85"/>
      <c r="K24" s="100"/>
    </row>
    <row r="25" spans="1:48" ht="26.25" customHeight="1" x14ac:dyDescent="0.2">
      <c r="A25" s="91"/>
      <c r="B25" s="331" t="s">
        <v>48</v>
      </c>
      <c r="C25" s="331"/>
      <c r="D25" s="331"/>
      <c r="E25" s="331"/>
      <c r="F25" s="331"/>
      <c r="G25" s="92"/>
      <c r="H25" s="85"/>
      <c r="K25" s="100"/>
      <c r="M25" s="108"/>
    </row>
    <row r="26" spans="1:48" ht="3.75" customHeight="1" thickBot="1" x14ac:dyDescent="0.25">
      <c r="A26" s="109"/>
      <c r="B26" s="332"/>
      <c r="C26" s="332"/>
      <c r="D26" s="332"/>
      <c r="E26" s="332"/>
      <c r="F26" s="332"/>
      <c r="G26" s="110"/>
      <c r="H26" s="85"/>
      <c r="K26" s="100"/>
    </row>
    <row r="27" spans="1:48" ht="6.75" customHeight="1" thickBot="1" x14ac:dyDescent="0.25">
      <c r="A27" s="111"/>
      <c r="B27" s="111"/>
      <c r="C27" s="111"/>
      <c r="D27" s="111"/>
      <c r="E27" s="111"/>
      <c r="F27" s="111"/>
      <c r="G27" s="111"/>
      <c r="K27" s="100"/>
    </row>
    <row r="28" spans="1:48" ht="3.75" customHeight="1" x14ac:dyDescent="0.2">
      <c r="A28" s="112"/>
      <c r="B28" s="113"/>
      <c r="C28" s="113"/>
      <c r="D28" s="113"/>
      <c r="E28" s="113"/>
      <c r="F28" s="113"/>
      <c r="G28" s="114"/>
      <c r="K28" s="100"/>
    </row>
    <row r="29" spans="1:48" x14ac:dyDescent="0.2">
      <c r="A29" s="91"/>
      <c r="B29" s="320" t="s">
        <v>49</v>
      </c>
      <c r="C29" s="320"/>
      <c r="D29" s="320"/>
      <c r="E29" s="320"/>
      <c r="F29" s="320"/>
      <c r="G29" s="92"/>
      <c r="H29" s="85"/>
      <c r="K29" s="100"/>
    </row>
    <row r="30" spans="1:48" x14ac:dyDescent="0.2">
      <c r="A30" s="91"/>
      <c r="B30" s="320"/>
      <c r="C30" s="320"/>
      <c r="D30" s="320"/>
      <c r="E30" s="320"/>
      <c r="F30" s="320"/>
      <c r="G30" s="92"/>
      <c r="H30" s="85"/>
      <c r="K30" s="100"/>
    </row>
    <row r="31" spans="1:48" x14ac:dyDescent="0.2">
      <c r="A31" s="91"/>
      <c r="B31" s="115" t="s">
        <v>50</v>
      </c>
      <c r="C31" s="115" t="s">
        <v>51</v>
      </c>
      <c r="D31" s="115" t="s">
        <v>52</v>
      </c>
      <c r="E31" s="115" t="s">
        <v>53</v>
      </c>
      <c r="F31" s="116" t="s">
        <v>42</v>
      </c>
      <c r="G31" s="92"/>
      <c r="H31" s="85"/>
      <c r="I31" s="117" t="s">
        <v>54</v>
      </c>
      <c r="K31" s="100"/>
    </row>
    <row r="32" spans="1:48" x14ac:dyDescent="0.2">
      <c r="A32" s="91"/>
      <c r="B32" s="118" t="s">
        <v>55</v>
      </c>
      <c r="C32" s="119">
        <f t="shared" ref="C32:E36" si="0">BV296</f>
        <v>3.7999999999999999E-2</v>
      </c>
      <c r="D32" s="119">
        <f t="shared" si="0"/>
        <v>4.0099999999999997E-2</v>
      </c>
      <c r="E32" s="119">
        <f t="shared" si="0"/>
        <v>4.6699999999999998E-2</v>
      </c>
      <c r="F32" s="120">
        <v>0.04</v>
      </c>
      <c r="G32" s="121"/>
      <c r="H32" s="122"/>
      <c r="I32" s="123">
        <f>TRUNC(F32,4)</f>
        <v>0.04</v>
      </c>
      <c r="K32" s="96" t="str">
        <f>IF(F32&lt;&gt;"",IF(OR(F32&gt;E32,F32&lt;C32),"CORRIGIR % ADOTADO",""),"")</f>
        <v/>
      </c>
    </row>
    <row r="33" spans="1:11" x14ac:dyDescent="0.2">
      <c r="A33" s="91"/>
      <c r="B33" s="118" t="s">
        <v>56</v>
      </c>
      <c r="C33" s="119">
        <f t="shared" si="0"/>
        <v>3.2000000000000002E-3</v>
      </c>
      <c r="D33" s="119">
        <f t="shared" si="0"/>
        <v>4.0000000000000001E-3</v>
      </c>
      <c r="E33" s="119">
        <f t="shared" si="0"/>
        <v>7.4000000000000003E-3</v>
      </c>
      <c r="F33" s="124">
        <v>4.0000000000000001E-3</v>
      </c>
      <c r="G33" s="121"/>
      <c r="H33" s="122"/>
      <c r="I33" s="123">
        <f>TRUNC(F33,4)</f>
        <v>4.0000000000000001E-3</v>
      </c>
      <c r="K33" s="96" t="str">
        <f>IF(F33&lt;&gt;"",IF(OR(F33&gt;E33,F33&lt;C33),"CORRIGIR % ADOTADO",""),"")</f>
        <v/>
      </c>
    </row>
    <row r="34" spans="1:11" x14ac:dyDescent="0.2">
      <c r="A34" s="91"/>
      <c r="B34" s="118" t="s">
        <v>57</v>
      </c>
      <c r="C34" s="119">
        <f t="shared" si="0"/>
        <v>5.0000000000000001E-3</v>
      </c>
      <c r="D34" s="119">
        <f t="shared" si="0"/>
        <v>5.5999999999999999E-3</v>
      </c>
      <c r="E34" s="119">
        <f t="shared" si="0"/>
        <v>9.7000000000000003E-3</v>
      </c>
      <c r="F34" s="124">
        <v>5.5999999999999999E-3</v>
      </c>
      <c r="G34" s="121"/>
      <c r="H34" s="122"/>
      <c r="I34" s="123">
        <f>TRUNC(F34,4)</f>
        <v>5.5999999999999999E-3</v>
      </c>
      <c r="K34" s="96" t="str">
        <f>IF(F34&lt;&gt;"",IF(OR(F34&gt;E34,F34&lt;C34),"CORRIGIR % ADOTADO",""),"")</f>
        <v/>
      </c>
    </row>
    <row r="35" spans="1:11" x14ac:dyDescent="0.2">
      <c r="A35" s="91"/>
      <c r="B35" s="118" t="s">
        <v>58</v>
      </c>
      <c r="C35" s="119">
        <f t="shared" si="0"/>
        <v>1.0200000000000001E-2</v>
      </c>
      <c r="D35" s="119">
        <f t="shared" si="0"/>
        <v>1.11E-2</v>
      </c>
      <c r="E35" s="119">
        <f t="shared" si="0"/>
        <v>1.21E-2</v>
      </c>
      <c r="F35" s="124">
        <v>1.21E-2</v>
      </c>
      <c r="G35" s="121"/>
      <c r="H35" s="122"/>
      <c r="I35" s="123">
        <f>TRUNC(F35,4)</f>
        <v>1.21E-2</v>
      </c>
      <c r="K35" s="96" t="str">
        <f>IF(F35&lt;&gt;"",IF(OR(F35&gt;E35,F35&lt;C35),"CORRIGIR % ADOTADO",""),"")</f>
        <v/>
      </c>
    </row>
    <row r="36" spans="1:11" x14ac:dyDescent="0.2">
      <c r="A36" s="91"/>
      <c r="B36" s="118" t="s">
        <v>59</v>
      </c>
      <c r="C36" s="119">
        <f t="shared" si="0"/>
        <v>6.6400000000000001E-2</v>
      </c>
      <c r="D36" s="119">
        <f t="shared" si="0"/>
        <v>7.2999999999999995E-2</v>
      </c>
      <c r="E36" s="119">
        <f t="shared" si="0"/>
        <v>8.6900000000000005E-2</v>
      </c>
      <c r="F36" s="125">
        <v>8.6900000000000005E-2</v>
      </c>
      <c r="G36" s="121"/>
      <c r="H36" s="122"/>
      <c r="I36" s="123">
        <f>TRUNC(F36,4)</f>
        <v>8.6900000000000005E-2</v>
      </c>
      <c r="K36" s="96" t="str">
        <f>IF(F36&lt;&gt;"",IF(OR(F36&gt;E36,F36&lt;C36),"CORRIGIR % ADOTADO",""),"")</f>
        <v/>
      </c>
    </row>
    <row r="37" spans="1:11" ht="3.75" customHeight="1" x14ac:dyDescent="0.2">
      <c r="A37" s="91"/>
      <c r="B37" s="118"/>
      <c r="C37" s="119"/>
      <c r="D37" s="119"/>
      <c r="E37" s="119"/>
      <c r="F37" s="103"/>
      <c r="G37" s="121"/>
      <c r="H37" s="122"/>
    </row>
    <row r="38" spans="1:11" x14ac:dyDescent="0.2">
      <c r="A38" s="91"/>
      <c r="B38" s="126" t="s">
        <v>60</v>
      </c>
      <c r="C38" s="119"/>
      <c r="D38" s="119"/>
      <c r="E38" s="119"/>
      <c r="F38" s="127">
        <f>F23</f>
        <v>5.2999999999999999E-2</v>
      </c>
      <c r="G38" s="121"/>
      <c r="H38" s="122"/>
      <c r="I38" s="128">
        <f>TRUNC(F38,5)</f>
        <v>5.2999999999999999E-2</v>
      </c>
    </row>
    <row r="39" spans="1:11" ht="3.75" customHeight="1" x14ac:dyDescent="0.2">
      <c r="A39" s="91"/>
      <c r="B39" s="126"/>
      <c r="C39" s="119"/>
      <c r="D39" s="119"/>
      <c r="E39" s="119"/>
      <c r="F39" s="127"/>
      <c r="G39" s="121"/>
      <c r="H39" s="122"/>
      <c r="I39" s="128"/>
    </row>
    <row r="40" spans="1:11" ht="3.75" customHeight="1" x14ac:dyDescent="0.2">
      <c r="A40" s="91"/>
      <c r="B40" s="103"/>
      <c r="C40" s="103"/>
      <c r="D40" s="103"/>
      <c r="E40" s="103"/>
      <c r="F40" s="103"/>
      <c r="G40" s="121"/>
      <c r="H40" s="122"/>
    </row>
    <row r="41" spans="1:11" x14ac:dyDescent="0.2">
      <c r="A41" s="91"/>
      <c r="B41" s="103"/>
      <c r="C41" s="103"/>
      <c r="D41" s="103"/>
      <c r="E41" s="103"/>
      <c r="F41" s="103"/>
      <c r="G41" s="92"/>
      <c r="H41" s="85"/>
    </row>
    <row r="42" spans="1:11" x14ac:dyDescent="0.2">
      <c r="A42" s="91"/>
      <c r="B42" s="103"/>
      <c r="C42" s="103"/>
      <c r="D42" s="103"/>
      <c r="E42" s="103"/>
      <c r="F42" s="103"/>
      <c r="G42" s="92"/>
      <c r="H42" s="85"/>
    </row>
    <row r="43" spans="1:11" x14ac:dyDescent="0.2">
      <c r="A43" s="91"/>
      <c r="B43" s="103"/>
      <c r="C43" s="103"/>
      <c r="D43" s="103"/>
      <c r="E43" s="103"/>
      <c r="F43" s="103"/>
      <c r="G43" s="92"/>
      <c r="H43" s="85"/>
    </row>
    <row r="44" spans="1:11" ht="3.75" customHeight="1" x14ac:dyDescent="0.2">
      <c r="A44" s="91"/>
      <c r="B44" s="103"/>
      <c r="C44" s="103"/>
      <c r="D44" s="103"/>
      <c r="E44" s="103"/>
      <c r="F44" s="103"/>
      <c r="G44" s="92"/>
      <c r="H44" s="85"/>
    </row>
    <row r="45" spans="1:11" ht="15.75" x14ac:dyDescent="0.25">
      <c r="A45" s="91"/>
      <c r="B45" s="129" t="s">
        <v>61</v>
      </c>
      <c r="D45" s="85"/>
      <c r="E45" s="333">
        <f>ROUND((((1+I32+I33+I34)*(1+I35)*(1+I36))/(1-I38))-1,4)</f>
        <v>0.21920000000000001</v>
      </c>
      <c r="F45" s="333"/>
      <c r="G45" s="92"/>
      <c r="H45" s="85"/>
      <c r="K45" s="130" t="str">
        <f>IF(F8="SIM","PARA SIMPLES CONFERÊNCIA","")</f>
        <v>PARA SIMPLES CONFERÊNCIA</v>
      </c>
    </row>
    <row r="46" spans="1:11" ht="3.75" customHeight="1" thickBot="1" x14ac:dyDescent="0.3">
      <c r="A46" s="91"/>
      <c r="B46" s="129"/>
      <c r="D46" s="85"/>
      <c r="E46" s="131"/>
      <c r="F46" s="131"/>
      <c r="G46" s="92"/>
      <c r="H46" s="85"/>
    </row>
    <row r="47" spans="1:11" ht="21.75" thickTop="1" thickBot="1" x14ac:dyDescent="0.35">
      <c r="A47" s="91"/>
      <c r="B47" s="334" t="str">
        <f>IF(E45&lt;C50,"ERRO - BDI INFERIOR AO 1º QUARTIL",IF(E45&gt;E50,"ERRO - BDI SUPERIOR AO 3º QUARTIL","BDI CONFORME"))</f>
        <v>BDI CONFORME</v>
      </c>
      <c r="C47" s="335"/>
      <c r="D47" s="335"/>
      <c r="E47" s="335"/>
      <c r="F47" s="336"/>
      <c r="G47" s="92"/>
      <c r="H47" s="85"/>
    </row>
    <row r="48" spans="1:11" ht="3.75" customHeight="1" thickTop="1" x14ac:dyDescent="0.25">
      <c r="A48" s="91"/>
      <c r="B48" s="132"/>
      <c r="C48" s="132"/>
      <c r="D48" s="132"/>
      <c r="E48" s="132"/>
      <c r="F48" s="132"/>
      <c r="G48" s="92"/>
      <c r="H48" s="85"/>
    </row>
    <row r="49" spans="1:48" x14ac:dyDescent="0.2">
      <c r="A49" s="91"/>
      <c r="B49" s="103"/>
      <c r="C49" s="115" t="s">
        <v>51</v>
      </c>
      <c r="D49" s="115" t="s">
        <v>52</v>
      </c>
      <c r="E49" s="115" t="s">
        <v>53</v>
      </c>
      <c r="F49" s="103"/>
      <c r="G49" s="92"/>
      <c r="H49" s="85"/>
    </row>
    <row r="50" spans="1:48" x14ac:dyDescent="0.2">
      <c r="A50" s="91"/>
      <c r="B50" s="133" t="s">
        <v>62</v>
      </c>
      <c r="C50" s="119">
        <f>BV295</f>
        <v>0.19600000000000001</v>
      </c>
      <c r="D50" s="119">
        <f>BW295</f>
        <v>0.2097</v>
      </c>
      <c r="E50" s="119">
        <f>BX295</f>
        <v>0.24229999999999999</v>
      </c>
      <c r="F50" s="103"/>
      <c r="G50" s="92"/>
      <c r="H50" s="85"/>
    </row>
    <row r="51" spans="1:48" ht="3.75" customHeight="1" x14ac:dyDescent="0.2">
      <c r="A51" s="91"/>
      <c r="B51" s="133"/>
      <c r="C51" s="119"/>
      <c r="D51" s="119"/>
      <c r="E51" s="119"/>
      <c r="F51" s="103"/>
      <c r="G51" s="92"/>
      <c r="H51" s="85"/>
    </row>
    <row r="52" spans="1:48" x14ac:dyDescent="0.2">
      <c r="A52" s="91"/>
      <c r="B52" s="320" t="s">
        <v>63</v>
      </c>
      <c r="C52" s="320"/>
      <c r="D52" s="320"/>
      <c r="E52" s="320"/>
      <c r="F52" s="320"/>
      <c r="G52" s="92"/>
      <c r="H52" s="85"/>
    </row>
    <row r="53" spans="1:48" ht="3.75" customHeight="1" thickBot="1" x14ac:dyDescent="0.25">
      <c r="A53" s="91"/>
      <c r="B53" s="134"/>
      <c r="C53" s="134"/>
      <c r="D53" s="134"/>
      <c r="E53" s="134"/>
      <c r="F53" s="134"/>
      <c r="G53" s="92"/>
      <c r="H53" s="85"/>
    </row>
    <row r="54" spans="1:48" ht="17.25" thickTop="1" thickBot="1" x14ac:dyDescent="0.25">
      <c r="A54" s="91"/>
      <c r="B54" s="337" t="s">
        <v>99</v>
      </c>
      <c r="C54" s="337"/>
      <c r="D54" s="337"/>
      <c r="E54" s="338">
        <f>ROUND((((1+I32+I33+I34)*(1+I35)*(1+I36))/(1-I56))-1,4)</f>
        <v>0.28010000000000002</v>
      </c>
      <c r="F54" s="339"/>
      <c r="G54" s="92"/>
      <c r="H54" s="85"/>
      <c r="K54" s="135" t="str">
        <f>IF(F8="SIM","UTILIZAR BDI C/ DESONERAÇÃO","")</f>
        <v>UTILIZAR BDI C/ DESONERAÇÃO</v>
      </c>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c r="AK54" s="136"/>
      <c r="AL54" s="136"/>
      <c r="AM54" s="136"/>
      <c r="AN54" s="136"/>
      <c r="AO54" s="136"/>
      <c r="AP54" s="136"/>
      <c r="AQ54" s="136"/>
      <c r="AR54" s="136"/>
      <c r="AS54" s="136"/>
      <c r="AT54" s="136"/>
      <c r="AU54" s="136"/>
      <c r="AV54" s="136"/>
    </row>
    <row r="55" spans="1:48" ht="3.75" customHeight="1" thickTop="1" x14ac:dyDescent="0.2">
      <c r="A55" s="91"/>
      <c r="B55" s="133"/>
      <c r="C55" s="119"/>
      <c r="D55" s="119"/>
      <c r="E55" s="119"/>
      <c r="F55" s="103"/>
      <c r="G55" s="92"/>
      <c r="H55" s="85"/>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6"/>
      <c r="AI55" s="136"/>
      <c r="AJ55" s="136"/>
      <c r="AK55" s="136"/>
      <c r="AL55" s="136"/>
      <c r="AM55" s="136"/>
      <c r="AN55" s="136"/>
      <c r="AO55" s="136"/>
      <c r="AP55" s="136"/>
      <c r="AQ55" s="136"/>
      <c r="AR55" s="136"/>
      <c r="AS55" s="136"/>
      <c r="AT55" s="136"/>
      <c r="AU55" s="136"/>
      <c r="AV55" s="136"/>
    </row>
    <row r="56" spans="1:48" ht="26.25" x14ac:dyDescent="0.25">
      <c r="A56" s="91"/>
      <c r="B56" s="137" t="s">
        <v>100</v>
      </c>
      <c r="C56" s="104">
        <v>4.4999999999999998E-2</v>
      </c>
      <c r="D56" s="320" t="s">
        <v>47</v>
      </c>
      <c r="E56" s="320"/>
      <c r="F56" s="107">
        <f>+F23+C56</f>
        <v>9.8000000000000004E-2</v>
      </c>
      <c r="G56" s="92"/>
      <c r="H56" s="85"/>
      <c r="I56" s="128">
        <f>TRUNC(F56,5)</f>
        <v>9.8000000000000004E-2</v>
      </c>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c r="AK56" s="136"/>
      <c r="AL56" s="136"/>
      <c r="AM56" s="136"/>
      <c r="AN56" s="136"/>
      <c r="AO56" s="136"/>
      <c r="AP56" s="136"/>
      <c r="AQ56" s="136"/>
      <c r="AR56" s="136"/>
      <c r="AS56" s="136"/>
      <c r="AT56" s="136"/>
      <c r="AU56" s="136"/>
      <c r="AV56" s="136"/>
    </row>
    <row r="57" spans="1:48" ht="4.5" customHeight="1" thickBot="1" x14ac:dyDescent="0.25">
      <c r="A57" s="109"/>
      <c r="B57" s="138"/>
      <c r="C57" s="139"/>
      <c r="D57" s="139"/>
      <c r="E57" s="139"/>
      <c r="F57" s="140"/>
      <c r="G57" s="110"/>
      <c r="H57" s="85"/>
    </row>
    <row r="61" spans="1:48" x14ac:dyDescent="0.2">
      <c r="I61" s="141"/>
      <c r="J61" s="141"/>
      <c r="K61" s="141"/>
    </row>
    <row r="62" spans="1:48" x14ac:dyDescent="0.2">
      <c r="I62" s="142"/>
    </row>
    <row r="63" spans="1:48" x14ac:dyDescent="0.2">
      <c r="I63" s="143"/>
    </row>
    <row r="64" spans="1:48" x14ac:dyDescent="0.2">
      <c r="I64" s="143"/>
    </row>
    <row r="65" spans="9:9" x14ac:dyDescent="0.2">
      <c r="I65" s="144"/>
    </row>
    <row r="66" spans="9:9" x14ac:dyDescent="0.2">
      <c r="I66" s="143"/>
    </row>
    <row r="67" spans="9:9" x14ac:dyDescent="0.2">
      <c r="I67" s="143"/>
    </row>
    <row r="68" spans="9:9" x14ac:dyDescent="0.2">
      <c r="I68" s="143"/>
    </row>
    <row r="69" spans="9:9" x14ac:dyDescent="0.2">
      <c r="I69" s="143"/>
    </row>
    <row r="70" spans="9:9" x14ac:dyDescent="0.2">
      <c r="I70" s="143"/>
    </row>
    <row r="73" spans="9:9" x14ac:dyDescent="0.2">
      <c r="I73" s="141"/>
    </row>
    <row r="74" spans="9:9" x14ac:dyDescent="0.2">
      <c r="I74" s="108"/>
    </row>
    <row r="75" spans="9:9" x14ac:dyDescent="0.2">
      <c r="I75" s="108"/>
    </row>
    <row r="76" spans="9:9" x14ac:dyDescent="0.2">
      <c r="I76" s="108"/>
    </row>
    <row r="77" spans="9:9" x14ac:dyDescent="0.2">
      <c r="I77" s="108"/>
    </row>
    <row r="78" spans="9:9" x14ac:dyDescent="0.2">
      <c r="I78" s="108"/>
    </row>
    <row r="79" spans="9:9" x14ac:dyDescent="0.2">
      <c r="I79" s="108"/>
    </row>
    <row r="80" spans="9:9" x14ac:dyDescent="0.2">
      <c r="I80" s="108"/>
    </row>
    <row r="81" spans="9:15" x14ac:dyDescent="0.2">
      <c r="I81" s="108"/>
    </row>
    <row r="82" spans="9:15" x14ac:dyDescent="0.2">
      <c r="I82" s="108"/>
    </row>
    <row r="83" spans="9:15" x14ac:dyDescent="0.2">
      <c r="I83" s="145"/>
    </row>
    <row r="84" spans="9:15" x14ac:dyDescent="0.2">
      <c r="I84" s="145"/>
    </row>
    <row r="85" spans="9:15" x14ac:dyDescent="0.2">
      <c r="I85" s="145"/>
    </row>
    <row r="89" spans="9:15" x14ac:dyDescent="0.2">
      <c r="N89" s="108"/>
      <c r="O89" s="123"/>
    </row>
    <row r="90" spans="9:15" x14ac:dyDescent="0.2">
      <c r="N90" s="108"/>
      <c r="O90" s="123"/>
    </row>
    <row r="91" spans="9:15" x14ac:dyDescent="0.2">
      <c r="N91" s="108"/>
      <c r="O91" s="123"/>
    </row>
    <row r="92" spans="9:15" x14ac:dyDescent="0.2">
      <c r="N92" s="108"/>
      <c r="O92" s="123"/>
    </row>
    <row r="93" spans="9:15" x14ac:dyDescent="0.2">
      <c r="N93" s="108"/>
      <c r="O93" s="123"/>
    </row>
    <row r="94" spans="9:15" x14ac:dyDescent="0.2">
      <c r="N94" s="108"/>
      <c r="O94" s="123"/>
    </row>
    <row r="95" spans="9:15" x14ac:dyDescent="0.2">
      <c r="N95" s="108"/>
      <c r="O95" s="123"/>
    </row>
    <row r="96" spans="9:15" x14ac:dyDescent="0.2">
      <c r="N96" s="108"/>
      <c r="O96" s="123"/>
    </row>
    <row r="97" spans="14:15" x14ac:dyDescent="0.2">
      <c r="N97" s="108"/>
      <c r="O97" s="123"/>
    </row>
    <row r="98" spans="14:15" x14ac:dyDescent="0.2">
      <c r="N98" s="108"/>
      <c r="O98" s="123"/>
    </row>
    <row r="99" spans="14:15" x14ac:dyDescent="0.2">
      <c r="N99" s="108"/>
      <c r="O99" s="123"/>
    </row>
    <row r="100" spans="14:15" x14ac:dyDescent="0.2">
      <c r="N100" s="108"/>
    </row>
    <row r="101" spans="14:15" x14ac:dyDescent="0.2">
      <c r="N101" s="108"/>
    </row>
    <row r="102" spans="14:15" x14ac:dyDescent="0.2">
      <c r="N102" s="108"/>
    </row>
    <row r="103" spans="14:15" x14ac:dyDescent="0.2">
      <c r="N103" s="108"/>
    </row>
    <row r="254" spans="72:76" ht="13.5" thickBot="1" x14ac:dyDescent="0.25"/>
    <row r="255" spans="72:76" x14ac:dyDescent="0.2">
      <c r="BT255" s="341" t="s">
        <v>64</v>
      </c>
      <c r="BU255" s="342"/>
      <c r="BV255" s="342"/>
      <c r="BW255" s="342"/>
      <c r="BX255" s="343"/>
    </row>
    <row r="256" spans="72:76" x14ac:dyDescent="0.2">
      <c r="BT256" s="146"/>
      <c r="BU256" s="85" t="s">
        <v>65</v>
      </c>
      <c r="BV256" s="85" t="s">
        <v>66</v>
      </c>
      <c r="BW256" s="85" t="s">
        <v>67</v>
      </c>
      <c r="BX256" s="147"/>
    </row>
    <row r="257" spans="72:87" x14ac:dyDescent="0.2">
      <c r="BT257" s="148">
        <v>100</v>
      </c>
      <c r="BU257" s="149" t="s">
        <v>68</v>
      </c>
      <c r="BV257" s="93">
        <f t="shared" ref="BV257:BV262" si="1">+BT257</f>
        <v>100</v>
      </c>
      <c r="BW257" s="150" t="s">
        <v>69</v>
      </c>
      <c r="BX257" s="147"/>
    </row>
    <row r="258" spans="72:87" ht="25.5" x14ac:dyDescent="0.2">
      <c r="BT258" s="148">
        <v>200</v>
      </c>
      <c r="BU258" s="149" t="s">
        <v>34</v>
      </c>
      <c r="BV258" s="93">
        <f t="shared" si="1"/>
        <v>200</v>
      </c>
      <c r="BW258" s="150" t="s">
        <v>70</v>
      </c>
      <c r="BX258" s="147"/>
    </row>
    <row r="259" spans="72:87" ht="57" x14ac:dyDescent="0.2">
      <c r="BT259" s="148">
        <v>300</v>
      </c>
      <c r="BU259" s="151" t="s">
        <v>71</v>
      </c>
      <c r="BV259" s="93">
        <f t="shared" si="1"/>
        <v>300</v>
      </c>
      <c r="BW259" s="150" t="s">
        <v>72</v>
      </c>
      <c r="BX259" s="147"/>
    </row>
    <row r="260" spans="72:87" ht="57" x14ac:dyDescent="0.2">
      <c r="BT260" s="148">
        <v>400</v>
      </c>
      <c r="BU260" s="151" t="s">
        <v>73</v>
      </c>
      <c r="BV260" s="93">
        <f t="shared" si="1"/>
        <v>400</v>
      </c>
      <c r="BW260" s="150" t="s">
        <v>74</v>
      </c>
      <c r="BX260" s="147"/>
    </row>
    <row r="261" spans="72:87" x14ac:dyDescent="0.2">
      <c r="BT261" s="148">
        <v>500</v>
      </c>
      <c r="BU261" s="149" t="s">
        <v>75</v>
      </c>
      <c r="BV261" s="93">
        <f t="shared" si="1"/>
        <v>500</v>
      </c>
      <c r="BW261" s="150" t="s">
        <v>76</v>
      </c>
      <c r="BX261" s="147"/>
    </row>
    <row r="262" spans="72:87" ht="25.5" x14ac:dyDescent="0.2">
      <c r="BT262" s="148">
        <v>600</v>
      </c>
      <c r="BU262" s="149" t="s">
        <v>77</v>
      </c>
      <c r="BV262" s="93">
        <f t="shared" si="1"/>
        <v>600</v>
      </c>
      <c r="BW262" s="150" t="s">
        <v>78</v>
      </c>
      <c r="BX262" s="147"/>
    </row>
    <row r="263" spans="72:87" x14ac:dyDescent="0.2">
      <c r="BT263" s="148"/>
      <c r="BU263" s="93"/>
      <c r="BV263" s="93"/>
      <c r="BW263" s="150"/>
      <c r="BX263" s="147"/>
    </row>
    <row r="264" spans="72:87" x14ac:dyDescent="0.2">
      <c r="BT264" s="152"/>
      <c r="BU264" s="150"/>
      <c r="BV264" s="150"/>
      <c r="BW264" s="150"/>
      <c r="BX264" s="147"/>
    </row>
    <row r="265" spans="72:87" x14ac:dyDescent="0.2">
      <c r="BT265" s="152"/>
      <c r="BU265" s="150"/>
      <c r="BV265" s="150"/>
      <c r="BW265" s="150"/>
      <c r="BX265" s="147"/>
      <c r="CF265" s="86" t="s">
        <v>41</v>
      </c>
      <c r="CG265" s="86" t="s">
        <v>79</v>
      </c>
      <c r="CH265" s="86" t="s">
        <v>80</v>
      </c>
    </row>
    <row r="266" spans="72:87" x14ac:dyDescent="0.2">
      <c r="BT266" s="146"/>
      <c r="BU266" s="85"/>
      <c r="BV266" s="85"/>
      <c r="BW266" s="85"/>
      <c r="BX266" s="147"/>
      <c r="CE266" s="86" t="s">
        <v>40</v>
      </c>
      <c r="CF266" s="123">
        <v>6.4999999999999997E-3</v>
      </c>
      <c r="CG266" s="153">
        <v>0.03</v>
      </c>
      <c r="CH266" s="86" t="s">
        <v>81</v>
      </c>
      <c r="CI266" s="123" t="e">
        <f>(#REF!+#REF!)+C21</f>
        <v>#REF!</v>
      </c>
    </row>
    <row r="267" spans="72:87" x14ac:dyDescent="0.2">
      <c r="BT267" s="146"/>
      <c r="BU267" s="85"/>
      <c r="BV267" s="85"/>
      <c r="BW267" s="85"/>
      <c r="BX267" s="147"/>
      <c r="CF267" s="123">
        <v>1.6500000000000001E-2</v>
      </c>
      <c r="CG267" s="123">
        <v>7.5999999999999998E-2</v>
      </c>
      <c r="CH267" s="86" t="s">
        <v>82</v>
      </c>
      <c r="CI267" s="123" t="e">
        <f>(#REF!+#REF!)*#REF!+C21</f>
        <v>#REF!</v>
      </c>
    </row>
    <row r="268" spans="72:87" x14ac:dyDescent="0.2">
      <c r="BT268" s="146"/>
      <c r="BU268" s="85"/>
      <c r="BV268" s="85"/>
      <c r="BW268" s="85"/>
      <c r="BX268" s="147"/>
    </row>
    <row r="269" spans="72:87" x14ac:dyDescent="0.2">
      <c r="BT269" s="154"/>
      <c r="BU269" s="155"/>
      <c r="BV269" s="155"/>
      <c r="BW269" s="85"/>
      <c r="BX269" s="147"/>
    </row>
    <row r="270" spans="72:87" x14ac:dyDescent="0.2">
      <c r="BT270" s="146"/>
      <c r="BU270" s="85"/>
      <c r="BV270" s="85"/>
      <c r="BW270" s="85"/>
      <c r="BX270" s="147"/>
    </row>
    <row r="271" spans="72:87" ht="13.5" thickBot="1" x14ac:dyDescent="0.25">
      <c r="BT271" s="146"/>
      <c r="BU271" s="85"/>
      <c r="BV271" s="85"/>
      <c r="BW271" s="85"/>
      <c r="BX271" s="147"/>
      <c r="CD271" s="86">
        <f>BT257</f>
        <v>100</v>
      </c>
      <c r="CE271" s="340" t="str">
        <f>BU257</f>
        <v>Construção de edificios</v>
      </c>
      <c r="CF271" s="340"/>
      <c r="CG271" s="340"/>
      <c r="CH271" s="340"/>
    </row>
    <row r="272" spans="72:87" ht="15" thickBot="1" x14ac:dyDescent="0.25">
      <c r="BT272" s="146"/>
      <c r="BU272" s="85"/>
      <c r="BV272" s="85"/>
      <c r="BW272" s="85"/>
      <c r="BX272" s="147"/>
      <c r="CD272" s="86">
        <f>+CD271+1</f>
        <v>101</v>
      </c>
      <c r="CE272" s="156" t="s">
        <v>55</v>
      </c>
      <c r="CF272" s="157">
        <v>0.03</v>
      </c>
      <c r="CG272" s="157">
        <v>0.04</v>
      </c>
      <c r="CH272" s="157">
        <v>5.5E-2</v>
      </c>
    </row>
    <row r="273" spans="72:86" ht="15" thickBot="1" x14ac:dyDescent="0.25">
      <c r="BT273" s="146"/>
      <c r="BU273" s="85"/>
      <c r="BV273" s="85"/>
      <c r="BW273" s="85"/>
      <c r="BX273" s="147"/>
      <c r="CD273" s="86">
        <f>+CD272+1</f>
        <v>102</v>
      </c>
      <c r="CE273" s="156" t="s">
        <v>56</v>
      </c>
      <c r="CF273" s="157">
        <v>8.0000000000000002E-3</v>
      </c>
      <c r="CG273" s="157">
        <v>8.0000000000000002E-3</v>
      </c>
      <c r="CH273" s="157">
        <v>0.01</v>
      </c>
    </row>
    <row r="274" spans="72:86" ht="15" thickBot="1" x14ac:dyDescent="0.25">
      <c r="BT274" s="146"/>
      <c r="BU274" s="85"/>
      <c r="BV274" s="85"/>
      <c r="BW274" s="85"/>
      <c r="BX274" s="147"/>
      <c r="CD274" s="86">
        <f>+CD273+1</f>
        <v>103</v>
      </c>
      <c r="CE274" s="156" t="s">
        <v>57</v>
      </c>
      <c r="CF274" s="157">
        <v>9.7000000000000003E-3</v>
      </c>
      <c r="CG274" s="157">
        <v>1.2699999999999999E-2</v>
      </c>
      <c r="CH274" s="157">
        <v>1.2699999999999999E-2</v>
      </c>
    </row>
    <row r="275" spans="72:86" ht="15" thickBot="1" x14ac:dyDescent="0.25">
      <c r="BT275" s="154"/>
      <c r="BU275" s="155"/>
      <c r="BV275" s="155"/>
      <c r="BW275" s="85"/>
      <c r="BX275" s="147"/>
      <c r="CD275" s="86">
        <f>+CD274+1</f>
        <v>104</v>
      </c>
      <c r="CE275" s="156" t="s">
        <v>58</v>
      </c>
      <c r="CF275" s="157">
        <v>5.8999999999999999E-3</v>
      </c>
      <c r="CG275" s="157">
        <v>1.23E-2</v>
      </c>
      <c r="CH275" s="157">
        <v>1.3899999999999999E-2</v>
      </c>
    </row>
    <row r="276" spans="72:86" ht="15" thickBot="1" x14ac:dyDescent="0.25">
      <c r="BT276" s="146"/>
      <c r="BU276" s="85"/>
      <c r="BV276" s="85"/>
      <c r="BW276" s="85"/>
      <c r="BX276" s="147"/>
      <c r="CD276" s="86">
        <f>+CD275+1</f>
        <v>105</v>
      </c>
      <c r="CE276" s="156" t="s">
        <v>59</v>
      </c>
      <c r="CF276" s="157">
        <v>6.1600000000000002E-2</v>
      </c>
      <c r="CG276" s="157">
        <v>7.3999999999999996E-2</v>
      </c>
      <c r="CH276" s="157">
        <v>8.9599999999999999E-2</v>
      </c>
    </row>
    <row r="277" spans="72:86" x14ac:dyDescent="0.2">
      <c r="BT277" s="146"/>
      <c r="BU277" s="85"/>
      <c r="BV277" s="85"/>
      <c r="BW277" s="85"/>
      <c r="BX277" s="147"/>
    </row>
    <row r="278" spans="72:86" x14ac:dyDescent="0.2">
      <c r="BT278" s="146"/>
      <c r="BU278" s="85"/>
      <c r="BV278" s="85"/>
      <c r="BW278" s="85"/>
      <c r="BX278" s="147"/>
    </row>
    <row r="279" spans="72:86" ht="13.5" thickBot="1" x14ac:dyDescent="0.25">
      <c r="BT279" s="146"/>
      <c r="BU279" s="85"/>
      <c r="BV279" s="85"/>
      <c r="BW279" s="85"/>
      <c r="BX279" s="147"/>
      <c r="CD279" s="86">
        <f>BT258</f>
        <v>200</v>
      </c>
      <c r="CE279" s="340" t="str">
        <f>BU258</f>
        <v>Construção de rodovias e ferrovias</v>
      </c>
      <c r="CF279" s="340"/>
      <c r="CG279" s="340"/>
      <c r="CH279" s="340"/>
    </row>
    <row r="280" spans="72:86" ht="15" thickBot="1" x14ac:dyDescent="0.25">
      <c r="BT280" s="146"/>
      <c r="BU280" s="85"/>
      <c r="BV280" s="85"/>
      <c r="BW280" s="85"/>
      <c r="BX280" s="147"/>
      <c r="CD280" s="86">
        <f>+CD279+1</f>
        <v>201</v>
      </c>
      <c r="CE280" s="156" t="s">
        <v>55</v>
      </c>
      <c r="CF280" s="157">
        <v>3.7999999999999999E-2</v>
      </c>
      <c r="CG280" s="157">
        <v>4.0099999999999997E-2</v>
      </c>
      <c r="CH280" s="157">
        <v>4.6699999999999998E-2</v>
      </c>
    </row>
    <row r="281" spans="72:86" ht="15" thickBot="1" x14ac:dyDescent="0.25">
      <c r="BT281" s="146"/>
      <c r="BU281" s="85"/>
      <c r="BV281" s="85"/>
      <c r="BW281" s="85"/>
      <c r="BX281" s="147"/>
      <c r="CD281" s="86">
        <f>+CD280+1</f>
        <v>202</v>
      </c>
      <c r="CE281" s="156" t="s">
        <v>56</v>
      </c>
      <c r="CF281" s="157">
        <v>3.2000000000000002E-3</v>
      </c>
      <c r="CG281" s="157">
        <v>4.0000000000000001E-3</v>
      </c>
      <c r="CH281" s="157">
        <v>7.4000000000000003E-3</v>
      </c>
    </row>
    <row r="282" spans="72:86" ht="15" thickBot="1" x14ac:dyDescent="0.25">
      <c r="BT282" s="341"/>
      <c r="BU282" s="342"/>
      <c r="BV282" s="342"/>
      <c r="BW282" s="342"/>
      <c r="BX282" s="343"/>
      <c r="CD282" s="86">
        <f>+CD281+1</f>
        <v>203</v>
      </c>
      <c r="CE282" s="156" t="s">
        <v>57</v>
      </c>
      <c r="CF282" s="157">
        <v>5.0000000000000001E-3</v>
      </c>
      <c r="CG282" s="157">
        <v>5.5999999999999999E-3</v>
      </c>
      <c r="CH282" s="157">
        <v>9.7000000000000003E-3</v>
      </c>
    </row>
    <row r="283" spans="72:86" ht="15" thickBot="1" x14ac:dyDescent="0.25">
      <c r="BT283" s="146"/>
      <c r="BU283" s="85"/>
      <c r="BV283" s="85"/>
      <c r="BW283" s="85"/>
      <c r="BX283" s="147"/>
      <c r="CD283" s="86">
        <f>+CD282+1</f>
        <v>204</v>
      </c>
      <c r="CE283" s="156" t="s">
        <v>58</v>
      </c>
      <c r="CF283" s="157">
        <v>1.0200000000000001E-2</v>
      </c>
      <c r="CG283" s="157">
        <v>1.11E-2</v>
      </c>
      <c r="CH283" s="157">
        <v>1.21E-2</v>
      </c>
    </row>
    <row r="284" spans="72:86" ht="15" thickBot="1" x14ac:dyDescent="0.25">
      <c r="BT284" s="146"/>
      <c r="BU284" s="85"/>
      <c r="BV284" s="85"/>
      <c r="BW284" s="85"/>
      <c r="BX284" s="147"/>
      <c r="CD284" s="86">
        <f>+CD283+1</f>
        <v>205</v>
      </c>
      <c r="CE284" s="156" t="s">
        <v>59</v>
      </c>
      <c r="CF284" s="157">
        <v>6.6400000000000001E-2</v>
      </c>
      <c r="CG284" s="157">
        <v>7.2999999999999995E-2</v>
      </c>
      <c r="CH284" s="157">
        <v>8.6900000000000005E-2</v>
      </c>
    </row>
    <row r="285" spans="72:86" x14ac:dyDescent="0.2">
      <c r="BT285" s="146"/>
      <c r="BU285" s="85"/>
      <c r="BV285" s="85"/>
      <c r="BW285" s="85"/>
      <c r="BX285" s="147"/>
    </row>
    <row r="286" spans="72:86" ht="13.5" thickBot="1" x14ac:dyDescent="0.25">
      <c r="BT286" s="158"/>
      <c r="BU286" s="159"/>
      <c r="BV286" s="159"/>
      <c r="BW286" s="159"/>
      <c r="BX286" s="160"/>
    </row>
    <row r="287" spans="72:86" ht="13.5" thickBot="1" x14ac:dyDescent="0.25">
      <c r="BT287" s="341"/>
      <c r="BU287" s="342"/>
      <c r="BV287" s="342"/>
      <c r="BW287" s="342"/>
      <c r="BX287" s="343"/>
      <c r="CD287" s="86">
        <f>BT259</f>
        <v>300</v>
      </c>
      <c r="CE287" s="340" t="str">
        <f>BU259</f>
        <v>Construção de Redes de Abastecimento de Água, Coleta de Esgoto e Construções Correlatas</v>
      </c>
      <c r="CF287" s="340"/>
      <c r="CG287" s="340"/>
      <c r="CH287" s="340"/>
    </row>
    <row r="288" spans="72:86" ht="15" thickBot="1" x14ac:dyDescent="0.25">
      <c r="BT288" s="344"/>
      <c r="BU288" s="345"/>
      <c r="BV288" s="345"/>
      <c r="BW288" s="345"/>
      <c r="BX288" s="346"/>
      <c r="CD288" s="86">
        <f>+CD287+1</f>
        <v>301</v>
      </c>
      <c r="CE288" s="161" t="s">
        <v>55</v>
      </c>
      <c r="CF288" s="162">
        <v>3.4299999999999997E-2</v>
      </c>
      <c r="CG288" s="162">
        <v>4.9299999999999997E-2</v>
      </c>
      <c r="CH288" s="162">
        <v>6.7100000000000007E-2</v>
      </c>
    </row>
    <row r="289" spans="72:86" ht="15" thickBot="1" x14ac:dyDescent="0.25">
      <c r="BT289" s="344"/>
      <c r="BU289" s="345"/>
      <c r="BV289" s="345"/>
      <c r="BW289" s="345"/>
      <c r="BX289" s="346"/>
      <c r="CD289" s="86">
        <f>+CD288+1</f>
        <v>302</v>
      </c>
      <c r="CE289" s="156" t="s">
        <v>56</v>
      </c>
      <c r="CF289" s="157">
        <v>2.8E-3</v>
      </c>
      <c r="CG289" s="157">
        <v>4.8999999999999998E-3</v>
      </c>
      <c r="CH289" s="157">
        <v>7.4999999999999997E-3</v>
      </c>
    </row>
    <row r="290" spans="72:86" ht="27" customHeight="1" thickBot="1" x14ac:dyDescent="0.25">
      <c r="BT290" s="163"/>
      <c r="BU290" s="164"/>
      <c r="BV290" s="165"/>
      <c r="BW290" s="165"/>
      <c r="BX290" s="166"/>
      <c r="CD290" s="86">
        <f>+CD289+1</f>
        <v>303</v>
      </c>
      <c r="CE290" s="156" t="s">
        <v>57</v>
      </c>
      <c r="CF290" s="157">
        <v>0.01</v>
      </c>
      <c r="CG290" s="157">
        <v>1.3899999999999999E-2</v>
      </c>
      <c r="CH290" s="157">
        <v>1.7399999999999999E-2</v>
      </c>
    </row>
    <row r="291" spans="72:86" ht="15" thickBot="1" x14ac:dyDescent="0.25">
      <c r="BT291" s="146"/>
      <c r="BU291" s="85"/>
      <c r="BV291" s="85"/>
      <c r="BW291" s="85"/>
      <c r="BX291" s="147"/>
      <c r="CD291" s="86">
        <f>+CD290+1</f>
        <v>304</v>
      </c>
      <c r="CE291" s="156" t="s">
        <v>58</v>
      </c>
      <c r="CF291" s="157">
        <v>9.4000000000000004E-3</v>
      </c>
      <c r="CG291" s="157">
        <v>9.9000000000000008E-3</v>
      </c>
      <c r="CH291" s="157">
        <v>1.17E-2</v>
      </c>
    </row>
    <row r="292" spans="72:86" ht="15" thickBot="1" x14ac:dyDescent="0.25">
      <c r="BT292" s="158"/>
      <c r="BU292" s="159"/>
      <c r="BV292" s="159"/>
      <c r="BW292" s="159"/>
      <c r="BX292" s="160"/>
      <c r="CD292" s="86">
        <f>+CD291+1</f>
        <v>305</v>
      </c>
      <c r="CE292" s="156" t="s">
        <v>59</v>
      </c>
      <c r="CF292" s="157">
        <v>6.7400000000000002E-2</v>
      </c>
      <c r="CG292" s="157">
        <v>8.0399999999999999E-2</v>
      </c>
      <c r="CH292" s="157">
        <v>9.4E-2</v>
      </c>
    </row>
    <row r="293" spans="72:86" x14ac:dyDescent="0.2">
      <c r="BT293" s="341"/>
      <c r="BU293" s="342"/>
      <c r="BV293" s="342"/>
      <c r="BW293" s="342"/>
      <c r="BX293" s="343"/>
    </row>
    <row r="294" spans="72:86" ht="13.5" thickBot="1" x14ac:dyDescent="0.25">
      <c r="BT294" s="167"/>
      <c r="BU294" s="168" t="s">
        <v>83</v>
      </c>
      <c r="BV294" s="168" t="s">
        <v>84</v>
      </c>
      <c r="BW294" s="168" t="s">
        <v>85</v>
      </c>
      <c r="BX294" s="168" t="s">
        <v>86</v>
      </c>
      <c r="CD294" s="86">
        <f>BT260</f>
        <v>400</v>
      </c>
      <c r="CE294" s="340" t="str">
        <f>BU260</f>
        <v>Construção e Manutenção de Estações e Redes de Distribuição de Energia Elétrica</v>
      </c>
      <c r="CF294" s="340"/>
      <c r="CG294" s="340"/>
      <c r="CH294" s="340"/>
    </row>
    <row r="295" spans="72:86" ht="15" thickBot="1" x14ac:dyDescent="0.25">
      <c r="BT295" s="167" t="s">
        <v>87</v>
      </c>
      <c r="BU295" s="168">
        <f>VLOOKUP(C6,BU257:BV262,2,0)</f>
        <v>200</v>
      </c>
      <c r="BV295" s="169">
        <f>VLOOKUP($BU295,$BT$306:$BX$311,3,0)</f>
        <v>0.19600000000000001</v>
      </c>
      <c r="BW295" s="169">
        <f>VLOOKUP($BU295,$BT$306:$BX$311,4,0)</f>
        <v>0.2097</v>
      </c>
      <c r="BX295" s="169">
        <f>VLOOKUP($BU295,$BT$306:$BX$311,5,0)</f>
        <v>0.24229999999999999</v>
      </c>
      <c r="CD295" s="86">
        <f>+CD294+1</f>
        <v>401</v>
      </c>
      <c r="CE295" s="161" t="s">
        <v>55</v>
      </c>
      <c r="CF295" s="162">
        <v>5.2900000000000003E-2</v>
      </c>
      <c r="CG295" s="162">
        <v>5.9200000000000003E-2</v>
      </c>
      <c r="CH295" s="162">
        <v>7.9299999999999995E-2</v>
      </c>
    </row>
    <row r="296" spans="72:86" ht="15" thickBot="1" x14ac:dyDescent="0.25">
      <c r="BT296" s="170" t="s">
        <v>55</v>
      </c>
      <c r="BU296" s="168">
        <f>+BU295+1</f>
        <v>201</v>
      </c>
      <c r="BV296" s="169">
        <f>VLOOKUP($BU296,$CD$271:$CH$312,3,0)</f>
        <v>3.7999999999999999E-2</v>
      </c>
      <c r="BW296" s="169">
        <f>VLOOKUP($BU296,$CD$271:$CH$312,4,0)</f>
        <v>4.0099999999999997E-2</v>
      </c>
      <c r="BX296" s="169">
        <f>VLOOKUP($BU296,$CD$271:$CH$312,5,0)</f>
        <v>4.6699999999999998E-2</v>
      </c>
      <c r="CD296" s="86">
        <f>+CD295+1</f>
        <v>402</v>
      </c>
      <c r="CE296" s="156" t="s">
        <v>56</v>
      </c>
      <c r="CF296" s="157">
        <v>2.5000000000000001E-3</v>
      </c>
      <c r="CG296" s="157">
        <v>5.1000000000000004E-3</v>
      </c>
      <c r="CH296" s="157">
        <v>5.5999999999999999E-3</v>
      </c>
    </row>
    <row r="297" spans="72:86" ht="15" thickBot="1" x14ac:dyDescent="0.25">
      <c r="BT297" s="170" t="s">
        <v>56</v>
      </c>
      <c r="BU297" s="168">
        <f>+BU296+1</f>
        <v>202</v>
      </c>
      <c r="BV297" s="169">
        <f>VLOOKUP($BU297,$CD$271:$CH$312,3,0)</f>
        <v>3.2000000000000002E-3</v>
      </c>
      <c r="BW297" s="169">
        <f>VLOOKUP($BU297,$CD$271:$CH$312,4,0)</f>
        <v>4.0000000000000001E-3</v>
      </c>
      <c r="BX297" s="169">
        <f>VLOOKUP($BU297,$CD$271:$CH$312,5,0)</f>
        <v>7.4000000000000003E-3</v>
      </c>
      <c r="CD297" s="86">
        <f>+CD296+1</f>
        <v>403</v>
      </c>
      <c r="CE297" s="156" t="s">
        <v>57</v>
      </c>
      <c r="CF297" s="157">
        <v>0.01</v>
      </c>
      <c r="CG297" s="157">
        <v>1.4800000000000001E-2</v>
      </c>
      <c r="CH297" s="157">
        <v>1.9699999999999999E-2</v>
      </c>
    </row>
    <row r="298" spans="72:86" ht="15" thickBot="1" x14ac:dyDescent="0.25">
      <c r="BT298" s="170" t="s">
        <v>57</v>
      </c>
      <c r="BU298" s="168">
        <f>+BU297+1</f>
        <v>203</v>
      </c>
      <c r="BV298" s="169">
        <f>VLOOKUP($BU298,$CD$271:$CH$312,3,0)</f>
        <v>5.0000000000000001E-3</v>
      </c>
      <c r="BW298" s="169">
        <f>VLOOKUP($BU298,$CD$271:$CH$312,4,0)</f>
        <v>5.5999999999999999E-3</v>
      </c>
      <c r="BX298" s="169">
        <f>VLOOKUP($BU298,$CD$271:$CH$312,5,0)</f>
        <v>9.7000000000000003E-3</v>
      </c>
      <c r="CD298" s="86">
        <f>+CD297+1</f>
        <v>404</v>
      </c>
      <c r="CE298" s="156" t="s">
        <v>58</v>
      </c>
      <c r="CF298" s="157">
        <v>1.01E-2</v>
      </c>
      <c r="CG298" s="157">
        <v>1.0699999999999999E-2</v>
      </c>
      <c r="CH298" s="157">
        <v>1.11E-2</v>
      </c>
    </row>
    <row r="299" spans="72:86" ht="15" thickBot="1" x14ac:dyDescent="0.25">
      <c r="BT299" s="170" t="s">
        <v>58</v>
      </c>
      <c r="BU299" s="168">
        <f>+BU298+1</f>
        <v>204</v>
      </c>
      <c r="BV299" s="169">
        <f>VLOOKUP($BU299,$CD$271:$CH$312,3,0)</f>
        <v>1.0200000000000001E-2</v>
      </c>
      <c r="BW299" s="169">
        <f>VLOOKUP($BU299,$CD$271:$CH$312,4,0)</f>
        <v>1.11E-2</v>
      </c>
      <c r="BX299" s="169">
        <f>VLOOKUP($BU299,$CD$271:$CH$312,5,0)</f>
        <v>1.21E-2</v>
      </c>
      <c r="CD299" s="86">
        <f>+CD298+1</f>
        <v>405</v>
      </c>
      <c r="CE299" s="156" t="s">
        <v>59</v>
      </c>
      <c r="CF299" s="157">
        <v>0.08</v>
      </c>
      <c r="CG299" s="157">
        <v>8.3099999999999993E-2</v>
      </c>
      <c r="CH299" s="157">
        <v>9.5100000000000004E-2</v>
      </c>
    </row>
    <row r="300" spans="72:86" ht="15" thickBot="1" x14ac:dyDescent="0.25">
      <c r="BT300" s="170" t="s">
        <v>59</v>
      </c>
      <c r="BU300" s="168">
        <f>+BU299+1</f>
        <v>205</v>
      </c>
      <c r="BV300" s="169">
        <f>VLOOKUP($BU300,$CD$271:$CH$312,3,0)</f>
        <v>6.6400000000000001E-2</v>
      </c>
      <c r="BW300" s="169">
        <f>VLOOKUP($BU300,$CD$271:$CH$312,4,0)</f>
        <v>7.2999999999999995E-2</v>
      </c>
      <c r="BX300" s="169">
        <f>VLOOKUP($BU300,$CD$271:$CH$312,5,0)</f>
        <v>8.6900000000000005E-2</v>
      </c>
      <c r="CD300" s="86">
        <f>BT261</f>
        <v>500</v>
      </c>
      <c r="CE300" s="340" t="str">
        <f>BU261</f>
        <v>Portuárias, Marítimas e Fluviais</v>
      </c>
      <c r="CF300" s="340"/>
      <c r="CG300" s="340"/>
      <c r="CH300" s="340"/>
    </row>
    <row r="301" spans="72:86" ht="15" thickBot="1" x14ac:dyDescent="0.25">
      <c r="BT301" s="146"/>
      <c r="BU301" s="85"/>
      <c r="BV301" s="85"/>
      <c r="BW301" s="85"/>
      <c r="BX301" s="147"/>
      <c r="CD301" s="86">
        <f>+CD300+1</f>
        <v>501</v>
      </c>
      <c r="CE301" s="161" t="s">
        <v>55</v>
      </c>
      <c r="CF301" s="162">
        <v>0.04</v>
      </c>
      <c r="CG301" s="162">
        <v>5.5199999999999999E-2</v>
      </c>
      <c r="CH301" s="162">
        <v>7.85E-2</v>
      </c>
    </row>
    <row r="302" spans="72:86" ht="15" thickBot="1" x14ac:dyDescent="0.25">
      <c r="CD302" s="86">
        <f>+CD301+1</f>
        <v>502</v>
      </c>
      <c r="CE302" s="156" t="s">
        <v>56</v>
      </c>
      <c r="CF302" s="157">
        <v>8.0999999999999996E-3</v>
      </c>
      <c r="CG302" s="157">
        <v>1.2200000000000001E-2</v>
      </c>
      <c r="CH302" s="157">
        <v>1.9900000000000001E-2</v>
      </c>
    </row>
    <row r="303" spans="72:86" ht="15" thickBot="1" x14ac:dyDescent="0.25">
      <c r="CD303" s="86">
        <f>+CD302+1</f>
        <v>503</v>
      </c>
      <c r="CE303" s="156" t="s">
        <v>57</v>
      </c>
      <c r="CF303" s="157">
        <v>1.46E-2</v>
      </c>
      <c r="CG303" s="157">
        <v>2.3199999999999998E-2</v>
      </c>
      <c r="CH303" s="157">
        <v>3.1600000000000003E-2</v>
      </c>
    </row>
    <row r="304" spans="72:86" ht="15" thickBot="1" x14ac:dyDescent="0.25">
      <c r="CD304" s="86">
        <f>+CD303+1</f>
        <v>504</v>
      </c>
      <c r="CE304" s="156" t="s">
        <v>58</v>
      </c>
      <c r="CF304" s="157">
        <v>9.4000000000000004E-3</v>
      </c>
      <c r="CG304" s="157">
        <v>1.0200000000000001E-2</v>
      </c>
      <c r="CH304" s="157">
        <v>1.3299999999999999E-2</v>
      </c>
    </row>
    <row r="305" spans="72:86" ht="15" thickBot="1" x14ac:dyDescent="0.25">
      <c r="BV305" s="171" t="s">
        <v>88</v>
      </c>
      <c r="BW305" s="172" t="s">
        <v>85</v>
      </c>
      <c r="BX305" s="172" t="s">
        <v>89</v>
      </c>
      <c r="CD305" s="86">
        <f>+CD304+1</f>
        <v>505</v>
      </c>
      <c r="CE305" s="156" t="s">
        <v>59</v>
      </c>
      <c r="CF305" s="157">
        <v>7.1400000000000005E-2</v>
      </c>
      <c r="CG305" s="157">
        <v>8.4000000000000005E-2</v>
      </c>
      <c r="CH305" s="157">
        <v>0.1043</v>
      </c>
    </row>
    <row r="306" spans="72:86" ht="15" thickBot="1" x14ac:dyDescent="0.25">
      <c r="BT306" s="86">
        <f>BT257</f>
        <v>100</v>
      </c>
      <c r="BU306" s="161" t="str">
        <f t="shared" ref="BU306:BU311" si="2">VLOOKUP(BT306,BT257:BU262,2,0)</f>
        <v>Construção de edificios</v>
      </c>
      <c r="BV306" s="162">
        <v>0.2034</v>
      </c>
      <c r="BW306" s="162">
        <v>0.22120000000000001</v>
      </c>
      <c r="BX306" s="162">
        <v>0.25</v>
      </c>
    </row>
    <row r="307" spans="72:86" ht="29.25" thickBot="1" x14ac:dyDescent="0.25">
      <c r="BT307" s="86">
        <v>200</v>
      </c>
      <c r="BU307" s="161" t="str">
        <f t="shared" si="2"/>
        <v>Construção de rodovias e ferrovias</v>
      </c>
      <c r="BV307" s="157">
        <v>0.19600000000000001</v>
      </c>
      <c r="BW307" s="157">
        <v>0.2097</v>
      </c>
      <c r="BX307" s="157">
        <v>0.24229999999999999</v>
      </c>
      <c r="CD307" s="86">
        <f>BT262</f>
        <v>600</v>
      </c>
      <c r="CE307" s="340" t="str">
        <f>BU262</f>
        <v>Fornecimento de Materiais e Equipamentos</v>
      </c>
      <c r="CF307" s="340"/>
      <c r="CG307" s="340"/>
      <c r="CH307" s="340"/>
    </row>
    <row r="308" spans="72:86" ht="57.75" thickBot="1" x14ac:dyDescent="0.25">
      <c r="BT308" s="86">
        <f>BT259</f>
        <v>300</v>
      </c>
      <c r="BU308" s="161" t="str">
        <f t="shared" si="2"/>
        <v>Construção de Redes de Abastecimento de Água, Coleta de Esgoto e Construções Correlatas</v>
      </c>
      <c r="BV308" s="157">
        <v>0.20760000000000001</v>
      </c>
      <c r="BW308" s="157">
        <v>0.24179999999999999</v>
      </c>
      <c r="BX308" s="157">
        <v>0.26440000000000002</v>
      </c>
      <c r="CD308" s="86">
        <f>+CD307+1</f>
        <v>601</v>
      </c>
      <c r="CE308" s="161" t="s">
        <v>55</v>
      </c>
      <c r="CF308" s="162">
        <v>1.4999999999999999E-2</v>
      </c>
      <c r="CG308" s="162">
        <v>3.4500000000000003E-2</v>
      </c>
      <c r="CH308" s="162">
        <v>4.4900000000000002E-2</v>
      </c>
    </row>
    <row r="309" spans="72:86" ht="57.75" thickBot="1" x14ac:dyDescent="0.25">
      <c r="BT309" s="86">
        <v>400</v>
      </c>
      <c r="BU309" s="161" t="str">
        <f t="shared" si="2"/>
        <v>Construção e Manutenção de Estações e Redes de Distribuição de Energia Elétrica</v>
      </c>
      <c r="BV309" s="157">
        <v>0.24</v>
      </c>
      <c r="BW309" s="157">
        <v>0.25840000000000002</v>
      </c>
      <c r="BX309" s="157">
        <v>0.27860000000000001</v>
      </c>
      <c r="CD309" s="86">
        <f>+CD308+1</f>
        <v>602</v>
      </c>
      <c r="CE309" s="156" t="s">
        <v>56</v>
      </c>
      <c r="CF309" s="157">
        <v>3.0000000000000001E-3</v>
      </c>
      <c r="CG309" s="157">
        <v>4.7999999999999996E-3</v>
      </c>
      <c r="CH309" s="157">
        <v>8.2000000000000007E-3</v>
      </c>
    </row>
    <row r="310" spans="72:86" ht="29.25" thickBot="1" x14ac:dyDescent="0.25">
      <c r="BT310" s="86">
        <v>500</v>
      </c>
      <c r="BU310" s="161" t="str">
        <f t="shared" si="2"/>
        <v>Portuárias, Marítimas e Fluviais</v>
      </c>
      <c r="BV310" s="157">
        <v>0.22800000000000001</v>
      </c>
      <c r="BW310" s="157">
        <v>0.27479999999999999</v>
      </c>
      <c r="BX310" s="157">
        <v>0.3095</v>
      </c>
      <c r="CD310" s="86">
        <f>+CD309+1</f>
        <v>603</v>
      </c>
      <c r="CE310" s="156" t="s">
        <v>57</v>
      </c>
      <c r="CF310" s="157">
        <v>5.5999999999999999E-3</v>
      </c>
      <c r="CG310" s="157">
        <v>8.5000000000000006E-3</v>
      </c>
      <c r="CH310" s="157">
        <v>8.8999999999999999E-3</v>
      </c>
    </row>
    <row r="311" spans="72:86" ht="29.25" thickBot="1" x14ac:dyDescent="0.25">
      <c r="BT311" s="86">
        <v>600</v>
      </c>
      <c r="BU311" s="161" t="str">
        <f t="shared" si="2"/>
        <v>Fornecimento de Materiais e Equipamentos</v>
      </c>
      <c r="BV311" s="157">
        <v>0.111</v>
      </c>
      <c r="BW311" s="157">
        <v>0.14019999999999999</v>
      </c>
      <c r="BX311" s="157">
        <v>0.16800000000000001</v>
      </c>
      <c r="CD311" s="86">
        <f>+CD310+1</f>
        <v>604</v>
      </c>
      <c r="CE311" s="156" t="s">
        <v>58</v>
      </c>
      <c r="CF311" s="157">
        <v>8.5000000000000006E-3</v>
      </c>
      <c r="CG311" s="157">
        <v>8.5000000000000006E-3</v>
      </c>
      <c r="CH311" s="157">
        <v>1.11E-2</v>
      </c>
    </row>
    <row r="312" spans="72:86" ht="15" thickBot="1" x14ac:dyDescent="0.25">
      <c r="CD312" s="86">
        <f>+CD311+1</f>
        <v>605</v>
      </c>
      <c r="CE312" s="156" t="s">
        <v>59</v>
      </c>
      <c r="CF312" s="157">
        <v>3.5000000000000003E-2</v>
      </c>
      <c r="CG312" s="157">
        <v>5.11E-2</v>
      </c>
      <c r="CH312" s="157">
        <v>6.2199999999999998E-2</v>
      </c>
    </row>
  </sheetData>
  <sheetProtection password="C5AB" sheet="1" objects="1" scenarios="1" formatCells="0" formatColumns="0" formatRows="0" selectLockedCells="1"/>
  <mergeCells count="31">
    <mergeCell ref="CE307:CH307"/>
    <mergeCell ref="D56:E56"/>
    <mergeCell ref="BT255:BX255"/>
    <mergeCell ref="CE271:CH271"/>
    <mergeCell ref="CE279:CH279"/>
    <mergeCell ref="BT282:BX282"/>
    <mergeCell ref="BT287:BX287"/>
    <mergeCell ref="CE287:CH287"/>
    <mergeCell ref="BT288:BX288"/>
    <mergeCell ref="BT289:BX289"/>
    <mergeCell ref="BT293:BX293"/>
    <mergeCell ref="CE294:CH294"/>
    <mergeCell ref="CE300:CH300"/>
    <mergeCell ref="B30:F30"/>
    <mergeCell ref="E45:F45"/>
    <mergeCell ref="B47:F47"/>
    <mergeCell ref="B52:F52"/>
    <mergeCell ref="B54:D54"/>
    <mergeCell ref="E54:F54"/>
    <mergeCell ref="K16:AV17"/>
    <mergeCell ref="B29:F29"/>
    <mergeCell ref="B1:F1"/>
    <mergeCell ref="B4:F4"/>
    <mergeCell ref="C6:F6"/>
    <mergeCell ref="B12:F12"/>
    <mergeCell ref="D16:F16"/>
    <mergeCell ref="D18:F18"/>
    <mergeCell ref="D19:F19"/>
    <mergeCell ref="D23:E23"/>
    <mergeCell ref="B25:F25"/>
    <mergeCell ref="B26:F26"/>
  </mergeCells>
  <conditionalFormatting sqref="F32:F36">
    <cfRule type="cellIs" dxfId="3" priority="1" stopIfTrue="1" operator="between">
      <formula>$C32</formula>
      <formula>$E32</formula>
    </cfRule>
  </conditionalFormatting>
  <conditionalFormatting sqref="B52:D56 E52:F53 E55:F56">
    <cfRule type="expression" dxfId="2" priority="2" stopIfTrue="1">
      <formula>OR($F$8="NÃO",$F$8="")</formula>
    </cfRule>
  </conditionalFormatting>
  <conditionalFormatting sqref="E45:F45">
    <cfRule type="expression" dxfId="1" priority="3" stopIfTrue="1">
      <formula>$F$8="SIM"</formula>
    </cfRule>
  </conditionalFormatting>
  <conditionalFormatting sqref="E54:F54">
    <cfRule type="expression" dxfId="0" priority="4" stopIfTrue="1">
      <formula>OR($F$8="NÃO",$F$8="")</formula>
    </cfRule>
  </conditionalFormatting>
  <dataValidations count="5">
    <dataValidation type="decimal" allowBlank="1" showInputMessage="1" showErrorMessage="1" sqref="F38:F39 JB38:JB39 SX38:SX39 ACT38:ACT39 AMP38:AMP39 AWL38:AWL39 BGH38:BGH39 BQD38:BQD39 BZZ38:BZZ39 CJV38:CJV39 CTR38:CTR39 DDN38:DDN39 DNJ38:DNJ39 DXF38:DXF39 EHB38:EHB39 EQX38:EQX39 FAT38:FAT39 FKP38:FKP39 FUL38:FUL39 GEH38:GEH39 GOD38:GOD39 GXZ38:GXZ39 HHV38:HHV39 HRR38:HRR39 IBN38:IBN39 ILJ38:ILJ39 IVF38:IVF39 JFB38:JFB39 JOX38:JOX39 JYT38:JYT39 KIP38:KIP39 KSL38:KSL39 LCH38:LCH39 LMD38:LMD39 LVZ38:LVZ39 MFV38:MFV39 MPR38:MPR39 MZN38:MZN39 NJJ38:NJJ39 NTF38:NTF39 ODB38:ODB39 OMX38:OMX39 OWT38:OWT39 PGP38:PGP39 PQL38:PQL39 QAH38:QAH39 QKD38:QKD39 QTZ38:QTZ39 RDV38:RDV39 RNR38:RNR39 RXN38:RXN39 SHJ38:SHJ39 SRF38:SRF39 TBB38:TBB39 TKX38:TKX39 TUT38:TUT39 UEP38:UEP39 UOL38:UOL39 UYH38:UYH39 VID38:VID39 VRZ38:VRZ39 WBV38:WBV39 WLR38:WLR39 WVN38:WVN39 F65574:F65575 JB65574:JB65575 SX65574:SX65575 ACT65574:ACT65575 AMP65574:AMP65575 AWL65574:AWL65575 BGH65574:BGH65575 BQD65574:BQD65575 BZZ65574:BZZ65575 CJV65574:CJV65575 CTR65574:CTR65575 DDN65574:DDN65575 DNJ65574:DNJ65575 DXF65574:DXF65575 EHB65574:EHB65575 EQX65574:EQX65575 FAT65574:FAT65575 FKP65574:FKP65575 FUL65574:FUL65575 GEH65574:GEH65575 GOD65574:GOD65575 GXZ65574:GXZ65575 HHV65574:HHV65575 HRR65574:HRR65575 IBN65574:IBN65575 ILJ65574:ILJ65575 IVF65574:IVF65575 JFB65574:JFB65575 JOX65574:JOX65575 JYT65574:JYT65575 KIP65574:KIP65575 KSL65574:KSL65575 LCH65574:LCH65575 LMD65574:LMD65575 LVZ65574:LVZ65575 MFV65574:MFV65575 MPR65574:MPR65575 MZN65574:MZN65575 NJJ65574:NJJ65575 NTF65574:NTF65575 ODB65574:ODB65575 OMX65574:OMX65575 OWT65574:OWT65575 PGP65574:PGP65575 PQL65574:PQL65575 QAH65574:QAH65575 QKD65574:QKD65575 QTZ65574:QTZ65575 RDV65574:RDV65575 RNR65574:RNR65575 RXN65574:RXN65575 SHJ65574:SHJ65575 SRF65574:SRF65575 TBB65574:TBB65575 TKX65574:TKX65575 TUT65574:TUT65575 UEP65574:UEP65575 UOL65574:UOL65575 UYH65574:UYH65575 VID65574:VID65575 VRZ65574:VRZ65575 WBV65574:WBV65575 WLR65574:WLR65575 WVN65574:WVN65575 F131110:F131111 JB131110:JB131111 SX131110:SX131111 ACT131110:ACT131111 AMP131110:AMP131111 AWL131110:AWL131111 BGH131110:BGH131111 BQD131110:BQD131111 BZZ131110:BZZ131111 CJV131110:CJV131111 CTR131110:CTR131111 DDN131110:DDN131111 DNJ131110:DNJ131111 DXF131110:DXF131111 EHB131110:EHB131111 EQX131110:EQX131111 FAT131110:FAT131111 FKP131110:FKP131111 FUL131110:FUL131111 GEH131110:GEH131111 GOD131110:GOD131111 GXZ131110:GXZ131111 HHV131110:HHV131111 HRR131110:HRR131111 IBN131110:IBN131111 ILJ131110:ILJ131111 IVF131110:IVF131111 JFB131110:JFB131111 JOX131110:JOX131111 JYT131110:JYT131111 KIP131110:KIP131111 KSL131110:KSL131111 LCH131110:LCH131111 LMD131110:LMD131111 LVZ131110:LVZ131111 MFV131110:MFV131111 MPR131110:MPR131111 MZN131110:MZN131111 NJJ131110:NJJ131111 NTF131110:NTF131111 ODB131110:ODB131111 OMX131110:OMX131111 OWT131110:OWT131111 PGP131110:PGP131111 PQL131110:PQL131111 QAH131110:QAH131111 QKD131110:QKD131111 QTZ131110:QTZ131111 RDV131110:RDV131111 RNR131110:RNR131111 RXN131110:RXN131111 SHJ131110:SHJ131111 SRF131110:SRF131111 TBB131110:TBB131111 TKX131110:TKX131111 TUT131110:TUT131111 UEP131110:UEP131111 UOL131110:UOL131111 UYH131110:UYH131111 VID131110:VID131111 VRZ131110:VRZ131111 WBV131110:WBV131111 WLR131110:WLR131111 WVN131110:WVN131111 F196646:F196647 JB196646:JB196647 SX196646:SX196647 ACT196646:ACT196647 AMP196646:AMP196647 AWL196646:AWL196647 BGH196646:BGH196647 BQD196646:BQD196647 BZZ196646:BZZ196647 CJV196646:CJV196647 CTR196646:CTR196647 DDN196646:DDN196647 DNJ196646:DNJ196647 DXF196646:DXF196647 EHB196646:EHB196647 EQX196646:EQX196647 FAT196646:FAT196647 FKP196646:FKP196647 FUL196646:FUL196647 GEH196646:GEH196647 GOD196646:GOD196647 GXZ196646:GXZ196647 HHV196646:HHV196647 HRR196646:HRR196647 IBN196646:IBN196647 ILJ196646:ILJ196647 IVF196646:IVF196647 JFB196646:JFB196647 JOX196646:JOX196647 JYT196646:JYT196647 KIP196646:KIP196647 KSL196646:KSL196647 LCH196646:LCH196647 LMD196646:LMD196647 LVZ196646:LVZ196647 MFV196646:MFV196647 MPR196646:MPR196647 MZN196646:MZN196647 NJJ196646:NJJ196647 NTF196646:NTF196647 ODB196646:ODB196647 OMX196646:OMX196647 OWT196646:OWT196647 PGP196646:PGP196647 PQL196646:PQL196647 QAH196646:QAH196647 QKD196646:QKD196647 QTZ196646:QTZ196647 RDV196646:RDV196647 RNR196646:RNR196647 RXN196646:RXN196647 SHJ196646:SHJ196647 SRF196646:SRF196647 TBB196646:TBB196647 TKX196646:TKX196647 TUT196646:TUT196647 UEP196646:UEP196647 UOL196646:UOL196647 UYH196646:UYH196647 VID196646:VID196647 VRZ196646:VRZ196647 WBV196646:WBV196647 WLR196646:WLR196647 WVN196646:WVN196647 F262182:F262183 JB262182:JB262183 SX262182:SX262183 ACT262182:ACT262183 AMP262182:AMP262183 AWL262182:AWL262183 BGH262182:BGH262183 BQD262182:BQD262183 BZZ262182:BZZ262183 CJV262182:CJV262183 CTR262182:CTR262183 DDN262182:DDN262183 DNJ262182:DNJ262183 DXF262182:DXF262183 EHB262182:EHB262183 EQX262182:EQX262183 FAT262182:FAT262183 FKP262182:FKP262183 FUL262182:FUL262183 GEH262182:GEH262183 GOD262182:GOD262183 GXZ262182:GXZ262183 HHV262182:HHV262183 HRR262182:HRR262183 IBN262182:IBN262183 ILJ262182:ILJ262183 IVF262182:IVF262183 JFB262182:JFB262183 JOX262182:JOX262183 JYT262182:JYT262183 KIP262182:KIP262183 KSL262182:KSL262183 LCH262182:LCH262183 LMD262182:LMD262183 LVZ262182:LVZ262183 MFV262182:MFV262183 MPR262182:MPR262183 MZN262182:MZN262183 NJJ262182:NJJ262183 NTF262182:NTF262183 ODB262182:ODB262183 OMX262182:OMX262183 OWT262182:OWT262183 PGP262182:PGP262183 PQL262182:PQL262183 QAH262182:QAH262183 QKD262182:QKD262183 QTZ262182:QTZ262183 RDV262182:RDV262183 RNR262182:RNR262183 RXN262182:RXN262183 SHJ262182:SHJ262183 SRF262182:SRF262183 TBB262182:TBB262183 TKX262182:TKX262183 TUT262182:TUT262183 UEP262182:UEP262183 UOL262182:UOL262183 UYH262182:UYH262183 VID262182:VID262183 VRZ262182:VRZ262183 WBV262182:WBV262183 WLR262182:WLR262183 WVN262182:WVN262183 F327718:F327719 JB327718:JB327719 SX327718:SX327719 ACT327718:ACT327719 AMP327718:AMP327719 AWL327718:AWL327719 BGH327718:BGH327719 BQD327718:BQD327719 BZZ327718:BZZ327719 CJV327718:CJV327719 CTR327718:CTR327719 DDN327718:DDN327719 DNJ327718:DNJ327719 DXF327718:DXF327719 EHB327718:EHB327719 EQX327718:EQX327719 FAT327718:FAT327719 FKP327718:FKP327719 FUL327718:FUL327719 GEH327718:GEH327719 GOD327718:GOD327719 GXZ327718:GXZ327719 HHV327718:HHV327719 HRR327718:HRR327719 IBN327718:IBN327719 ILJ327718:ILJ327719 IVF327718:IVF327719 JFB327718:JFB327719 JOX327718:JOX327719 JYT327718:JYT327719 KIP327718:KIP327719 KSL327718:KSL327719 LCH327718:LCH327719 LMD327718:LMD327719 LVZ327718:LVZ327719 MFV327718:MFV327719 MPR327718:MPR327719 MZN327718:MZN327719 NJJ327718:NJJ327719 NTF327718:NTF327719 ODB327718:ODB327719 OMX327718:OMX327719 OWT327718:OWT327719 PGP327718:PGP327719 PQL327718:PQL327719 QAH327718:QAH327719 QKD327718:QKD327719 QTZ327718:QTZ327719 RDV327718:RDV327719 RNR327718:RNR327719 RXN327718:RXN327719 SHJ327718:SHJ327719 SRF327718:SRF327719 TBB327718:TBB327719 TKX327718:TKX327719 TUT327718:TUT327719 UEP327718:UEP327719 UOL327718:UOL327719 UYH327718:UYH327719 VID327718:VID327719 VRZ327718:VRZ327719 WBV327718:WBV327719 WLR327718:WLR327719 WVN327718:WVN327719 F393254:F393255 JB393254:JB393255 SX393254:SX393255 ACT393254:ACT393255 AMP393254:AMP393255 AWL393254:AWL393255 BGH393254:BGH393255 BQD393254:BQD393255 BZZ393254:BZZ393255 CJV393254:CJV393255 CTR393254:CTR393255 DDN393254:DDN393255 DNJ393254:DNJ393255 DXF393254:DXF393255 EHB393254:EHB393255 EQX393254:EQX393255 FAT393254:FAT393255 FKP393254:FKP393255 FUL393254:FUL393255 GEH393254:GEH393255 GOD393254:GOD393255 GXZ393254:GXZ393255 HHV393254:HHV393255 HRR393254:HRR393255 IBN393254:IBN393255 ILJ393254:ILJ393255 IVF393254:IVF393255 JFB393254:JFB393255 JOX393254:JOX393255 JYT393254:JYT393255 KIP393254:KIP393255 KSL393254:KSL393255 LCH393254:LCH393255 LMD393254:LMD393255 LVZ393254:LVZ393255 MFV393254:MFV393255 MPR393254:MPR393255 MZN393254:MZN393255 NJJ393254:NJJ393255 NTF393254:NTF393255 ODB393254:ODB393255 OMX393254:OMX393255 OWT393254:OWT393255 PGP393254:PGP393255 PQL393254:PQL393255 QAH393254:QAH393255 QKD393254:QKD393255 QTZ393254:QTZ393255 RDV393254:RDV393255 RNR393254:RNR393255 RXN393254:RXN393255 SHJ393254:SHJ393255 SRF393254:SRF393255 TBB393254:TBB393255 TKX393254:TKX393255 TUT393254:TUT393255 UEP393254:UEP393255 UOL393254:UOL393255 UYH393254:UYH393255 VID393254:VID393255 VRZ393254:VRZ393255 WBV393254:WBV393255 WLR393254:WLR393255 WVN393254:WVN393255 F458790:F458791 JB458790:JB458791 SX458790:SX458791 ACT458790:ACT458791 AMP458790:AMP458791 AWL458790:AWL458791 BGH458790:BGH458791 BQD458790:BQD458791 BZZ458790:BZZ458791 CJV458790:CJV458791 CTR458790:CTR458791 DDN458790:DDN458791 DNJ458790:DNJ458791 DXF458790:DXF458791 EHB458790:EHB458791 EQX458790:EQX458791 FAT458790:FAT458791 FKP458790:FKP458791 FUL458790:FUL458791 GEH458790:GEH458791 GOD458790:GOD458791 GXZ458790:GXZ458791 HHV458790:HHV458791 HRR458790:HRR458791 IBN458790:IBN458791 ILJ458790:ILJ458791 IVF458790:IVF458791 JFB458790:JFB458791 JOX458790:JOX458791 JYT458790:JYT458791 KIP458790:KIP458791 KSL458790:KSL458791 LCH458790:LCH458791 LMD458790:LMD458791 LVZ458790:LVZ458791 MFV458790:MFV458791 MPR458790:MPR458791 MZN458790:MZN458791 NJJ458790:NJJ458791 NTF458790:NTF458791 ODB458790:ODB458791 OMX458790:OMX458791 OWT458790:OWT458791 PGP458790:PGP458791 PQL458790:PQL458791 QAH458790:QAH458791 QKD458790:QKD458791 QTZ458790:QTZ458791 RDV458790:RDV458791 RNR458790:RNR458791 RXN458790:RXN458791 SHJ458790:SHJ458791 SRF458790:SRF458791 TBB458790:TBB458791 TKX458790:TKX458791 TUT458790:TUT458791 UEP458790:UEP458791 UOL458790:UOL458791 UYH458790:UYH458791 VID458790:VID458791 VRZ458790:VRZ458791 WBV458790:WBV458791 WLR458790:WLR458791 WVN458790:WVN458791 F524326:F524327 JB524326:JB524327 SX524326:SX524327 ACT524326:ACT524327 AMP524326:AMP524327 AWL524326:AWL524327 BGH524326:BGH524327 BQD524326:BQD524327 BZZ524326:BZZ524327 CJV524326:CJV524327 CTR524326:CTR524327 DDN524326:DDN524327 DNJ524326:DNJ524327 DXF524326:DXF524327 EHB524326:EHB524327 EQX524326:EQX524327 FAT524326:FAT524327 FKP524326:FKP524327 FUL524326:FUL524327 GEH524326:GEH524327 GOD524326:GOD524327 GXZ524326:GXZ524327 HHV524326:HHV524327 HRR524326:HRR524327 IBN524326:IBN524327 ILJ524326:ILJ524327 IVF524326:IVF524327 JFB524326:JFB524327 JOX524326:JOX524327 JYT524326:JYT524327 KIP524326:KIP524327 KSL524326:KSL524327 LCH524326:LCH524327 LMD524326:LMD524327 LVZ524326:LVZ524327 MFV524326:MFV524327 MPR524326:MPR524327 MZN524326:MZN524327 NJJ524326:NJJ524327 NTF524326:NTF524327 ODB524326:ODB524327 OMX524326:OMX524327 OWT524326:OWT524327 PGP524326:PGP524327 PQL524326:PQL524327 QAH524326:QAH524327 QKD524326:QKD524327 QTZ524326:QTZ524327 RDV524326:RDV524327 RNR524326:RNR524327 RXN524326:RXN524327 SHJ524326:SHJ524327 SRF524326:SRF524327 TBB524326:TBB524327 TKX524326:TKX524327 TUT524326:TUT524327 UEP524326:UEP524327 UOL524326:UOL524327 UYH524326:UYH524327 VID524326:VID524327 VRZ524326:VRZ524327 WBV524326:WBV524327 WLR524326:WLR524327 WVN524326:WVN524327 F589862:F589863 JB589862:JB589863 SX589862:SX589863 ACT589862:ACT589863 AMP589862:AMP589863 AWL589862:AWL589863 BGH589862:BGH589863 BQD589862:BQD589863 BZZ589862:BZZ589863 CJV589862:CJV589863 CTR589862:CTR589863 DDN589862:DDN589863 DNJ589862:DNJ589863 DXF589862:DXF589863 EHB589862:EHB589863 EQX589862:EQX589863 FAT589862:FAT589863 FKP589862:FKP589863 FUL589862:FUL589863 GEH589862:GEH589863 GOD589862:GOD589863 GXZ589862:GXZ589863 HHV589862:HHV589863 HRR589862:HRR589863 IBN589862:IBN589863 ILJ589862:ILJ589863 IVF589862:IVF589863 JFB589862:JFB589863 JOX589862:JOX589863 JYT589862:JYT589863 KIP589862:KIP589863 KSL589862:KSL589863 LCH589862:LCH589863 LMD589862:LMD589863 LVZ589862:LVZ589863 MFV589862:MFV589863 MPR589862:MPR589863 MZN589862:MZN589863 NJJ589862:NJJ589863 NTF589862:NTF589863 ODB589862:ODB589863 OMX589862:OMX589863 OWT589862:OWT589863 PGP589862:PGP589863 PQL589862:PQL589863 QAH589862:QAH589863 QKD589862:QKD589863 QTZ589862:QTZ589863 RDV589862:RDV589863 RNR589862:RNR589863 RXN589862:RXN589863 SHJ589862:SHJ589863 SRF589862:SRF589863 TBB589862:TBB589863 TKX589862:TKX589863 TUT589862:TUT589863 UEP589862:UEP589863 UOL589862:UOL589863 UYH589862:UYH589863 VID589862:VID589863 VRZ589862:VRZ589863 WBV589862:WBV589863 WLR589862:WLR589863 WVN589862:WVN589863 F655398:F655399 JB655398:JB655399 SX655398:SX655399 ACT655398:ACT655399 AMP655398:AMP655399 AWL655398:AWL655399 BGH655398:BGH655399 BQD655398:BQD655399 BZZ655398:BZZ655399 CJV655398:CJV655399 CTR655398:CTR655399 DDN655398:DDN655399 DNJ655398:DNJ655399 DXF655398:DXF655399 EHB655398:EHB655399 EQX655398:EQX655399 FAT655398:FAT655399 FKP655398:FKP655399 FUL655398:FUL655399 GEH655398:GEH655399 GOD655398:GOD655399 GXZ655398:GXZ655399 HHV655398:HHV655399 HRR655398:HRR655399 IBN655398:IBN655399 ILJ655398:ILJ655399 IVF655398:IVF655399 JFB655398:JFB655399 JOX655398:JOX655399 JYT655398:JYT655399 KIP655398:KIP655399 KSL655398:KSL655399 LCH655398:LCH655399 LMD655398:LMD655399 LVZ655398:LVZ655399 MFV655398:MFV655399 MPR655398:MPR655399 MZN655398:MZN655399 NJJ655398:NJJ655399 NTF655398:NTF655399 ODB655398:ODB655399 OMX655398:OMX655399 OWT655398:OWT655399 PGP655398:PGP655399 PQL655398:PQL655399 QAH655398:QAH655399 QKD655398:QKD655399 QTZ655398:QTZ655399 RDV655398:RDV655399 RNR655398:RNR655399 RXN655398:RXN655399 SHJ655398:SHJ655399 SRF655398:SRF655399 TBB655398:TBB655399 TKX655398:TKX655399 TUT655398:TUT655399 UEP655398:UEP655399 UOL655398:UOL655399 UYH655398:UYH655399 VID655398:VID655399 VRZ655398:VRZ655399 WBV655398:WBV655399 WLR655398:WLR655399 WVN655398:WVN655399 F720934:F720935 JB720934:JB720935 SX720934:SX720935 ACT720934:ACT720935 AMP720934:AMP720935 AWL720934:AWL720935 BGH720934:BGH720935 BQD720934:BQD720935 BZZ720934:BZZ720935 CJV720934:CJV720935 CTR720934:CTR720935 DDN720934:DDN720935 DNJ720934:DNJ720935 DXF720934:DXF720935 EHB720934:EHB720935 EQX720934:EQX720935 FAT720934:FAT720935 FKP720934:FKP720935 FUL720934:FUL720935 GEH720934:GEH720935 GOD720934:GOD720935 GXZ720934:GXZ720935 HHV720934:HHV720935 HRR720934:HRR720935 IBN720934:IBN720935 ILJ720934:ILJ720935 IVF720934:IVF720935 JFB720934:JFB720935 JOX720934:JOX720935 JYT720934:JYT720935 KIP720934:KIP720935 KSL720934:KSL720935 LCH720934:LCH720935 LMD720934:LMD720935 LVZ720934:LVZ720935 MFV720934:MFV720935 MPR720934:MPR720935 MZN720934:MZN720935 NJJ720934:NJJ720935 NTF720934:NTF720935 ODB720934:ODB720935 OMX720934:OMX720935 OWT720934:OWT720935 PGP720934:PGP720935 PQL720934:PQL720935 QAH720934:QAH720935 QKD720934:QKD720935 QTZ720934:QTZ720935 RDV720934:RDV720935 RNR720934:RNR720935 RXN720934:RXN720935 SHJ720934:SHJ720935 SRF720934:SRF720935 TBB720934:TBB720935 TKX720934:TKX720935 TUT720934:TUT720935 UEP720934:UEP720935 UOL720934:UOL720935 UYH720934:UYH720935 VID720934:VID720935 VRZ720934:VRZ720935 WBV720934:WBV720935 WLR720934:WLR720935 WVN720934:WVN720935 F786470:F786471 JB786470:JB786471 SX786470:SX786471 ACT786470:ACT786471 AMP786470:AMP786471 AWL786470:AWL786471 BGH786470:BGH786471 BQD786470:BQD786471 BZZ786470:BZZ786471 CJV786470:CJV786471 CTR786470:CTR786471 DDN786470:DDN786471 DNJ786470:DNJ786471 DXF786470:DXF786471 EHB786470:EHB786471 EQX786470:EQX786471 FAT786470:FAT786471 FKP786470:FKP786471 FUL786470:FUL786471 GEH786470:GEH786471 GOD786470:GOD786471 GXZ786470:GXZ786471 HHV786470:HHV786471 HRR786470:HRR786471 IBN786470:IBN786471 ILJ786470:ILJ786471 IVF786470:IVF786471 JFB786470:JFB786471 JOX786470:JOX786471 JYT786470:JYT786471 KIP786470:KIP786471 KSL786470:KSL786471 LCH786470:LCH786471 LMD786470:LMD786471 LVZ786470:LVZ786471 MFV786470:MFV786471 MPR786470:MPR786471 MZN786470:MZN786471 NJJ786470:NJJ786471 NTF786470:NTF786471 ODB786470:ODB786471 OMX786470:OMX786471 OWT786470:OWT786471 PGP786470:PGP786471 PQL786470:PQL786471 QAH786470:QAH786471 QKD786470:QKD786471 QTZ786470:QTZ786471 RDV786470:RDV786471 RNR786470:RNR786471 RXN786470:RXN786471 SHJ786470:SHJ786471 SRF786470:SRF786471 TBB786470:TBB786471 TKX786470:TKX786471 TUT786470:TUT786471 UEP786470:UEP786471 UOL786470:UOL786471 UYH786470:UYH786471 VID786470:VID786471 VRZ786470:VRZ786471 WBV786470:WBV786471 WLR786470:WLR786471 WVN786470:WVN786471 F852006:F852007 JB852006:JB852007 SX852006:SX852007 ACT852006:ACT852007 AMP852006:AMP852007 AWL852006:AWL852007 BGH852006:BGH852007 BQD852006:BQD852007 BZZ852006:BZZ852007 CJV852006:CJV852007 CTR852006:CTR852007 DDN852006:DDN852007 DNJ852006:DNJ852007 DXF852006:DXF852007 EHB852006:EHB852007 EQX852006:EQX852007 FAT852006:FAT852007 FKP852006:FKP852007 FUL852006:FUL852007 GEH852006:GEH852007 GOD852006:GOD852007 GXZ852006:GXZ852007 HHV852006:HHV852007 HRR852006:HRR852007 IBN852006:IBN852007 ILJ852006:ILJ852007 IVF852006:IVF852007 JFB852006:JFB852007 JOX852006:JOX852007 JYT852006:JYT852007 KIP852006:KIP852007 KSL852006:KSL852007 LCH852006:LCH852007 LMD852006:LMD852007 LVZ852006:LVZ852007 MFV852006:MFV852007 MPR852006:MPR852007 MZN852006:MZN852007 NJJ852006:NJJ852007 NTF852006:NTF852007 ODB852006:ODB852007 OMX852006:OMX852007 OWT852006:OWT852007 PGP852006:PGP852007 PQL852006:PQL852007 QAH852006:QAH852007 QKD852006:QKD852007 QTZ852006:QTZ852007 RDV852006:RDV852007 RNR852006:RNR852007 RXN852006:RXN852007 SHJ852006:SHJ852007 SRF852006:SRF852007 TBB852006:TBB852007 TKX852006:TKX852007 TUT852006:TUT852007 UEP852006:UEP852007 UOL852006:UOL852007 UYH852006:UYH852007 VID852006:VID852007 VRZ852006:VRZ852007 WBV852006:WBV852007 WLR852006:WLR852007 WVN852006:WVN852007 F917542:F917543 JB917542:JB917543 SX917542:SX917543 ACT917542:ACT917543 AMP917542:AMP917543 AWL917542:AWL917543 BGH917542:BGH917543 BQD917542:BQD917543 BZZ917542:BZZ917543 CJV917542:CJV917543 CTR917542:CTR917543 DDN917542:DDN917543 DNJ917542:DNJ917543 DXF917542:DXF917543 EHB917542:EHB917543 EQX917542:EQX917543 FAT917542:FAT917543 FKP917542:FKP917543 FUL917542:FUL917543 GEH917542:GEH917543 GOD917542:GOD917543 GXZ917542:GXZ917543 HHV917542:HHV917543 HRR917542:HRR917543 IBN917542:IBN917543 ILJ917542:ILJ917543 IVF917542:IVF917543 JFB917542:JFB917543 JOX917542:JOX917543 JYT917542:JYT917543 KIP917542:KIP917543 KSL917542:KSL917543 LCH917542:LCH917543 LMD917542:LMD917543 LVZ917542:LVZ917543 MFV917542:MFV917543 MPR917542:MPR917543 MZN917542:MZN917543 NJJ917542:NJJ917543 NTF917542:NTF917543 ODB917542:ODB917543 OMX917542:OMX917543 OWT917542:OWT917543 PGP917542:PGP917543 PQL917542:PQL917543 QAH917542:QAH917543 QKD917542:QKD917543 QTZ917542:QTZ917543 RDV917542:RDV917543 RNR917542:RNR917543 RXN917542:RXN917543 SHJ917542:SHJ917543 SRF917542:SRF917543 TBB917542:TBB917543 TKX917542:TKX917543 TUT917542:TUT917543 UEP917542:UEP917543 UOL917542:UOL917543 UYH917542:UYH917543 VID917542:VID917543 VRZ917542:VRZ917543 WBV917542:WBV917543 WLR917542:WLR917543 WVN917542:WVN917543 F983078:F983079 JB983078:JB983079 SX983078:SX983079 ACT983078:ACT983079 AMP983078:AMP983079 AWL983078:AWL983079 BGH983078:BGH983079 BQD983078:BQD983079 BZZ983078:BZZ983079 CJV983078:CJV983079 CTR983078:CTR983079 DDN983078:DDN983079 DNJ983078:DNJ983079 DXF983078:DXF983079 EHB983078:EHB983079 EQX983078:EQX983079 FAT983078:FAT983079 FKP983078:FKP983079 FUL983078:FUL983079 GEH983078:GEH983079 GOD983078:GOD983079 GXZ983078:GXZ983079 HHV983078:HHV983079 HRR983078:HRR983079 IBN983078:IBN983079 ILJ983078:ILJ983079 IVF983078:IVF983079 JFB983078:JFB983079 JOX983078:JOX983079 JYT983078:JYT983079 KIP983078:KIP983079 KSL983078:KSL983079 LCH983078:LCH983079 LMD983078:LMD983079 LVZ983078:LVZ983079 MFV983078:MFV983079 MPR983078:MPR983079 MZN983078:MZN983079 NJJ983078:NJJ983079 NTF983078:NTF983079 ODB983078:ODB983079 OMX983078:OMX983079 OWT983078:OWT983079 PGP983078:PGP983079 PQL983078:PQL983079 QAH983078:QAH983079 QKD983078:QKD983079 QTZ983078:QTZ983079 RDV983078:RDV983079 RNR983078:RNR983079 RXN983078:RXN983079 SHJ983078:SHJ983079 SRF983078:SRF983079 TBB983078:TBB983079 TKX983078:TKX983079 TUT983078:TUT983079 UEP983078:UEP983079 UOL983078:UOL983079 UYH983078:UYH983079 VID983078:VID983079 VRZ983078:VRZ983079 WBV983078:WBV983079 WLR983078:WLR983079 WVN983078:WVN983079">
      <formula1>C38</formula1>
      <formula2>E38</formula2>
    </dataValidation>
    <dataValidation type="decimal" allowBlank="1" showInputMessage="1" showErrorMessage="1" errorTitle="FORA DO INTERVALO" error="Deve-se adotar valor entre o 1º e 3º quartil" sqref="F32:F36 JB32:JB36 SX32:SX36 ACT32:ACT36 AMP32:AMP36 AWL32:AWL36 BGH32:BGH36 BQD32:BQD36 BZZ32:BZZ36 CJV32:CJV36 CTR32:CTR36 DDN32:DDN36 DNJ32:DNJ36 DXF32:DXF36 EHB32:EHB36 EQX32:EQX36 FAT32:FAT36 FKP32:FKP36 FUL32:FUL36 GEH32:GEH36 GOD32:GOD36 GXZ32:GXZ36 HHV32:HHV36 HRR32:HRR36 IBN32:IBN36 ILJ32:ILJ36 IVF32:IVF36 JFB32:JFB36 JOX32:JOX36 JYT32:JYT36 KIP32:KIP36 KSL32:KSL36 LCH32:LCH36 LMD32:LMD36 LVZ32:LVZ36 MFV32:MFV36 MPR32:MPR36 MZN32:MZN36 NJJ32:NJJ36 NTF32:NTF36 ODB32:ODB36 OMX32:OMX36 OWT32:OWT36 PGP32:PGP36 PQL32:PQL36 QAH32:QAH36 QKD32:QKD36 QTZ32:QTZ36 RDV32:RDV36 RNR32:RNR36 RXN32:RXN36 SHJ32:SHJ36 SRF32:SRF36 TBB32:TBB36 TKX32:TKX36 TUT32:TUT36 UEP32:UEP36 UOL32:UOL36 UYH32:UYH36 VID32:VID36 VRZ32:VRZ36 WBV32:WBV36 WLR32:WLR36 WVN32:WVN36 F65568:F65572 JB65568:JB65572 SX65568:SX65572 ACT65568:ACT65572 AMP65568:AMP65572 AWL65568:AWL65572 BGH65568:BGH65572 BQD65568:BQD65572 BZZ65568:BZZ65572 CJV65568:CJV65572 CTR65568:CTR65572 DDN65568:DDN65572 DNJ65568:DNJ65572 DXF65568:DXF65572 EHB65568:EHB65572 EQX65568:EQX65572 FAT65568:FAT65572 FKP65568:FKP65572 FUL65568:FUL65572 GEH65568:GEH65572 GOD65568:GOD65572 GXZ65568:GXZ65572 HHV65568:HHV65572 HRR65568:HRR65572 IBN65568:IBN65572 ILJ65568:ILJ65572 IVF65568:IVF65572 JFB65568:JFB65572 JOX65568:JOX65572 JYT65568:JYT65572 KIP65568:KIP65572 KSL65568:KSL65572 LCH65568:LCH65572 LMD65568:LMD65572 LVZ65568:LVZ65572 MFV65568:MFV65572 MPR65568:MPR65572 MZN65568:MZN65572 NJJ65568:NJJ65572 NTF65568:NTF65572 ODB65568:ODB65572 OMX65568:OMX65572 OWT65568:OWT65572 PGP65568:PGP65572 PQL65568:PQL65572 QAH65568:QAH65572 QKD65568:QKD65572 QTZ65568:QTZ65572 RDV65568:RDV65572 RNR65568:RNR65572 RXN65568:RXN65572 SHJ65568:SHJ65572 SRF65568:SRF65572 TBB65568:TBB65572 TKX65568:TKX65572 TUT65568:TUT65572 UEP65568:UEP65572 UOL65568:UOL65572 UYH65568:UYH65572 VID65568:VID65572 VRZ65568:VRZ65572 WBV65568:WBV65572 WLR65568:WLR65572 WVN65568:WVN65572 F131104:F131108 JB131104:JB131108 SX131104:SX131108 ACT131104:ACT131108 AMP131104:AMP131108 AWL131104:AWL131108 BGH131104:BGH131108 BQD131104:BQD131108 BZZ131104:BZZ131108 CJV131104:CJV131108 CTR131104:CTR131108 DDN131104:DDN131108 DNJ131104:DNJ131108 DXF131104:DXF131108 EHB131104:EHB131108 EQX131104:EQX131108 FAT131104:FAT131108 FKP131104:FKP131108 FUL131104:FUL131108 GEH131104:GEH131108 GOD131104:GOD131108 GXZ131104:GXZ131108 HHV131104:HHV131108 HRR131104:HRR131108 IBN131104:IBN131108 ILJ131104:ILJ131108 IVF131104:IVF131108 JFB131104:JFB131108 JOX131104:JOX131108 JYT131104:JYT131108 KIP131104:KIP131108 KSL131104:KSL131108 LCH131104:LCH131108 LMD131104:LMD131108 LVZ131104:LVZ131108 MFV131104:MFV131108 MPR131104:MPR131108 MZN131104:MZN131108 NJJ131104:NJJ131108 NTF131104:NTF131108 ODB131104:ODB131108 OMX131104:OMX131108 OWT131104:OWT131108 PGP131104:PGP131108 PQL131104:PQL131108 QAH131104:QAH131108 QKD131104:QKD131108 QTZ131104:QTZ131108 RDV131104:RDV131108 RNR131104:RNR131108 RXN131104:RXN131108 SHJ131104:SHJ131108 SRF131104:SRF131108 TBB131104:TBB131108 TKX131104:TKX131108 TUT131104:TUT131108 UEP131104:UEP131108 UOL131104:UOL131108 UYH131104:UYH131108 VID131104:VID131108 VRZ131104:VRZ131108 WBV131104:WBV131108 WLR131104:WLR131108 WVN131104:WVN131108 F196640:F196644 JB196640:JB196644 SX196640:SX196644 ACT196640:ACT196644 AMP196640:AMP196644 AWL196640:AWL196644 BGH196640:BGH196644 BQD196640:BQD196644 BZZ196640:BZZ196644 CJV196640:CJV196644 CTR196640:CTR196644 DDN196640:DDN196644 DNJ196640:DNJ196644 DXF196640:DXF196644 EHB196640:EHB196644 EQX196640:EQX196644 FAT196640:FAT196644 FKP196640:FKP196644 FUL196640:FUL196644 GEH196640:GEH196644 GOD196640:GOD196644 GXZ196640:GXZ196644 HHV196640:HHV196644 HRR196640:HRR196644 IBN196640:IBN196644 ILJ196640:ILJ196644 IVF196640:IVF196644 JFB196640:JFB196644 JOX196640:JOX196644 JYT196640:JYT196644 KIP196640:KIP196644 KSL196640:KSL196644 LCH196640:LCH196644 LMD196640:LMD196644 LVZ196640:LVZ196644 MFV196640:MFV196644 MPR196640:MPR196644 MZN196640:MZN196644 NJJ196640:NJJ196644 NTF196640:NTF196644 ODB196640:ODB196644 OMX196640:OMX196644 OWT196640:OWT196644 PGP196640:PGP196644 PQL196640:PQL196644 QAH196640:QAH196644 QKD196640:QKD196644 QTZ196640:QTZ196644 RDV196640:RDV196644 RNR196640:RNR196644 RXN196640:RXN196644 SHJ196640:SHJ196644 SRF196640:SRF196644 TBB196640:TBB196644 TKX196640:TKX196644 TUT196640:TUT196644 UEP196640:UEP196644 UOL196640:UOL196644 UYH196640:UYH196644 VID196640:VID196644 VRZ196640:VRZ196644 WBV196640:WBV196644 WLR196640:WLR196644 WVN196640:WVN196644 F262176:F262180 JB262176:JB262180 SX262176:SX262180 ACT262176:ACT262180 AMP262176:AMP262180 AWL262176:AWL262180 BGH262176:BGH262180 BQD262176:BQD262180 BZZ262176:BZZ262180 CJV262176:CJV262180 CTR262176:CTR262180 DDN262176:DDN262180 DNJ262176:DNJ262180 DXF262176:DXF262180 EHB262176:EHB262180 EQX262176:EQX262180 FAT262176:FAT262180 FKP262176:FKP262180 FUL262176:FUL262180 GEH262176:GEH262180 GOD262176:GOD262180 GXZ262176:GXZ262180 HHV262176:HHV262180 HRR262176:HRR262180 IBN262176:IBN262180 ILJ262176:ILJ262180 IVF262176:IVF262180 JFB262176:JFB262180 JOX262176:JOX262180 JYT262176:JYT262180 KIP262176:KIP262180 KSL262176:KSL262180 LCH262176:LCH262180 LMD262176:LMD262180 LVZ262176:LVZ262180 MFV262176:MFV262180 MPR262176:MPR262180 MZN262176:MZN262180 NJJ262176:NJJ262180 NTF262176:NTF262180 ODB262176:ODB262180 OMX262176:OMX262180 OWT262176:OWT262180 PGP262176:PGP262180 PQL262176:PQL262180 QAH262176:QAH262180 QKD262176:QKD262180 QTZ262176:QTZ262180 RDV262176:RDV262180 RNR262176:RNR262180 RXN262176:RXN262180 SHJ262176:SHJ262180 SRF262176:SRF262180 TBB262176:TBB262180 TKX262176:TKX262180 TUT262176:TUT262180 UEP262176:UEP262180 UOL262176:UOL262180 UYH262176:UYH262180 VID262176:VID262180 VRZ262176:VRZ262180 WBV262176:WBV262180 WLR262176:WLR262180 WVN262176:WVN262180 F327712:F327716 JB327712:JB327716 SX327712:SX327716 ACT327712:ACT327716 AMP327712:AMP327716 AWL327712:AWL327716 BGH327712:BGH327716 BQD327712:BQD327716 BZZ327712:BZZ327716 CJV327712:CJV327716 CTR327712:CTR327716 DDN327712:DDN327716 DNJ327712:DNJ327716 DXF327712:DXF327716 EHB327712:EHB327716 EQX327712:EQX327716 FAT327712:FAT327716 FKP327712:FKP327716 FUL327712:FUL327716 GEH327712:GEH327716 GOD327712:GOD327716 GXZ327712:GXZ327716 HHV327712:HHV327716 HRR327712:HRR327716 IBN327712:IBN327716 ILJ327712:ILJ327716 IVF327712:IVF327716 JFB327712:JFB327716 JOX327712:JOX327716 JYT327712:JYT327716 KIP327712:KIP327716 KSL327712:KSL327716 LCH327712:LCH327716 LMD327712:LMD327716 LVZ327712:LVZ327716 MFV327712:MFV327716 MPR327712:MPR327716 MZN327712:MZN327716 NJJ327712:NJJ327716 NTF327712:NTF327716 ODB327712:ODB327716 OMX327712:OMX327716 OWT327712:OWT327716 PGP327712:PGP327716 PQL327712:PQL327716 QAH327712:QAH327716 QKD327712:QKD327716 QTZ327712:QTZ327716 RDV327712:RDV327716 RNR327712:RNR327716 RXN327712:RXN327716 SHJ327712:SHJ327716 SRF327712:SRF327716 TBB327712:TBB327716 TKX327712:TKX327716 TUT327712:TUT327716 UEP327712:UEP327716 UOL327712:UOL327716 UYH327712:UYH327716 VID327712:VID327716 VRZ327712:VRZ327716 WBV327712:WBV327716 WLR327712:WLR327716 WVN327712:WVN327716 F393248:F393252 JB393248:JB393252 SX393248:SX393252 ACT393248:ACT393252 AMP393248:AMP393252 AWL393248:AWL393252 BGH393248:BGH393252 BQD393248:BQD393252 BZZ393248:BZZ393252 CJV393248:CJV393252 CTR393248:CTR393252 DDN393248:DDN393252 DNJ393248:DNJ393252 DXF393248:DXF393252 EHB393248:EHB393252 EQX393248:EQX393252 FAT393248:FAT393252 FKP393248:FKP393252 FUL393248:FUL393252 GEH393248:GEH393252 GOD393248:GOD393252 GXZ393248:GXZ393252 HHV393248:HHV393252 HRR393248:HRR393252 IBN393248:IBN393252 ILJ393248:ILJ393252 IVF393248:IVF393252 JFB393248:JFB393252 JOX393248:JOX393252 JYT393248:JYT393252 KIP393248:KIP393252 KSL393248:KSL393252 LCH393248:LCH393252 LMD393248:LMD393252 LVZ393248:LVZ393252 MFV393248:MFV393252 MPR393248:MPR393252 MZN393248:MZN393252 NJJ393248:NJJ393252 NTF393248:NTF393252 ODB393248:ODB393252 OMX393248:OMX393252 OWT393248:OWT393252 PGP393248:PGP393252 PQL393248:PQL393252 QAH393248:QAH393252 QKD393248:QKD393252 QTZ393248:QTZ393252 RDV393248:RDV393252 RNR393248:RNR393252 RXN393248:RXN393252 SHJ393248:SHJ393252 SRF393248:SRF393252 TBB393248:TBB393252 TKX393248:TKX393252 TUT393248:TUT393252 UEP393248:UEP393252 UOL393248:UOL393252 UYH393248:UYH393252 VID393248:VID393252 VRZ393248:VRZ393252 WBV393248:WBV393252 WLR393248:WLR393252 WVN393248:WVN393252 F458784:F458788 JB458784:JB458788 SX458784:SX458788 ACT458784:ACT458788 AMP458784:AMP458788 AWL458784:AWL458788 BGH458784:BGH458788 BQD458784:BQD458788 BZZ458784:BZZ458788 CJV458784:CJV458788 CTR458784:CTR458788 DDN458784:DDN458788 DNJ458784:DNJ458788 DXF458784:DXF458788 EHB458784:EHB458788 EQX458784:EQX458788 FAT458784:FAT458788 FKP458784:FKP458788 FUL458784:FUL458788 GEH458784:GEH458788 GOD458784:GOD458788 GXZ458784:GXZ458788 HHV458784:HHV458788 HRR458784:HRR458788 IBN458784:IBN458788 ILJ458784:ILJ458788 IVF458784:IVF458788 JFB458784:JFB458788 JOX458784:JOX458788 JYT458784:JYT458788 KIP458784:KIP458788 KSL458784:KSL458788 LCH458784:LCH458788 LMD458784:LMD458788 LVZ458784:LVZ458788 MFV458784:MFV458788 MPR458784:MPR458788 MZN458784:MZN458788 NJJ458784:NJJ458788 NTF458784:NTF458788 ODB458784:ODB458788 OMX458784:OMX458788 OWT458784:OWT458788 PGP458784:PGP458788 PQL458784:PQL458788 QAH458784:QAH458788 QKD458784:QKD458788 QTZ458784:QTZ458788 RDV458784:RDV458788 RNR458784:RNR458788 RXN458784:RXN458788 SHJ458784:SHJ458788 SRF458784:SRF458788 TBB458784:TBB458788 TKX458784:TKX458788 TUT458784:TUT458788 UEP458784:UEP458788 UOL458784:UOL458788 UYH458784:UYH458788 VID458784:VID458788 VRZ458784:VRZ458788 WBV458784:WBV458788 WLR458784:WLR458788 WVN458784:WVN458788 F524320:F524324 JB524320:JB524324 SX524320:SX524324 ACT524320:ACT524324 AMP524320:AMP524324 AWL524320:AWL524324 BGH524320:BGH524324 BQD524320:BQD524324 BZZ524320:BZZ524324 CJV524320:CJV524324 CTR524320:CTR524324 DDN524320:DDN524324 DNJ524320:DNJ524324 DXF524320:DXF524324 EHB524320:EHB524324 EQX524320:EQX524324 FAT524320:FAT524324 FKP524320:FKP524324 FUL524320:FUL524324 GEH524320:GEH524324 GOD524320:GOD524324 GXZ524320:GXZ524324 HHV524320:HHV524324 HRR524320:HRR524324 IBN524320:IBN524324 ILJ524320:ILJ524324 IVF524320:IVF524324 JFB524320:JFB524324 JOX524320:JOX524324 JYT524320:JYT524324 KIP524320:KIP524324 KSL524320:KSL524324 LCH524320:LCH524324 LMD524320:LMD524324 LVZ524320:LVZ524324 MFV524320:MFV524324 MPR524320:MPR524324 MZN524320:MZN524324 NJJ524320:NJJ524324 NTF524320:NTF524324 ODB524320:ODB524324 OMX524320:OMX524324 OWT524320:OWT524324 PGP524320:PGP524324 PQL524320:PQL524324 QAH524320:QAH524324 QKD524320:QKD524324 QTZ524320:QTZ524324 RDV524320:RDV524324 RNR524320:RNR524324 RXN524320:RXN524324 SHJ524320:SHJ524324 SRF524320:SRF524324 TBB524320:TBB524324 TKX524320:TKX524324 TUT524320:TUT524324 UEP524320:UEP524324 UOL524320:UOL524324 UYH524320:UYH524324 VID524320:VID524324 VRZ524320:VRZ524324 WBV524320:WBV524324 WLR524320:WLR524324 WVN524320:WVN524324 F589856:F589860 JB589856:JB589860 SX589856:SX589860 ACT589856:ACT589860 AMP589856:AMP589860 AWL589856:AWL589860 BGH589856:BGH589860 BQD589856:BQD589860 BZZ589856:BZZ589860 CJV589856:CJV589860 CTR589856:CTR589860 DDN589856:DDN589860 DNJ589856:DNJ589860 DXF589856:DXF589860 EHB589856:EHB589860 EQX589856:EQX589860 FAT589856:FAT589860 FKP589856:FKP589860 FUL589856:FUL589860 GEH589856:GEH589860 GOD589856:GOD589860 GXZ589856:GXZ589860 HHV589856:HHV589860 HRR589856:HRR589860 IBN589856:IBN589860 ILJ589856:ILJ589860 IVF589856:IVF589860 JFB589856:JFB589860 JOX589856:JOX589860 JYT589856:JYT589860 KIP589856:KIP589860 KSL589856:KSL589860 LCH589856:LCH589860 LMD589856:LMD589860 LVZ589856:LVZ589860 MFV589856:MFV589860 MPR589856:MPR589860 MZN589856:MZN589860 NJJ589856:NJJ589860 NTF589856:NTF589860 ODB589856:ODB589860 OMX589856:OMX589860 OWT589856:OWT589860 PGP589856:PGP589860 PQL589856:PQL589860 QAH589856:QAH589860 QKD589856:QKD589860 QTZ589856:QTZ589860 RDV589856:RDV589860 RNR589856:RNR589860 RXN589856:RXN589860 SHJ589856:SHJ589860 SRF589856:SRF589860 TBB589856:TBB589860 TKX589856:TKX589860 TUT589856:TUT589860 UEP589856:UEP589860 UOL589856:UOL589860 UYH589856:UYH589860 VID589856:VID589860 VRZ589856:VRZ589860 WBV589856:WBV589860 WLR589856:WLR589860 WVN589856:WVN589860 F655392:F655396 JB655392:JB655396 SX655392:SX655396 ACT655392:ACT655396 AMP655392:AMP655396 AWL655392:AWL655396 BGH655392:BGH655396 BQD655392:BQD655396 BZZ655392:BZZ655396 CJV655392:CJV655396 CTR655392:CTR655396 DDN655392:DDN655396 DNJ655392:DNJ655396 DXF655392:DXF655396 EHB655392:EHB655396 EQX655392:EQX655396 FAT655392:FAT655396 FKP655392:FKP655396 FUL655392:FUL655396 GEH655392:GEH655396 GOD655392:GOD655396 GXZ655392:GXZ655396 HHV655392:HHV655396 HRR655392:HRR655396 IBN655392:IBN655396 ILJ655392:ILJ655396 IVF655392:IVF655396 JFB655392:JFB655396 JOX655392:JOX655396 JYT655392:JYT655396 KIP655392:KIP655396 KSL655392:KSL655396 LCH655392:LCH655396 LMD655392:LMD655396 LVZ655392:LVZ655396 MFV655392:MFV655396 MPR655392:MPR655396 MZN655392:MZN655396 NJJ655392:NJJ655396 NTF655392:NTF655396 ODB655392:ODB655396 OMX655392:OMX655396 OWT655392:OWT655396 PGP655392:PGP655396 PQL655392:PQL655396 QAH655392:QAH655396 QKD655392:QKD655396 QTZ655392:QTZ655396 RDV655392:RDV655396 RNR655392:RNR655396 RXN655392:RXN655396 SHJ655392:SHJ655396 SRF655392:SRF655396 TBB655392:TBB655396 TKX655392:TKX655396 TUT655392:TUT655396 UEP655392:UEP655396 UOL655392:UOL655396 UYH655392:UYH655396 VID655392:VID655396 VRZ655392:VRZ655396 WBV655392:WBV655396 WLR655392:WLR655396 WVN655392:WVN655396 F720928:F720932 JB720928:JB720932 SX720928:SX720932 ACT720928:ACT720932 AMP720928:AMP720932 AWL720928:AWL720932 BGH720928:BGH720932 BQD720928:BQD720932 BZZ720928:BZZ720932 CJV720928:CJV720932 CTR720928:CTR720932 DDN720928:DDN720932 DNJ720928:DNJ720932 DXF720928:DXF720932 EHB720928:EHB720932 EQX720928:EQX720932 FAT720928:FAT720932 FKP720928:FKP720932 FUL720928:FUL720932 GEH720928:GEH720932 GOD720928:GOD720932 GXZ720928:GXZ720932 HHV720928:HHV720932 HRR720928:HRR720932 IBN720928:IBN720932 ILJ720928:ILJ720932 IVF720928:IVF720932 JFB720928:JFB720932 JOX720928:JOX720932 JYT720928:JYT720932 KIP720928:KIP720932 KSL720928:KSL720932 LCH720928:LCH720932 LMD720928:LMD720932 LVZ720928:LVZ720932 MFV720928:MFV720932 MPR720928:MPR720932 MZN720928:MZN720932 NJJ720928:NJJ720932 NTF720928:NTF720932 ODB720928:ODB720932 OMX720928:OMX720932 OWT720928:OWT720932 PGP720928:PGP720932 PQL720928:PQL720932 QAH720928:QAH720932 QKD720928:QKD720932 QTZ720928:QTZ720932 RDV720928:RDV720932 RNR720928:RNR720932 RXN720928:RXN720932 SHJ720928:SHJ720932 SRF720928:SRF720932 TBB720928:TBB720932 TKX720928:TKX720932 TUT720928:TUT720932 UEP720928:UEP720932 UOL720928:UOL720932 UYH720928:UYH720932 VID720928:VID720932 VRZ720928:VRZ720932 WBV720928:WBV720932 WLR720928:WLR720932 WVN720928:WVN720932 F786464:F786468 JB786464:JB786468 SX786464:SX786468 ACT786464:ACT786468 AMP786464:AMP786468 AWL786464:AWL786468 BGH786464:BGH786468 BQD786464:BQD786468 BZZ786464:BZZ786468 CJV786464:CJV786468 CTR786464:CTR786468 DDN786464:DDN786468 DNJ786464:DNJ786468 DXF786464:DXF786468 EHB786464:EHB786468 EQX786464:EQX786468 FAT786464:FAT786468 FKP786464:FKP786468 FUL786464:FUL786468 GEH786464:GEH786468 GOD786464:GOD786468 GXZ786464:GXZ786468 HHV786464:HHV786468 HRR786464:HRR786468 IBN786464:IBN786468 ILJ786464:ILJ786468 IVF786464:IVF786468 JFB786464:JFB786468 JOX786464:JOX786468 JYT786464:JYT786468 KIP786464:KIP786468 KSL786464:KSL786468 LCH786464:LCH786468 LMD786464:LMD786468 LVZ786464:LVZ786468 MFV786464:MFV786468 MPR786464:MPR786468 MZN786464:MZN786468 NJJ786464:NJJ786468 NTF786464:NTF786468 ODB786464:ODB786468 OMX786464:OMX786468 OWT786464:OWT786468 PGP786464:PGP786468 PQL786464:PQL786468 QAH786464:QAH786468 QKD786464:QKD786468 QTZ786464:QTZ786468 RDV786464:RDV786468 RNR786464:RNR786468 RXN786464:RXN786468 SHJ786464:SHJ786468 SRF786464:SRF786468 TBB786464:TBB786468 TKX786464:TKX786468 TUT786464:TUT786468 UEP786464:UEP786468 UOL786464:UOL786468 UYH786464:UYH786468 VID786464:VID786468 VRZ786464:VRZ786468 WBV786464:WBV786468 WLR786464:WLR786468 WVN786464:WVN786468 F852000:F852004 JB852000:JB852004 SX852000:SX852004 ACT852000:ACT852004 AMP852000:AMP852004 AWL852000:AWL852004 BGH852000:BGH852004 BQD852000:BQD852004 BZZ852000:BZZ852004 CJV852000:CJV852004 CTR852000:CTR852004 DDN852000:DDN852004 DNJ852000:DNJ852004 DXF852000:DXF852004 EHB852000:EHB852004 EQX852000:EQX852004 FAT852000:FAT852004 FKP852000:FKP852004 FUL852000:FUL852004 GEH852000:GEH852004 GOD852000:GOD852004 GXZ852000:GXZ852004 HHV852000:HHV852004 HRR852000:HRR852004 IBN852000:IBN852004 ILJ852000:ILJ852004 IVF852000:IVF852004 JFB852000:JFB852004 JOX852000:JOX852004 JYT852000:JYT852004 KIP852000:KIP852004 KSL852000:KSL852004 LCH852000:LCH852004 LMD852000:LMD852004 LVZ852000:LVZ852004 MFV852000:MFV852004 MPR852000:MPR852004 MZN852000:MZN852004 NJJ852000:NJJ852004 NTF852000:NTF852004 ODB852000:ODB852004 OMX852000:OMX852004 OWT852000:OWT852004 PGP852000:PGP852004 PQL852000:PQL852004 QAH852000:QAH852004 QKD852000:QKD852004 QTZ852000:QTZ852004 RDV852000:RDV852004 RNR852000:RNR852004 RXN852000:RXN852004 SHJ852000:SHJ852004 SRF852000:SRF852004 TBB852000:TBB852004 TKX852000:TKX852004 TUT852000:TUT852004 UEP852000:UEP852004 UOL852000:UOL852004 UYH852000:UYH852004 VID852000:VID852004 VRZ852000:VRZ852004 WBV852000:WBV852004 WLR852000:WLR852004 WVN852000:WVN852004 F917536:F917540 JB917536:JB917540 SX917536:SX917540 ACT917536:ACT917540 AMP917536:AMP917540 AWL917536:AWL917540 BGH917536:BGH917540 BQD917536:BQD917540 BZZ917536:BZZ917540 CJV917536:CJV917540 CTR917536:CTR917540 DDN917536:DDN917540 DNJ917536:DNJ917540 DXF917536:DXF917540 EHB917536:EHB917540 EQX917536:EQX917540 FAT917536:FAT917540 FKP917536:FKP917540 FUL917536:FUL917540 GEH917536:GEH917540 GOD917536:GOD917540 GXZ917536:GXZ917540 HHV917536:HHV917540 HRR917536:HRR917540 IBN917536:IBN917540 ILJ917536:ILJ917540 IVF917536:IVF917540 JFB917536:JFB917540 JOX917536:JOX917540 JYT917536:JYT917540 KIP917536:KIP917540 KSL917536:KSL917540 LCH917536:LCH917540 LMD917536:LMD917540 LVZ917536:LVZ917540 MFV917536:MFV917540 MPR917536:MPR917540 MZN917536:MZN917540 NJJ917536:NJJ917540 NTF917536:NTF917540 ODB917536:ODB917540 OMX917536:OMX917540 OWT917536:OWT917540 PGP917536:PGP917540 PQL917536:PQL917540 QAH917536:QAH917540 QKD917536:QKD917540 QTZ917536:QTZ917540 RDV917536:RDV917540 RNR917536:RNR917540 RXN917536:RXN917540 SHJ917536:SHJ917540 SRF917536:SRF917540 TBB917536:TBB917540 TKX917536:TKX917540 TUT917536:TUT917540 UEP917536:UEP917540 UOL917536:UOL917540 UYH917536:UYH917540 VID917536:VID917540 VRZ917536:VRZ917540 WBV917536:WBV917540 WLR917536:WLR917540 WVN917536:WVN917540 F983072:F983076 JB983072:JB983076 SX983072:SX983076 ACT983072:ACT983076 AMP983072:AMP983076 AWL983072:AWL983076 BGH983072:BGH983076 BQD983072:BQD983076 BZZ983072:BZZ983076 CJV983072:CJV983076 CTR983072:CTR983076 DDN983072:DDN983076 DNJ983072:DNJ983076 DXF983072:DXF983076 EHB983072:EHB983076 EQX983072:EQX983076 FAT983072:FAT983076 FKP983072:FKP983076 FUL983072:FUL983076 GEH983072:GEH983076 GOD983072:GOD983076 GXZ983072:GXZ983076 HHV983072:HHV983076 HRR983072:HRR983076 IBN983072:IBN983076 ILJ983072:ILJ983076 IVF983072:IVF983076 JFB983072:JFB983076 JOX983072:JOX983076 JYT983072:JYT983076 KIP983072:KIP983076 KSL983072:KSL983076 LCH983072:LCH983076 LMD983072:LMD983076 LVZ983072:LVZ983076 MFV983072:MFV983076 MPR983072:MPR983076 MZN983072:MZN983076 NJJ983072:NJJ983076 NTF983072:NTF983076 ODB983072:ODB983076 OMX983072:OMX983076 OWT983072:OWT983076 PGP983072:PGP983076 PQL983072:PQL983076 QAH983072:QAH983076 QKD983072:QKD983076 QTZ983072:QTZ983076 RDV983072:RDV983076 RNR983072:RNR983076 RXN983072:RXN983076 SHJ983072:SHJ983076 SRF983072:SRF983076 TBB983072:TBB983076 TKX983072:TKX983076 TUT983072:TUT983076 UEP983072:UEP983076 UOL983072:UOL983076 UYH983072:UYH983076 VID983072:VID983076 VRZ983072:VRZ983076 WBV983072:WBV983076 WLR983072:WLR983076 WVN983072:WVN983076">
      <formula1>C32</formula1>
      <formula2>E32</formula2>
    </dataValidation>
    <dataValidation type="list" allowBlank="1" showInputMessage="1" showErrorMessage="1" sqref="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65544 JB65544 SX65544 ACT65544 AMP65544 AWL65544 BGH65544 BQD65544 BZZ65544 CJV65544 CTR65544 DDN65544 DNJ65544 DXF65544 EHB65544 EQX65544 FAT65544 FKP65544 FUL65544 GEH65544 GOD65544 GXZ65544 HHV65544 HRR65544 IBN65544 ILJ65544 IVF65544 JFB65544 JOX65544 JYT65544 KIP65544 KSL65544 LCH65544 LMD65544 LVZ65544 MFV65544 MPR65544 MZN65544 NJJ65544 NTF65544 ODB65544 OMX65544 OWT65544 PGP65544 PQL65544 QAH65544 QKD65544 QTZ65544 RDV65544 RNR65544 RXN65544 SHJ65544 SRF65544 TBB65544 TKX65544 TUT65544 UEP65544 UOL65544 UYH65544 VID65544 VRZ65544 WBV65544 WLR65544 WVN65544 F131080 JB131080 SX131080 ACT131080 AMP131080 AWL131080 BGH131080 BQD131080 BZZ131080 CJV131080 CTR131080 DDN131080 DNJ131080 DXF131080 EHB131080 EQX131080 FAT131080 FKP131080 FUL131080 GEH131080 GOD131080 GXZ131080 HHV131080 HRR131080 IBN131080 ILJ131080 IVF131080 JFB131080 JOX131080 JYT131080 KIP131080 KSL131080 LCH131080 LMD131080 LVZ131080 MFV131080 MPR131080 MZN131080 NJJ131080 NTF131080 ODB131080 OMX131080 OWT131080 PGP131080 PQL131080 QAH131080 QKD131080 QTZ131080 RDV131080 RNR131080 RXN131080 SHJ131080 SRF131080 TBB131080 TKX131080 TUT131080 UEP131080 UOL131080 UYH131080 VID131080 VRZ131080 WBV131080 WLR131080 WVN131080 F196616 JB196616 SX196616 ACT196616 AMP196616 AWL196616 BGH196616 BQD196616 BZZ196616 CJV196616 CTR196616 DDN196616 DNJ196616 DXF196616 EHB196616 EQX196616 FAT196616 FKP196616 FUL196616 GEH196616 GOD196616 GXZ196616 HHV196616 HRR196616 IBN196616 ILJ196616 IVF196616 JFB196616 JOX196616 JYT196616 KIP196616 KSL196616 LCH196616 LMD196616 LVZ196616 MFV196616 MPR196616 MZN196616 NJJ196616 NTF196616 ODB196616 OMX196616 OWT196616 PGP196616 PQL196616 QAH196616 QKD196616 QTZ196616 RDV196616 RNR196616 RXN196616 SHJ196616 SRF196616 TBB196616 TKX196616 TUT196616 UEP196616 UOL196616 UYH196616 VID196616 VRZ196616 WBV196616 WLR196616 WVN196616 F262152 JB262152 SX262152 ACT262152 AMP262152 AWL262152 BGH262152 BQD262152 BZZ262152 CJV262152 CTR262152 DDN262152 DNJ262152 DXF262152 EHB262152 EQX262152 FAT262152 FKP262152 FUL262152 GEH262152 GOD262152 GXZ262152 HHV262152 HRR262152 IBN262152 ILJ262152 IVF262152 JFB262152 JOX262152 JYT262152 KIP262152 KSL262152 LCH262152 LMD262152 LVZ262152 MFV262152 MPR262152 MZN262152 NJJ262152 NTF262152 ODB262152 OMX262152 OWT262152 PGP262152 PQL262152 QAH262152 QKD262152 QTZ262152 RDV262152 RNR262152 RXN262152 SHJ262152 SRF262152 TBB262152 TKX262152 TUT262152 UEP262152 UOL262152 UYH262152 VID262152 VRZ262152 WBV262152 WLR262152 WVN262152 F327688 JB327688 SX327688 ACT327688 AMP327688 AWL327688 BGH327688 BQD327688 BZZ327688 CJV327688 CTR327688 DDN327688 DNJ327688 DXF327688 EHB327688 EQX327688 FAT327688 FKP327688 FUL327688 GEH327688 GOD327688 GXZ327688 HHV327688 HRR327688 IBN327688 ILJ327688 IVF327688 JFB327688 JOX327688 JYT327688 KIP327688 KSL327688 LCH327688 LMD327688 LVZ327688 MFV327688 MPR327688 MZN327688 NJJ327688 NTF327688 ODB327688 OMX327688 OWT327688 PGP327688 PQL327688 QAH327688 QKD327688 QTZ327688 RDV327688 RNR327688 RXN327688 SHJ327688 SRF327688 TBB327688 TKX327688 TUT327688 UEP327688 UOL327688 UYH327688 VID327688 VRZ327688 WBV327688 WLR327688 WVN327688 F393224 JB393224 SX393224 ACT393224 AMP393224 AWL393224 BGH393224 BQD393224 BZZ393224 CJV393224 CTR393224 DDN393224 DNJ393224 DXF393224 EHB393224 EQX393224 FAT393224 FKP393224 FUL393224 GEH393224 GOD393224 GXZ393224 HHV393224 HRR393224 IBN393224 ILJ393224 IVF393224 JFB393224 JOX393224 JYT393224 KIP393224 KSL393224 LCH393224 LMD393224 LVZ393224 MFV393224 MPR393224 MZN393224 NJJ393224 NTF393224 ODB393224 OMX393224 OWT393224 PGP393224 PQL393224 QAH393224 QKD393224 QTZ393224 RDV393224 RNR393224 RXN393224 SHJ393224 SRF393224 TBB393224 TKX393224 TUT393224 UEP393224 UOL393224 UYH393224 VID393224 VRZ393224 WBV393224 WLR393224 WVN393224 F458760 JB458760 SX458760 ACT458760 AMP458760 AWL458760 BGH458760 BQD458760 BZZ458760 CJV458760 CTR458760 DDN458760 DNJ458760 DXF458760 EHB458760 EQX458760 FAT458760 FKP458760 FUL458760 GEH458760 GOD458760 GXZ458760 HHV458760 HRR458760 IBN458760 ILJ458760 IVF458760 JFB458760 JOX458760 JYT458760 KIP458760 KSL458760 LCH458760 LMD458760 LVZ458760 MFV458760 MPR458760 MZN458760 NJJ458760 NTF458760 ODB458760 OMX458760 OWT458760 PGP458760 PQL458760 QAH458760 QKD458760 QTZ458760 RDV458760 RNR458760 RXN458760 SHJ458760 SRF458760 TBB458760 TKX458760 TUT458760 UEP458760 UOL458760 UYH458760 VID458760 VRZ458760 WBV458760 WLR458760 WVN458760 F524296 JB524296 SX524296 ACT524296 AMP524296 AWL524296 BGH524296 BQD524296 BZZ524296 CJV524296 CTR524296 DDN524296 DNJ524296 DXF524296 EHB524296 EQX524296 FAT524296 FKP524296 FUL524296 GEH524296 GOD524296 GXZ524296 HHV524296 HRR524296 IBN524296 ILJ524296 IVF524296 JFB524296 JOX524296 JYT524296 KIP524296 KSL524296 LCH524296 LMD524296 LVZ524296 MFV524296 MPR524296 MZN524296 NJJ524296 NTF524296 ODB524296 OMX524296 OWT524296 PGP524296 PQL524296 QAH524296 QKD524296 QTZ524296 RDV524296 RNR524296 RXN524296 SHJ524296 SRF524296 TBB524296 TKX524296 TUT524296 UEP524296 UOL524296 UYH524296 VID524296 VRZ524296 WBV524296 WLR524296 WVN524296 F589832 JB589832 SX589832 ACT589832 AMP589832 AWL589832 BGH589832 BQD589832 BZZ589832 CJV589832 CTR589832 DDN589832 DNJ589832 DXF589832 EHB589832 EQX589832 FAT589832 FKP589832 FUL589832 GEH589832 GOD589832 GXZ589832 HHV589832 HRR589832 IBN589832 ILJ589832 IVF589832 JFB589832 JOX589832 JYT589832 KIP589832 KSL589832 LCH589832 LMD589832 LVZ589832 MFV589832 MPR589832 MZN589832 NJJ589832 NTF589832 ODB589832 OMX589832 OWT589832 PGP589832 PQL589832 QAH589832 QKD589832 QTZ589832 RDV589832 RNR589832 RXN589832 SHJ589832 SRF589832 TBB589832 TKX589832 TUT589832 UEP589832 UOL589832 UYH589832 VID589832 VRZ589832 WBV589832 WLR589832 WVN589832 F655368 JB655368 SX655368 ACT655368 AMP655368 AWL655368 BGH655368 BQD655368 BZZ655368 CJV655368 CTR655368 DDN655368 DNJ655368 DXF655368 EHB655368 EQX655368 FAT655368 FKP655368 FUL655368 GEH655368 GOD655368 GXZ655368 HHV655368 HRR655368 IBN655368 ILJ655368 IVF655368 JFB655368 JOX655368 JYT655368 KIP655368 KSL655368 LCH655368 LMD655368 LVZ655368 MFV655368 MPR655368 MZN655368 NJJ655368 NTF655368 ODB655368 OMX655368 OWT655368 PGP655368 PQL655368 QAH655368 QKD655368 QTZ655368 RDV655368 RNR655368 RXN655368 SHJ655368 SRF655368 TBB655368 TKX655368 TUT655368 UEP655368 UOL655368 UYH655368 VID655368 VRZ655368 WBV655368 WLR655368 WVN655368 F720904 JB720904 SX720904 ACT720904 AMP720904 AWL720904 BGH720904 BQD720904 BZZ720904 CJV720904 CTR720904 DDN720904 DNJ720904 DXF720904 EHB720904 EQX720904 FAT720904 FKP720904 FUL720904 GEH720904 GOD720904 GXZ720904 HHV720904 HRR720904 IBN720904 ILJ720904 IVF720904 JFB720904 JOX720904 JYT720904 KIP720904 KSL720904 LCH720904 LMD720904 LVZ720904 MFV720904 MPR720904 MZN720904 NJJ720904 NTF720904 ODB720904 OMX720904 OWT720904 PGP720904 PQL720904 QAH720904 QKD720904 QTZ720904 RDV720904 RNR720904 RXN720904 SHJ720904 SRF720904 TBB720904 TKX720904 TUT720904 UEP720904 UOL720904 UYH720904 VID720904 VRZ720904 WBV720904 WLR720904 WVN720904 F786440 JB786440 SX786440 ACT786440 AMP786440 AWL786440 BGH786440 BQD786440 BZZ786440 CJV786440 CTR786440 DDN786440 DNJ786440 DXF786440 EHB786440 EQX786440 FAT786440 FKP786440 FUL786440 GEH786440 GOD786440 GXZ786440 HHV786440 HRR786440 IBN786440 ILJ786440 IVF786440 JFB786440 JOX786440 JYT786440 KIP786440 KSL786440 LCH786440 LMD786440 LVZ786440 MFV786440 MPR786440 MZN786440 NJJ786440 NTF786440 ODB786440 OMX786440 OWT786440 PGP786440 PQL786440 QAH786440 QKD786440 QTZ786440 RDV786440 RNR786440 RXN786440 SHJ786440 SRF786440 TBB786440 TKX786440 TUT786440 UEP786440 UOL786440 UYH786440 VID786440 VRZ786440 WBV786440 WLR786440 WVN786440 F851976 JB851976 SX851976 ACT851976 AMP851976 AWL851976 BGH851976 BQD851976 BZZ851976 CJV851976 CTR851976 DDN851976 DNJ851976 DXF851976 EHB851976 EQX851976 FAT851976 FKP851976 FUL851976 GEH851976 GOD851976 GXZ851976 HHV851976 HRR851976 IBN851976 ILJ851976 IVF851976 JFB851976 JOX851976 JYT851976 KIP851976 KSL851976 LCH851976 LMD851976 LVZ851976 MFV851976 MPR851976 MZN851976 NJJ851976 NTF851976 ODB851976 OMX851976 OWT851976 PGP851976 PQL851976 QAH851976 QKD851976 QTZ851976 RDV851976 RNR851976 RXN851976 SHJ851976 SRF851976 TBB851976 TKX851976 TUT851976 UEP851976 UOL851976 UYH851976 VID851976 VRZ851976 WBV851976 WLR851976 WVN851976 F917512 JB917512 SX917512 ACT917512 AMP917512 AWL917512 BGH917512 BQD917512 BZZ917512 CJV917512 CTR917512 DDN917512 DNJ917512 DXF917512 EHB917512 EQX917512 FAT917512 FKP917512 FUL917512 GEH917512 GOD917512 GXZ917512 HHV917512 HRR917512 IBN917512 ILJ917512 IVF917512 JFB917512 JOX917512 JYT917512 KIP917512 KSL917512 LCH917512 LMD917512 LVZ917512 MFV917512 MPR917512 MZN917512 NJJ917512 NTF917512 ODB917512 OMX917512 OWT917512 PGP917512 PQL917512 QAH917512 QKD917512 QTZ917512 RDV917512 RNR917512 RXN917512 SHJ917512 SRF917512 TBB917512 TKX917512 TUT917512 UEP917512 UOL917512 UYH917512 VID917512 VRZ917512 WBV917512 WLR917512 WVN917512 F983048 JB983048 SX983048 ACT983048 AMP983048 AWL983048 BGH983048 BQD983048 BZZ983048 CJV983048 CTR983048 DDN983048 DNJ983048 DXF983048 EHB983048 EQX983048 FAT983048 FKP983048 FUL983048 GEH983048 GOD983048 GXZ983048 HHV983048 HRR983048 IBN983048 ILJ983048 IVF983048 JFB983048 JOX983048 JYT983048 KIP983048 KSL983048 LCH983048 LMD983048 LVZ983048 MFV983048 MPR983048 MZN983048 NJJ983048 NTF983048 ODB983048 OMX983048 OWT983048 PGP983048 PQL983048 QAH983048 QKD983048 QTZ983048 RDV983048 RNR983048 RXN983048 SHJ983048 SRF983048 TBB983048 TKX983048 TUT983048 UEP983048 UOL983048 UYH983048 VID983048 VRZ983048 WBV983048 WLR983048 WVN983048">
      <formula1>"SIM, NÃO"</formula1>
    </dataValidation>
    <dataValidation type="list" allowBlank="1" showInputMessage="1" showErrorMessage="1" sqref="C6:F6 IY6:JB6 SU6:SX6 ACQ6:ACT6 AMM6:AMP6 AWI6:AWL6 BGE6:BGH6 BQA6:BQD6 BZW6:BZZ6 CJS6:CJV6 CTO6:CTR6 DDK6:DDN6 DNG6:DNJ6 DXC6:DXF6 EGY6:EHB6 EQU6:EQX6 FAQ6:FAT6 FKM6:FKP6 FUI6:FUL6 GEE6:GEH6 GOA6:GOD6 GXW6:GXZ6 HHS6:HHV6 HRO6:HRR6 IBK6:IBN6 ILG6:ILJ6 IVC6:IVF6 JEY6:JFB6 JOU6:JOX6 JYQ6:JYT6 KIM6:KIP6 KSI6:KSL6 LCE6:LCH6 LMA6:LMD6 LVW6:LVZ6 MFS6:MFV6 MPO6:MPR6 MZK6:MZN6 NJG6:NJJ6 NTC6:NTF6 OCY6:ODB6 OMU6:OMX6 OWQ6:OWT6 PGM6:PGP6 PQI6:PQL6 QAE6:QAH6 QKA6:QKD6 QTW6:QTZ6 RDS6:RDV6 RNO6:RNR6 RXK6:RXN6 SHG6:SHJ6 SRC6:SRF6 TAY6:TBB6 TKU6:TKX6 TUQ6:TUT6 UEM6:UEP6 UOI6:UOL6 UYE6:UYH6 VIA6:VID6 VRW6:VRZ6 WBS6:WBV6 WLO6:WLR6 WVK6:WVN6 C65542:F65542 IY65542:JB65542 SU65542:SX65542 ACQ65542:ACT65542 AMM65542:AMP65542 AWI65542:AWL65542 BGE65542:BGH65542 BQA65542:BQD65542 BZW65542:BZZ65542 CJS65542:CJV65542 CTO65542:CTR65542 DDK65542:DDN65542 DNG65542:DNJ65542 DXC65542:DXF65542 EGY65542:EHB65542 EQU65542:EQX65542 FAQ65542:FAT65542 FKM65542:FKP65542 FUI65542:FUL65542 GEE65542:GEH65542 GOA65542:GOD65542 GXW65542:GXZ65542 HHS65542:HHV65542 HRO65542:HRR65542 IBK65542:IBN65542 ILG65542:ILJ65542 IVC65542:IVF65542 JEY65542:JFB65542 JOU65542:JOX65542 JYQ65542:JYT65542 KIM65542:KIP65542 KSI65542:KSL65542 LCE65542:LCH65542 LMA65542:LMD65542 LVW65542:LVZ65542 MFS65542:MFV65542 MPO65542:MPR65542 MZK65542:MZN65542 NJG65542:NJJ65542 NTC65542:NTF65542 OCY65542:ODB65542 OMU65542:OMX65542 OWQ65542:OWT65542 PGM65542:PGP65542 PQI65542:PQL65542 QAE65542:QAH65542 QKA65542:QKD65542 QTW65542:QTZ65542 RDS65542:RDV65542 RNO65542:RNR65542 RXK65542:RXN65542 SHG65542:SHJ65542 SRC65542:SRF65542 TAY65542:TBB65542 TKU65542:TKX65542 TUQ65542:TUT65542 UEM65542:UEP65542 UOI65542:UOL65542 UYE65542:UYH65542 VIA65542:VID65542 VRW65542:VRZ65542 WBS65542:WBV65542 WLO65542:WLR65542 WVK65542:WVN65542 C131078:F131078 IY131078:JB131078 SU131078:SX131078 ACQ131078:ACT131078 AMM131078:AMP131078 AWI131078:AWL131078 BGE131078:BGH131078 BQA131078:BQD131078 BZW131078:BZZ131078 CJS131078:CJV131078 CTO131078:CTR131078 DDK131078:DDN131078 DNG131078:DNJ131078 DXC131078:DXF131078 EGY131078:EHB131078 EQU131078:EQX131078 FAQ131078:FAT131078 FKM131078:FKP131078 FUI131078:FUL131078 GEE131078:GEH131078 GOA131078:GOD131078 GXW131078:GXZ131078 HHS131078:HHV131078 HRO131078:HRR131078 IBK131078:IBN131078 ILG131078:ILJ131078 IVC131078:IVF131078 JEY131078:JFB131078 JOU131078:JOX131078 JYQ131078:JYT131078 KIM131078:KIP131078 KSI131078:KSL131078 LCE131078:LCH131078 LMA131078:LMD131078 LVW131078:LVZ131078 MFS131078:MFV131078 MPO131078:MPR131078 MZK131078:MZN131078 NJG131078:NJJ131078 NTC131078:NTF131078 OCY131078:ODB131078 OMU131078:OMX131078 OWQ131078:OWT131078 PGM131078:PGP131078 PQI131078:PQL131078 QAE131078:QAH131078 QKA131078:QKD131078 QTW131078:QTZ131078 RDS131078:RDV131078 RNO131078:RNR131078 RXK131078:RXN131078 SHG131078:SHJ131078 SRC131078:SRF131078 TAY131078:TBB131078 TKU131078:TKX131078 TUQ131078:TUT131078 UEM131078:UEP131078 UOI131078:UOL131078 UYE131078:UYH131078 VIA131078:VID131078 VRW131078:VRZ131078 WBS131078:WBV131078 WLO131078:WLR131078 WVK131078:WVN131078 C196614:F196614 IY196614:JB196614 SU196614:SX196614 ACQ196614:ACT196614 AMM196614:AMP196614 AWI196614:AWL196614 BGE196614:BGH196614 BQA196614:BQD196614 BZW196614:BZZ196614 CJS196614:CJV196614 CTO196614:CTR196614 DDK196614:DDN196614 DNG196614:DNJ196614 DXC196614:DXF196614 EGY196614:EHB196614 EQU196614:EQX196614 FAQ196614:FAT196614 FKM196614:FKP196614 FUI196614:FUL196614 GEE196614:GEH196614 GOA196614:GOD196614 GXW196614:GXZ196614 HHS196614:HHV196614 HRO196614:HRR196614 IBK196614:IBN196614 ILG196614:ILJ196614 IVC196614:IVF196614 JEY196614:JFB196614 JOU196614:JOX196614 JYQ196614:JYT196614 KIM196614:KIP196614 KSI196614:KSL196614 LCE196614:LCH196614 LMA196614:LMD196614 LVW196614:LVZ196614 MFS196614:MFV196614 MPO196614:MPR196614 MZK196614:MZN196614 NJG196614:NJJ196614 NTC196614:NTF196614 OCY196614:ODB196614 OMU196614:OMX196614 OWQ196614:OWT196614 PGM196614:PGP196614 PQI196614:PQL196614 QAE196614:QAH196614 QKA196614:QKD196614 QTW196614:QTZ196614 RDS196614:RDV196614 RNO196614:RNR196614 RXK196614:RXN196614 SHG196614:SHJ196614 SRC196614:SRF196614 TAY196614:TBB196614 TKU196614:TKX196614 TUQ196614:TUT196614 UEM196614:UEP196614 UOI196614:UOL196614 UYE196614:UYH196614 VIA196614:VID196614 VRW196614:VRZ196614 WBS196614:WBV196614 WLO196614:WLR196614 WVK196614:WVN196614 C262150:F262150 IY262150:JB262150 SU262150:SX262150 ACQ262150:ACT262150 AMM262150:AMP262150 AWI262150:AWL262150 BGE262150:BGH262150 BQA262150:BQD262150 BZW262150:BZZ262150 CJS262150:CJV262150 CTO262150:CTR262150 DDK262150:DDN262150 DNG262150:DNJ262150 DXC262150:DXF262150 EGY262150:EHB262150 EQU262150:EQX262150 FAQ262150:FAT262150 FKM262150:FKP262150 FUI262150:FUL262150 GEE262150:GEH262150 GOA262150:GOD262150 GXW262150:GXZ262150 HHS262150:HHV262150 HRO262150:HRR262150 IBK262150:IBN262150 ILG262150:ILJ262150 IVC262150:IVF262150 JEY262150:JFB262150 JOU262150:JOX262150 JYQ262150:JYT262150 KIM262150:KIP262150 KSI262150:KSL262150 LCE262150:LCH262150 LMA262150:LMD262150 LVW262150:LVZ262150 MFS262150:MFV262150 MPO262150:MPR262150 MZK262150:MZN262150 NJG262150:NJJ262150 NTC262150:NTF262150 OCY262150:ODB262150 OMU262150:OMX262150 OWQ262150:OWT262150 PGM262150:PGP262150 PQI262150:PQL262150 QAE262150:QAH262150 QKA262150:QKD262150 QTW262150:QTZ262150 RDS262150:RDV262150 RNO262150:RNR262150 RXK262150:RXN262150 SHG262150:SHJ262150 SRC262150:SRF262150 TAY262150:TBB262150 TKU262150:TKX262150 TUQ262150:TUT262150 UEM262150:UEP262150 UOI262150:UOL262150 UYE262150:UYH262150 VIA262150:VID262150 VRW262150:VRZ262150 WBS262150:WBV262150 WLO262150:WLR262150 WVK262150:WVN262150 C327686:F327686 IY327686:JB327686 SU327686:SX327686 ACQ327686:ACT327686 AMM327686:AMP327686 AWI327686:AWL327686 BGE327686:BGH327686 BQA327686:BQD327686 BZW327686:BZZ327686 CJS327686:CJV327686 CTO327686:CTR327686 DDK327686:DDN327686 DNG327686:DNJ327686 DXC327686:DXF327686 EGY327686:EHB327686 EQU327686:EQX327686 FAQ327686:FAT327686 FKM327686:FKP327686 FUI327686:FUL327686 GEE327686:GEH327686 GOA327686:GOD327686 GXW327686:GXZ327686 HHS327686:HHV327686 HRO327686:HRR327686 IBK327686:IBN327686 ILG327686:ILJ327686 IVC327686:IVF327686 JEY327686:JFB327686 JOU327686:JOX327686 JYQ327686:JYT327686 KIM327686:KIP327686 KSI327686:KSL327686 LCE327686:LCH327686 LMA327686:LMD327686 LVW327686:LVZ327686 MFS327686:MFV327686 MPO327686:MPR327686 MZK327686:MZN327686 NJG327686:NJJ327686 NTC327686:NTF327686 OCY327686:ODB327686 OMU327686:OMX327686 OWQ327686:OWT327686 PGM327686:PGP327686 PQI327686:PQL327686 QAE327686:QAH327686 QKA327686:QKD327686 QTW327686:QTZ327686 RDS327686:RDV327686 RNO327686:RNR327686 RXK327686:RXN327686 SHG327686:SHJ327686 SRC327686:SRF327686 TAY327686:TBB327686 TKU327686:TKX327686 TUQ327686:TUT327686 UEM327686:UEP327686 UOI327686:UOL327686 UYE327686:UYH327686 VIA327686:VID327686 VRW327686:VRZ327686 WBS327686:WBV327686 WLO327686:WLR327686 WVK327686:WVN327686 C393222:F393222 IY393222:JB393222 SU393222:SX393222 ACQ393222:ACT393222 AMM393222:AMP393222 AWI393222:AWL393222 BGE393222:BGH393222 BQA393222:BQD393222 BZW393222:BZZ393222 CJS393222:CJV393222 CTO393222:CTR393222 DDK393222:DDN393222 DNG393222:DNJ393222 DXC393222:DXF393222 EGY393222:EHB393222 EQU393222:EQX393222 FAQ393222:FAT393222 FKM393222:FKP393222 FUI393222:FUL393222 GEE393222:GEH393222 GOA393222:GOD393222 GXW393222:GXZ393222 HHS393222:HHV393222 HRO393222:HRR393222 IBK393222:IBN393222 ILG393222:ILJ393222 IVC393222:IVF393222 JEY393222:JFB393222 JOU393222:JOX393222 JYQ393222:JYT393222 KIM393222:KIP393222 KSI393222:KSL393222 LCE393222:LCH393222 LMA393222:LMD393222 LVW393222:LVZ393222 MFS393222:MFV393222 MPO393222:MPR393222 MZK393222:MZN393222 NJG393222:NJJ393222 NTC393222:NTF393222 OCY393222:ODB393222 OMU393222:OMX393222 OWQ393222:OWT393222 PGM393222:PGP393222 PQI393222:PQL393222 QAE393222:QAH393222 QKA393222:QKD393222 QTW393222:QTZ393222 RDS393222:RDV393222 RNO393222:RNR393222 RXK393222:RXN393222 SHG393222:SHJ393222 SRC393222:SRF393222 TAY393222:TBB393222 TKU393222:TKX393222 TUQ393222:TUT393222 UEM393222:UEP393222 UOI393222:UOL393222 UYE393222:UYH393222 VIA393222:VID393222 VRW393222:VRZ393222 WBS393222:WBV393222 WLO393222:WLR393222 WVK393222:WVN393222 C458758:F458758 IY458758:JB458758 SU458758:SX458758 ACQ458758:ACT458758 AMM458758:AMP458758 AWI458758:AWL458758 BGE458758:BGH458758 BQA458758:BQD458758 BZW458758:BZZ458758 CJS458758:CJV458758 CTO458758:CTR458758 DDK458758:DDN458758 DNG458758:DNJ458758 DXC458758:DXF458758 EGY458758:EHB458758 EQU458758:EQX458758 FAQ458758:FAT458758 FKM458758:FKP458758 FUI458758:FUL458758 GEE458758:GEH458758 GOA458758:GOD458758 GXW458758:GXZ458758 HHS458758:HHV458758 HRO458758:HRR458758 IBK458758:IBN458758 ILG458758:ILJ458758 IVC458758:IVF458758 JEY458758:JFB458758 JOU458758:JOX458758 JYQ458758:JYT458758 KIM458758:KIP458758 KSI458758:KSL458758 LCE458758:LCH458758 LMA458758:LMD458758 LVW458758:LVZ458758 MFS458758:MFV458758 MPO458758:MPR458758 MZK458758:MZN458758 NJG458758:NJJ458758 NTC458758:NTF458758 OCY458758:ODB458758 OMU458758:OMX458758 OWQ458758:OWT458758 PGM458758:PGP458758 PQI458758:PQL458758 QAE458758:QAH458758 QKA458758:QKD458758 QTW458758:QTZ458758 RDS458758:RDV458758 RNO458758:RNR458758 RXK458758:RXN458758 SHG458758:SHJ458758 SRC458758:SRF458758 TAY458758:TBB458758 TKU458758:TKX458758 TUQ458758:TUT458758 UEM458758:UEP458758 UOI458758:UOL458758 UYE458758:UYH458758 VIA458758:VID458758 VRW458758:VRZ458758 WBS458758:WBV458758 WLO458758:WLR458758 WVK458758:WVN458758 C524294:F524294 IY524294:JB524294 SU524294:SX524294 ACQ524294:ACT524294 AMM524294:AMP524294 AWI524294:AWL524294 BGE524294:BGH524294 BQA524294:BQD524294 BZW524294:BZZ524294 CJS524294:CJV524294 CTO524294:CTR524294 DDK524294:DDN524294 DNG524294:DNJ524294 DXC524294:DXF524294 EGY524294:EHB524294 EQU524294:EQX524294 FAQ524294:FAT524294 FKM524294:FKP524294 FUI524294:FUL524294 GEE524294:GEH524294 GOA524294:GOD524294 GXW524294:GXZ524294 HHS524294:HHV524294 HRO524294:HRR524294 IBK524294:IBN524294 ILG524294:ILJ524294 IVC524294:IVF524294 JEY524294:JFB524294 JOU524294:JOX524294 JYQ524294:JYT524294 KIM524294:KIP524294 KSI524294:KSL524294 LCE524294:LCH524294 LMA524294:LMD524294 LVW524294:LVZ524294 MFS524294:MFV524294 MPO524294:MPR524294 MZK524294:MZN524294 NJG524294:NJJ524294 NTC524294:NTF524294 OCY524294:ODB524294 OMU524294:OMX524294 OWQ524294:OWT524294 PGM524294:PGP524294 PQI524294:PQL524294 QAE524294:QAH524294 QKA524294:QKD524294 QTW524294:QTZ524294 RDS524294:RDV524294 RNO524294:RNR524294 RXK524294:RXN524294 SHG524294:SHJ524294 SRC524294:SRF524294 TAY524294:TBB524294 TKU524294:TKX524294 TUQ524294:TUT524294 UEM524294:UEP524294 UOI524294:UOL524294 UYE524294:UYH524294 VIA524294:VID524294 VRW524294:VRZ524294 WBS524294:WBV524294 WLO524294:WLR524294 WVK524294:WVN524294 C589830:F589830 IY589830:JB589830 SU589830:SX589830 ACQ589830:ACT589830 AMM589830:AMP589830 AWI589830:AWL589830 BGE589830:BGH589830 BQA589830:BQD589830 BZW589830:BZZ589830 CJS589830:CJV589830 CTO589830:CTR589830 DDK589830:DDN589830 DNG589830:DNJ589830 DXC589830:DXF589830 EGY589830:EHB589830 EQU589830:EQX589830 FAQ589830:FAT589830 FKM589830:FKP589830 FUI589830:FUL589830 GEE589830:GEH589830 GOA589830:GOD589830 GXW589830:GXZ589830 HHS589830:HHV589830 HRO589830:HRR589830 IBK589830:IBN589830 ILG589830:ILJ589830 IVC589830:IVF589830 JEY589830:JFB589830 JOU589830:JOX589830 JYQ589830:JYT589830 KIM589830:KIP589830 KSI589830:KSL589830 LCE589830:LCH589830 LMA589830:LMD589830 LVW589830:LVZ589830 MFS589830:MFV589830 MPO589830:MPR589830 MZK589830:MZN589830 NJG589830:NJJ589830 NTC589830:NTF589830 OCY589830:ODB589830 OMU589830:OMX589830 OWQ589830:OWT589830 PGM589830:PGP589830 PQI589830:PQL589830 QAE589830:QAH589830 QKA589830:QKD589830 QTW589830:QTZ589830 RDS589830:RDV589830 RNO589830:RNR589830 RXK589830:RXN589830 SHG589830:SHJ589830 SRC589830:SRF589830 TAY589830:TBB589830 TKU589830:TKX589830 TUQ589830:TUT589830 UEM589830:UEP589830 UOI589830:UOL589830 UYE589830:UYH589830 VIA589830:VID589830 VRW589830:VRZ589830 WBS589830:WBV589830 WLO589830:WLR589830 WVK589830:WVN589830 C655366:F655366 IY655366:JB655366 SU655366:SX655366 ACQ655366:ACT655366 AMM655366:AMP655366 AWI655366:AWL655366 BGE655366:BGH655366 BQA655366:BQD655366 BZW655366:BZZ655366 CJS655366:CJV655366 CTO655366:CTR655366 DDK655366:DDN655366 DNG655366:DNJ655366 DXC655366:DXF655366 EGY655366:EHB655366 EQU655366:EQX655366 FAQ655366:FAT655366 FKM655366:FKP655366 FUI655366:FUL655366 GEE655366:GEH655366 GOA655366:GOD655366 GXW655366:GXZ655366 HHS655366:HHV655366 HRO655366:HRR655366 IBK655366:IBN655366 ILG655366:ILJ655366 IVC655366:IVF655366 JEY655366:JFB655366 JOU655366:JOX655366 JYQ655366:JYT655366 KIM655366:KIP655366 KSI655366:KSL655366 LCE655366:LCH655366 LMA655366:LMD655366 LVW655366:LVZ655366 MFS655366:MFV655366 MPO655366:MPR655366 MZK655366:MZN655366 NJG655366:NJJ655366 NTC655366:NTF655366 OCY655366:ODB655366 OMU655366:OMX655366 OWQ655366:OWT655366 PGM655366:PGP655366 PQI655366:PQL655366 QAE655366:QAH655366 QKA655366:QKD655366 QTW655366:QTZ655366 RDS655366:RDV655366 RNO655366:RNR655366 RXK655366:RXN655366 SHG655366:SHJ655366 SRC655366:SRF655366 TAY655366:TBB655366 TKU655366:TKX655366 TUQ655366:TUT655366 UEM655366:UEP655366 UOI655366:UOL655366 UYE655366:UYH655366 VIA655366:VID655366 VRW655366:VRZ655366 WBS655366:WBV655366 WLO655366:WLR655366 WVK655366:WVN655366 C720902:F720902 IY720902:JB720902 SU720902:SX720902 ACQ720902:ACT720902 AMM720902:AMP720902 AWI720902:AWL720902 BGE720902:BGH720902 BQA720902:BQD720902 BZW720902:BZZ720902 CJS720902:CJV720902 CTO720902:CTR720902 DDK720902:DDN720902 DNG720902:DNJ720902 DXC720902:DXF720902 EGY720902:EHB720902 EQU720902:EQX720902 FAQ720902:FAT720902 FKM720902:FKP720902 FUI720902:FUL720902 GEE720902:GEH720902 GOA720902:GOD720902 GXW720902:GXZ720902 HHS720902:HHV720902 HRO720902:HRR720902 IBK720902:IBN720902 ILG720902:ILJ720902 IVC720902:IVF720902 JEY720902:JFB720902 JOU720902:JOX720902 JYQ720902:JYT720902 KIM720902:KIP720902 KSI720902:KSL720902 LCE720902:LCH720902 LMA720902:LMD720902 LVW720902:LVZ720902 MFS720902:MFV720902 MPO720902:MPR720902 MZK720902:MZN720902 NJG720902:NJJ720902 NTC720902:NTF720902 OCY720902:ODB720902 OMU720902:OMX720902 OWQ720902:OWT720902 PGM720902:PGP720902 PQI720902:PQL720902 QAE720902:QAH720902 QKA720902:QKD720902 QTW720902:QTZ720902 RDS720902:RDV720902 RNO720902:RNR720902 RXK720902:RXN720902 SHG720902:SHJ720902 SRC720902:SRF720902 TAY720902:TBB720902 TKU720902:TKX720902 TUQ720902:TUT720902 UEM720902:UEP720902 UOI720902:UOL720902 UYE720902:UYH720902 VIA720902:VID720902 VRW720902:VRZ720902 WBS720902:WBV720902 WLO720902:WLR720902 WVK720902:WVN720902 C786438:F786438 IY786438:JB786438 SU786438:SX786438 ACQ786438:ACT786438 AMM786438:AMP786438 AWI786438:AWL786438 BGE786438:BGH786438 BQA786438:BQD786438 BZW786438:BZZ786438 CJS786438:CJV786438 CTO786438:CTR786438 DDK786438:DDN786438 DNG786438:DNJ786438 DXC786438:DXF786438 EGY786438:EHB786438 EQU786438:EQX786438 FAQ786438:FAT786438 FKM786438:FKP786438 FUI786438:FUL786438 GEE786438:GEH786438 GOA786438:GOD786438 GXW786438:GXZ786438 HHS786438:HHV786438 HRO786438:HRR786438 IBK786438:IBN786438 ILG786438:ILJ786438 IVC786438:IVF786438 JEY786438:JFB786438 JOU786438:JOX786438 JYQ786438:JYT786438 KIM786438:KIP786438 KSI786438:KSL786438 LCE786438:LCH786438 LMA786438:LMD786438 LVW786438:LVZ786438 MFS786438:MFV786438 MPO786438:MPR786438 MZK786438:MZN786438 NJG786438:NJJ786438 NTC786438:NTF786438 OCY786438:ODB786438 OMU786438:OMX786438 OWQ786438:OWT786438 PGM786438:PGP786438 PQI786438:PQL786438 QAE786438:QAH786438 QKA786438:QKD786438 QTW786438:QTZ786438 RDS786438:RDV786438 RNO786438:RNR786438 RXK786438:RXN786438 SHG786438:SHJ786438 SRC786438:SRF786438 TAY786438:TBB786438 TKU786438:TKX786438 TUQ786438:TUT786438 UEM786438:UEP786438 UOI786438:UOL786438 UYE786438:UYH786438 VIA786438:VID786438 VRW786438:VRZ786438 WBS786438:WBV786438 WLO786438:WLR786438 WVK786438:WVN786438 C851974:F851974 IY851974:JB851974 SU851974:SX851974 ACQ851974:ACT851974 AMM851974:AMP851974 AWI851974:AWL851974 BGE851974:BGH851974 BQA851974:BQD851974 BZW851974:BZZ851974 CJS851974:CJV851974 CTO851974:CTR851974 DDK851974:DDN851974 DNG851974:DNJ851974 DXC851974:DXF851974 EGY851974:EHB851974 EQU851974:EQX851974 FAQ851974:FAT851974 FKM851974:FKP851974 FUI851974:FUL851974 GEE851974:GEH851974 GOA851974:GOD851974 GXW851974:GXZ851974 HHS851974:HHV851974 HRO851974:HRR851974 IBK851974:IBN851974 ILG851974:ILJ851974 IVC851974:IVF851974 JEY851974:JFB851974 JOU851974:JOX851974 JYQ851974:JYT851974 KIM851974:KIP851974 KSI851974:KSL851974 LCE851974:LCH851974 LMA851974:LMD851974 LVW851974:LVZ851974 MFS851974:MFV851974 MPO851974:MPR851974 MZK851974:MZN851974 NJG851974:NJJ851974 NTC851974:NTF851974 OCY851974:ODB851974 OMU851974:OMX851974 OWQ851974:OWT851974 PGM851974:PGP851974 PQI851974:PQL851974 QAE851974:QAH851974 QKA851974:QKD851974 QTW851974:QTZ851974 RDS851974:RDV851974 RNO851974:RNR851974 RXK851974:RXN851974 SHG851974:SHJ851974 SRC851974:SRF851974 TAY851974:TBB851974 TKU851974:TKX851974 TUQ851974:TUT851974 UEM851974:UEP851974 UOI851974:UOL851974 UYE851974:UYH851974 VIA851974:VID851974 VRW851974:VRZ851974 WBS851974:WBV851974 WLO851974:WLR851974 WVK851974:WVN851974 C917510:F917510 IY917510:JB917510 SU917510:SX917510 ACQ917510:ACT917510 AMM917510:AMP917510 AWI917510:AWL917510 BGE917510:BGH917510 BQA917510:BQD917510 BZW917510:BZZ917510 CJS917510:CJV917510 CTO917510:CTR917510 DDK917510:DDN917510 DNG917510:DNJ917510 DXC917510:DXF917510 EGY917510:EHB917510 EQU917510:EQX917510 FAQ917510:FAT917510 FKM917510:FKP917510 FUI917510:FUL917510 GEE917510:GEH917510 GOA917510:GOD917510 GXW917510:GXZ917510 HHS917510:HHV917510 HRO917510:HRR917510 IBK917510:IBN917510 ILG917510:ILJ917510 IVC917510:IVF917510 JEY917510:JFB917510 JOU917510:JOX917510 JYQ917510:JYT917510 KIM917510:KIP917510 KSI917510:KSL917510 LCE917510:LCH917510 LMA917510:LMD917510 LVW917510:LVZ917510 MFS917510:MFV917510 MPO917510:MPR917510 MZK917510:MZN917510 NJG917510:NJJ917510 NTC917510:NTF917510 OCY917510:ODB917510 OMU917510:OMX917510 OWQ917510:OWT917510 PGM917510:PGP917510 PQI917510:PQL917510 QAE917510:QAH917510 QKA917510:QKD917510 QTW917510:QTZ917510 RDS917510:RDV917510 RNO917510:RNR917510 RXK917510:RXN917510 SHG917510:SHJ917510 SRC917510:SRF917510 TAY917510:TBB917510 TKU917510:TKX917510 TUQ917510:TUT917510 UEM917510:UEP917510 UOI917510:UOL917510 UYE917510:UYH917510 VIA917510:VID917510 VRW917510:VRZ917510 WBS917510:WBV917510 WLO917510:WLR917510 WVK917510:WVN917510 C983046:F983046 IY983046:JB983046 SU983046:SX983046 ACQ983046:ACT983046 AMM983046:AMP983046 AWI983046:AWL983046 BGE983046:BGH983046 BQA983046:BQD983046 BZW983046:BZZ983046 CJS983046:CJV983046 CTO983046:CTR983046 DDK983046:DDN983046 DNG983046:DNJ983046 DXC983046:DXF983046 EGY983046:EHB983046 EQU983046:EQX983046 FAQ983046:FAT983046 FKM983046:FKP983046 FUI983046:FUL983046 GEE983046:GEH983046 GOA983046:GOD983046 GXW983046:GXZ983046 HHS983046:HHV983046 HRO983046:HRR983046 IBK983046:IBN983046 ILG983046:ILJ983046 IVC983046:IVF983046 JEY983046:JFB983046 JOU983046:JOX983046 JYQ983046:JYT983046 KIM983046:KIP983046 KSI983046:KSL983046 LCE983046:LCH983046 LMA983046:LMD983046 LVW983046:LVZ983046 MFS983046:MFV983046 MPO983046:MPR983046 MZK983046:MZN983046 NJG983046:NJJ983046 NTC983046:NTF983046 OCY983046:ODB983046 OMU983046:OMX983046 OWQ983046:OWT983046 PGM983046:PGP983046 PQI983046:PQL983046 QAE983046:QAH983046 QKA983046:QKD983046 QTW983046:QTZ983046 RDS983046:RDV983046 RNO983046:RNR983046 RXK983046:RXN983046 SHG983046:SHJ983046 SRC983046:SRF983046 TAY983046:TBB983046 TKU983046:TKX983046 TUQ983046:TUT983046 UEM983046:UEP983046 UOI983046:UOL983046 UYE983046:UYH983046 VIA983046:VID983046 VRW983046:VRZ983046 WBS983046:WBV983046 WLO983046:WLR983046 WVK983046:WVN983046">
      <formula1>$BU$257:$BU$262</formula1>
    </dataValidation>
    <dataValidation type="list" allowBlank="1" showInputMessage="1" showErrorMessage="1" sqref="E17:F17 JA17:JB17 SW17:SX17 ACS17:ACT17 AMO17:AMP17 AWK17:AWL17 BGG17:BGH17 BQC17:BQD17 BZY17:BZZ17 CJU17:CJV17 CTQ17:CTR17 DDM17:DDN17 DNI17:DNJ17 DXE17:DXF17 EHA17:EHB17 EQW17:EQX17 FAS17:FAT17 FKO17:FKP17 FUK17:FUL17 GEG17:GEH17 GOC17:GOD17 GXY17:GXZ17 HHU17:HHV17 HRQ17:HRR17 IBM17:IBN17 ILI17:ILJ17 IVE17:IVF17 JFA17:JFB17 JOW17:JOX17 JYS17:JYT17 KIO17:KIP17 KSK17:KSL17 LCG17:LCH17 LMC17:LMD17 LVY17:LVZ17 MFU17:MFV17 MPQ17:MPR17 MZM17:MZN17 NJI17:NJJ17 NTE17:NTF17 ODA17:ODB17 OMW17:OMX17 OWS17:OWT17 PGO17:PGP17 PQK17:PQL17 QAG17:QAH17 QKC17:QKD17 QTY17:QTZ17 RDU17:RDV17 RNQ17:RNR17 RXM17:RXN17 SHI17:SHJ17 SRE17:SRF17 TBA17:TBB17 TKW17:TKX17 TUS17:TUT17 UEO17:UEP17 UOK17:UOL17 UYG17:UYH17 VIC17:VID17 VRY17:VRZ17 WBU17:WBV17 WLQ17:WLR17 WVM17:WVN17 E65553:F65553 JA65553:JB65553 SW65553:SX65553 ACS65553:ACT65553 AMO65553:AMP65553 AWK65553:AWL65553 BGG65553:BGH65553 BQC65553:BQD65553 BZY65553:BZZ65553 CJU65553:CJV65553 CTQ65553:CTR65553 DDM65553:DDN65553 DNI65553:DNJ65553 DXE65553:DXF65553 EHA65553:EHB65553 EQW65553:EQX65553 FAS65553:FAT65553 FKO65553:FKP65553 FUK65553:FUL65553 GEG65553:GEH65553 GOC65553:GOD65553 GXY65553:GXZ65553 HHU65553:HHV65553 HRQ65553:HRR65553 IBM65553:IBN65553 ILI65553:ILJ65553 IVE65553:IVF65553 JFA65553:JFB65553 JOW65553:JOX65553 JYS65553:JYT65553 KIO65553:KIP65553 KSK65553:KSL65553 LCG65553:LCH65553 LMC65553:LMD65553 LVY65553:LVZ65553 MFU65553:MFV65553 MPQ65553:MPR65553 MZM65553:MZN65553 NJI65553:NJJ65553 NTE65553:NTF65553 ODA65553:ODB65553 OMW65553:OMX65553 OWS65553:OWT65553 PGO65553:PGP65553 PQK65553:PQL65553 QAG65553:QAH65553 QKC65553:QKD65553 QTY65553:QTZ65553 RDU65553:RDV65553 RNQ65553:RNR65553 RXM65553:RXN65553 SHI65553:SHJ65553 SRE65553:SRF65553 TBA65553:TBB65553 TKW65553:TKX65553 TUS65553:TUT65553 UEO65553:UEP65553 UOK65553:UOL65553 UYG65553:UYH65553 VIC65553:VID65553 VRY65553:VRZ65553 WBU65553:WBV65553 WLQ65553:WLR65553 WVM65553:WVN65553 E131089:F131089 JA131089:JB131089 SW131089:SX131089 ACS131089:ACT131089 AMO131089:AMP131089 AWK131089:AWL131089 BGG131089:BGH131089 BQC131089:BQD131089 BZY131089:BZZ131089 CJU131089:CJV131089 CTQ131089:CTR131089 DDM131089:DDN131089 DNI131089:DNJ131089 DXE131089:DXF131089 EHA131089:EHB131089 EQW131089:EQX131089 FAS131089:FAT131089 FKO131089:FKP131089 FUK131089:FUL131089 GEG131089:GEH131089 GOC131089:GOD131089 GXY131089:GXZ131089 HHU131089:HHV131089 HRQ131089:HRR131089 IBM131089:IBN131089 ILI131089:ILJ131089 IVE131089:IVF131089 JFA131089:JFB131089 JOW131089:JOX131089 JYS131089:JYT131089 KIO131089:KIP131089 KSK131089:KSL131089 LCG131089:LCH131089 LMC131089:LMD131089 LVY131089:LVZ131089 MFU131089:MFV131089 MPQ131089:MPR131089 MZM131089:MZN131089 NJI131089:NJJ131089 NTE131089:NTF131089 ODA131089:ODB131089 OMW131089:OMX131089 OWS131089:OWT131089 PGO131089:PGP131089 PQK131089:PQL131089 QAG131089:QAH131089 QKC131089:QKD131089 QTY131089:QTZ131089 RDU131089:RDV131089 RNQ131089:RNR131089 RXM131089:RXN131089 SHI131089:SHJ131089 SRE131089:SRF131089 TBA131089:TBB131089 TKW131089:TKX131089 TUS131089:TUT131089 UEO131089:UEP131089 UOK131089:UOL131089 UYG131089:UYH131089 VIC131089:VID131089 VRY131089:VRZ131089 WBU131089:WBV131089 WLQ131089:WLR131089 WVM131089:WVN131089 E196625:F196625 JA196625:JB196625 SW196625:SX196625 ACS196625:ACT196625 AMO196625:AMP196625 AWK196625:AWL196625 BGG196625:BGH196625 BQC196625:BQD196625 BZY196625:BZZ196625 CJU196625:CJV196625 CTQ196625:CTR196625 DDM196625:DDN196625 DNI196625:DNJ196625 DXE196625:DXF196625 EHA196625:EHB196625 EQW196625:EQX196625 FAS196625:FAT196625 FKO196625:FKP196625 FUK196625:FUL196625 GEG196625:GEH196625 GOC196625:GOD196625 GXY196625:GXZ196625 HHU196625:HHV196625 HRQ196625:HRR196625 IBM196625:IBN196625 ILI196625:ILJ196625 IVE196625:IVF196625 JFA196625:JFB196625 JOW196625:JOX196625 JYS196625:JYT196625 KIO196625:KIP196625 KSK196625:KSL196625 LCG196625:LCH196625 LMC196625:LMD196625 LVY196625:LVZ196625 MFU196625:MFV196625 MPQ196625:MPR196625 MZM196625:MZN196625 NJI196625:NJJ196625 NTE196625:NTF196625 ODA196625:ODB196625 OMW196625:OMX196625 OWS196625:OWT196625 PGO196625:PGP196625 PQK196625:PQL196625 QAG196625:QAH196625 QKC196625:QKD196625 QTY196625:QTZ196625 RDU196625:RDV196625 RNQ196625:RNR196625 RXM196625:RXN196625 SHI196625:SHJ196625 SRE196625:SRF196625 TBA196625:TBB196625 TKW196625:TKX196625 TUS196625:TUT196625 UEO196625:UEP196625 UOK196625:UOL196625 UYG196625:UYH196625 VIC196625:VID196625 VRY196625:VRZ196625 WBU196625:WBV196625 WLQ196625:WLR196625 WVM196625:WVN196625 E262161:F262161 JA262161:JB262161 SW262161:SX262161 ACS262161:ACT262161 AMO262161:AMP262161 AWK262161:AWL262161 BGG262161:BGH262161 BQC262161:BQD262161 BZY262161:BZZ262161 CJU262161:CJV262161 CTQ262161:CTR262161 DDM262161:DDN262161 DNI262161:DNJ262161 DXE262161:DXF262161 EHA262161:EHB262161 EQW262161:EQX262161 FAS262161:FAT262161 FKO262161:FKP262161 FUK262161:FUL262161 GEG262161:GEH262161 GOC262161:GOD262161 GXY262161:GXZ262161 HHU262161:HHV262161 HRQ262161:HRR262161 IBM262161:IBN262161 ILI262161:ILJ262161 IVE262161:IVF262161 JFA262161:JFB262161 JOW262161:JOX262161 JYS262161:JYT262161 KIO262161:KIP262161 KSK262161:KSL262161 LCG262161:LCH262161 LMC262161:LMD262161 LVY262161:LVZ262161 MFU262161:MFV262161 MPQ262161:MPR262161 MZM262161:MZN262161 NJI262161:NJJ262161 NTE262161:NTF262161 ODA262161:ODB262161 OMW262161:OMX262161 OWS262161:OWT262161 PGO262161:PGP262161 PQK262161:PQL262161 QAG262161:QAH262161 QKC262161:QKD262161 QTY262161:QTZ262161 RDU262161:RDV262161 RNQ262161:RNR262161 RXM262161:RXN262161 SHI262161:SHJ262161 SRE262161:SRF262161 TBA262161:TBB262161 TKW262161:TKX262161 TUS262161:TUT262161 UEO262161:UEP262161 UOK262161:UOL262161 UYG262161:UYH262161 VIC262161:VID262161 VRY262161:VRZ262161 WBU262161:WBV262161 WLQ262161:WLR262161 WVM262161:WVN262161 E327697:F327697 JA327697:JB327697 SW327697:SX327697 ACS327697:ACT327697 AMO327697:AMP327697 AWK327697:AWL327697 BGG327697:BGH327697 BQC327697:BQD327697 BZY327697:BZZ327697 CJU327697:CJV327697 CTQ327697:CTR327697 DDM327697:DDN327697 DNI327697:DNJ327697 DXE327697:DXF327697 EHA327697:EHB327697 EQW327697:EQX327697 FAS327697:FAT327697 FKO327697:FKP327697 FUK327697:FUL327697 GEG327697:GEH327697 GOC327697:GOD327697 GXY327697:GXZ327697 HHU327697:HHV327697 HRQ327697:HRR327697 IBM327697:IBN327697 ILI327697:ILJ327697 IVE327697:IVF327697 JFA327697:JFB327697 JOW327697:JOX327697 JYS327697:JYT327697 KIO327697:KIP327697 KSK327697:KSL327697 LCG327697:LCH327697 LMC327697:LMD327697 LVY327697:LVZ327697 MFU327697:MFV327697 MPQ327697:MPR327697 MZM327697:MZN327697 NJI327697:NJJ327697 NTE327697:NTF327697 ODA327697:ODB327697 OMW327697:OMX327697 OWS327697:OWT327697 PGO327697:PGP327697 PQK327697:PQL327697 QAG327697:QAH327697 QKC327697:QKD327697 QTY327697:QTZ327697 RDU327697:RDV327697 RNQ327697:RNR327697 RXM327697:RXN327697 SHI327697:SHJ327697 SRE327697:SRF327697 TBA327697:TBB327697 TKW327697:TKX327697 TUS327697:TUT327697 UEO327697:UEP327697 UOK327697:UOL327697 UYG327697:UYH327697 VIC327697:VID327697 VRY327697:VRZ327697 WBU327697:WBV327697 WLQ327697:WLR327697 WVM327697:WVN327697 E393233:F393233 JA393233:JB393233 SW393233:SX393233 ACS393233:ACT393233 AMO393233:AMP393233 AWK393233:AWL393233 BGG393233:BGH393233 BQC393233:BQD393233 BZY393233:BZZ393233 CJU393233:CJV393233 CTQ393233:CTR393233 DDM393233:DDN393233 DNI393233:DNJ393233 DXE393233:DXF393233 EHA393233:EHB393233 EQW393233:EQX393233 FAS393233:FAT393233 FKO393233:FKP393233 FUK393233:FUL393233 GEG393233:GEH393233 GOC393233:GOD393233 GXY393233:GXZ393233 HHU393233:HHV393233 HRQ393233:HRR393233 IBM393233:IBN393233 ILI393233:ILJ393233 IVE393233:IVF393233 JFA393233:JFB393233 JOW393233:JOX393233 JYS393233:JYT393233 KIO393233:KIP393233 KSK393233:KSL393233 LCG393233:LCH393233 LMC393233:LMD393233 LVY393233:LVZ393233 MFU393233:MFV393233 MPQ393233:MPR393233 MZM393233:MZN393233 NJI393233:NJJ393233 NTE393233:NTF393233 ODA393233:ODB393233 OMW393233:OMX393233 OWS393233:OWT393233 PGO393233:PGP393233 PQK393233:PQL393233 QAG393233:QAH393233 QKC393233:QKD393233 QTY393233:QTZ393233 RDU393233:RDV393233 RNQ393233:RNR393233 RXM393233:RXN393233 SHI393233:SHJ393233 SRE393233:SRF393233 TBA393233:TBB393233 TKW393233:TKX393233 TUS393233:TUT393233 UEO393233:UEP393233 UOK393233:UOL393233 UYG393233:UYH393233 VIC393233:VID393233 VRY393233:VRZ393233 WBU393233:WBV393233 WLQ393233:WLR393233 WVM393233:WVN393233 E458769:F458769 JA458769:JB458769 SW458769:SX458769 ACS458769:ACT458769 AMO458769:AMP458769 AWK458769:AWL458769 BGG458769:BGH458769 BQC458769:BQD458769 BZY458769:BZZ458769 CJU458769:CJV458769 CTQ458769:CTR458769 DDM458769:DDN458769 DNI458769:DNJ458769 DXE458769:DXF458769 EHA458769:EHB458769 EQW458769:EQX458769 FAS458769:FAT458769 FKO458769:FKP458769 FUK458769:FUL458769 GEG458769:GEH458769 GOC458769:GOD458769 GXY458769:GXZ458769 HHU458769:HHV458769 HRQ458769:HRR458769 IBM458769:IBN458769 ILI458769:ILJ458769 IVE458769:IVF458769 JFA458769:JFB458769 JOW458769:JOX458769 JYS458769:JYT458769 KIO458769:KIP458769 KSK458769:KSL458769 LCG458769:LCH458769 LMC458769:LMD458769 LVY458769:LVZ458769 MFU458769:MFV458769 MPQ458769:MPR458769 MZM458769:MZN458769 NJI458769:NJJ458769 NTE458769:NTF458769 ODA458769:ODB458769 OMW458769:OMX458769 OWS458769:OWT458769 PGO458769:PGP458769 PQK458769:PQL458769 QAG458769:QAH458769 QKC458769:QKD458769 QTY458769:QTZ458769 RDU458769:RDV458769 RNQ458769:RNR458769 RXM458769:RXN458769 SHI458769:SHJ458769 SRE458769:SRF458769 TBA458769:TBB458769 TKW458769:TKX458769 TUS458769:TUT458769 UEO458769:UEP458769 UOK458769:UOL458769 UYG458769:UYH458769 VIC458769:VID458769 VRY458769:VRZ458769 WBU458769:WBV458769 WLQ458769:WLR458769 WVM458769:WVN458769 E524305:F524305 JA524305:JB524305 SW524305:SX524305 ACS524305:ACT524305 AMO524305:AMP524305 AWK524305:AWL524305 BGG524305:BGH524305 BQC524305:BQD524305 BZY524305:BZZ524305 CJU524305:CJV524305 CTQ524305:CTR524305 DDM524305:DDN524305 DNI524305:DNJ524305 DXE524305:DXF524305 EHA524305:EHB524305 EQW524305:EQX524305 FAS524305:FAT524305 FKO524305:FKP524305 FUK524305:FUL524305 GEG524305:GEH524305 GOC524305:GOD524305 GXY524305:GXZ524305 HHU524305:HHV524305 HRQ524305:HRR524305 IBM524305:IBN524305 ILI524305:ILJ524305 IVE524305:IVF524305 JFA524305:JFB524305 JOW524305:JOX524305 JYS524305:JYT524305 KIO524305:KIP524305 KSK524305:KSL524305 LCG524305:LCH524305 LMC524305:LMD524305 LVY524305:LVZ524305 MFU524305:MFV524305 MPQ524305:MPR524305 MZM524305:MZN524305 NJI524305:NJJ524305 NTE524305:NTF524305 ODA524305:ODB524305 OMW524305:OMX524305 OWS524305:OWT524305 PGO524305:PGP524305 PQK524305:PQL524305 QAG524305:QAH524305 QKC524305:QKD524305 QTY524305:QTZ524305 RDU524305:RDV524305 RNQ524305:RNR524305 RXM524305:RXN524305 SHI524305:SHJ524305 SRE524305:SRF524305 TBA524305:TBB524305 TKW524305:TKX524305 TUS524305:TUT524305 UEO524305:UEP524305 UOK524305:UOL524305 UYG524305:UYH524305 VIC524305:VID524305 VRY524305:VRZ524305 WBU524305:WBV524305 WLQ524305:WLR524305 WVM524305:WVN524305 E589841:F589841 JA589841:JB589841 SW589841:SX589841 ACS589841:ACT589841 AMO589841:AMP589841 AWK589841:AWL589841 BGG589841:BGH589841 BQC589841:BQD589841 BZY589841:BZZ589841 CJU589841:CJV589841 CTQ589841:CTR589841 DDM589841:DDN589841 DNI589841:DNJ589841 DXE589841:DXF589841 EHA589841:EHB589841 EQW589841:EQX589841 FAS589841:FAT589841 FKO589841:FKP589841 FUK589841:FUL589841 GEG589841:GEH589841 GOC589841:GOD589841 GXY589841:GXZ589841 HHU589841:HHV589841 HRQ589841:HRR589841 IBM589841:IBN589841 ILI589841:ILJ589841 IVE589841:IVF589841 JFA589841:JFB589841 JOW589841:JOX589841 JYS589841:JYT589841 KIO589841:KIP589841 KSK589841:KSL589841 LCG589841:LCH589841 LMC589841:LMD589841 LVY589841:LVZ589841 MFU589841:MFV589841 MPQ589841:MPR589841 MZM589841:MZN589841 NJI589841:NJJ589841 NTE589841:NTF589841 ODA589841:ODB589841 OMW589841:OMX589841 OWS589841:OWT589841 PGO589841:PGP589841 PQK589841:PQL589841 QAG589841:QAH589841 QKC589841:QKD589841 QTY589841:QTZ589841 RDU589841:RDV589841 RNQ589841:RNR589841 RXM589841:RXN589841 SHI589841:SHJ589841 SRE589841:SRF589841 TBA589841:TBB589841 TKW589841:TKX589841 TUS589841:TUT589841 UEO589841:UEP589841 UOK589841:UOL589841 UYG589841:UYH589841 VIC589841:VID589841 VRY589841:VRZ589841 WBU589841:WBV589841 WLQ589841:WLR589841 WVM589841:WVN589841 E655377:F655377 JA655377:JB655377 SW655377:SX655377 ACS655377:ACT655377 AMO655377:AMP655377 AWK655377:AWL655377 BGG655377:BGH655377 BQC655377:BQD655377 BZY655377:BZZ655377 CJU655377:CJV655377 CTQ655377:CTR655377 DDM655377:DDN655377 DNI655377:DNJ655377 DXE655377:DXF655377 EHA655377:EHB655377 EQW655377:EQX655377 FAS655377:FAT655377 FKO655377:FKP655377 FUK655377:FUL655377 GEG655377:GEH655377 GOC655377:GOD655377 GXY655377:GXZ655377 HHU655377:HHV655377 HRQ655377:HRR655377 IBM655377:IBN655377 ILI655377:ILJ655377 IVE655377:IVF655377 JFA655377:JFB655377 JOW655377:JOX655377 JYS655377:JYT655377 KIO655377:KIP655377 KSK655377:KSL655377 LCG655377:LCH655377 LMC655377:LMD655377 LVY655377:LVZ655377 MFU655377:MFV655377 MPQ655377:MPR655377 MZM655377:MZN655377 NJI655377:NJJ655377 NTE655377:NTF655377 ODA655377:ODB655377 OMW655377:OMX655377 OWS655377:OWT655377 PGO655377:PGP655377 PQK655377:PQL655377 QAG655377:QAH655377 QKC655377:QKD655377 QTY655377:QTZ655377 RDU655377:RDV655377 RNQ655377:RNR655377 RXM655377:RXN655377 SHI655377:SHJ655377 SRE655377:SRF655377 TBA655377:TBB655377 TKW655377:TKX655377 TUS655377:TUT655377 UEO655377:UEP655377 UOK655377:UOL655377 UYG655377:UYH655377 VIC655377:VID655377 VRY655377:VRZ655377 WBU655377:WBV655377 WLQ655377:WLR655377 WVM655377:WVN655377 E720913:F720913 JA720913:JB720913 SW720913:SX720913 ACS720913:ACT720913 AMO720913:AMP720913 AWK720913:AWL720913 BGG720913:BGH720913 BQC720913:BQD720913 BZY720913:BZZ720913 CJU720913:CJV720913 CTQ720913:CTR720913 DDM720913:DDN720913 DNI720913:DNJ720913 DXE720913:DXF720913 EHA720913:EHB720913 EQW720913:EQX720913 FAS720913:FAT720913 FKO720913:FKP720913 FUK720913:FUL720913 GEG720913:GEH720913 GOC720913:GOD720913 GXY720913:GXZ720913 HHU720913:HHV720913 HRQ720913:HRR720913 IBM720913:IBN720913 ILI720913:ILJ720913 IVE720913:IVF720913 JFA720913:JFB720913 JOW720913:JOX720913 JYS720913:JYT720913 KIO720913:KIP720913 KSK720913:KSL720913 LCG720913:LCH720913 LMC720913:LMD720913 LVY720913:LVZ720913 MFU720913:MFV720913 MPQ720913:MPR720913 MZM720913:MZN720913 NJI720913:NJJ720913 NTE720913:NTF720913 ODA720913:ODB720913 OMW720913:OMX720913 OWS720913:OWT720913 PGO720913:PGP720913 PQK720913:PQL720913 QAG720913:QAH720913 QKC720913:QKD720913 QTY720913:QTZ720913 RDU720913:RDV720913 RNQ720913:RNR720913 RXM720913:RXN720913 SHI720913:SHJ720913 SRE720913:SRF720913 TBA720913:TBB720913 TKW720913:TKX720913 TUS720913:TUT720913 UEO720913:UEP720913 UOK720913:UOL720913 UYG720913:UYH720913 VIC720913:VID720913 VRY720913:VRZ720913 WBU720913:WBV720913 WLQ720913:WLR720913 WVM720913:WVN720913 E786449:F786449 JA786449:JB786449 SW786449:SX786449 ACS786449:ACT786449 AMO786449:AMP786449 AWK786449:AWL786449 BGG786449:BGH786449 BQC786449:BQD786449 BZY786449:BZZ786449 CJU786449:CJV786449 CTQ786449:CTR786449 DDM786449:DDN786449 DNI786449:DNJ786449 DXE786449:DXF786449 EHA786449:EHB786449 EQW786449:EQX786449 FAS786449:FAT786449 FKO786449:FKP786449 FUK786449:FUL786449 GEG786449:GEH786449 GOC786449:GOD786449 GXY786449:GXZ786449 HHU786449:HHV786449 HRQ786449:HRR786449 IBM786449:IBN786449 ILI786449:ILJ786449 IVE786449:IVF786449 JFA786449:JFB786449 JOW786449:JOX786449 JYS786449:JYT786449 KIO786449:KIP786449 KSK786449:KSL786449 LCG786449:LCH786449 LMC786449:LMD786449 LVY786449:LVZ786449 MFU786449:MFV786449 MPQ786449:MPR786449 MZM786449:MZN786449 NJI786449:NJJ786449 NTE786449:NTF786449 ODA786449:ODB786449 OMW786449:OMX786449 OWS786449:OWT786449 PGO786449:PGP786449 PQK786449:PQL786449 QAG786449:QAH786449 QKC786449:QKD786449 QTY786449:QTZ786449 RDU786449:RDV786449 RNQ786449:RNR786449 RXM786449:RXN786449 SHI786449:SHJ786449 SRE786449:SRF786449 TBA786449:TBB786449 TKW786449:TKX786449 TUS786449:TUT786449 UEO786449:UEP786449 UOK786449:UOL786449 UYG786449:UYH786449 VIC786449:VID786449 VRY786449:VRZ786449 WBU786449:WBV786449 WLQ786449:WLR786449 WVM786449:WVN786449 E851985:F851985 JA851985:JB851985 SW851985:SX851985 ACS851985:ACT851985 AMO851985:AMP851985 AWK851985:AWL851985 BGG851985:BGH851985 BQC851985:BQD851985 BZY851985:BZZ851985 CJU851985:CJV851985 CTQ851985:CTR851985 DDM851985:DDN851985 DNI851985:DNJ851985 DXE851985:DXF851985 EHA851985:EHB851985 EQW851985:EQX851985 FAS851985:FAT851985 FKO851985:FKP851985 FUK851985:FUL851985 GEG851985:GEH851985 GOC851985:GOD851985 GXY851985:GXZ851985 HHU851985:HHV851985 HRQ851985:HRR851985 IBM851985:IBN851985 ILI851985:ILJ851985 IVE851985:IVF851985 JFA851985:JFB851985 JOW851985:JOX851985 JYS851985:JYT851985 KIO851985:KIP851985 KSK851985:KSL851985 LCG851985:LCH851985 LMC851985:LMD851985 LVY851985:LVZ851985 MFU851985:MFV851985 MPQ851985:MPR851985 MZM851985:MZN851985 NJI851985:NJJ851985 NTE851985:NTF851985 ODA851985:ODB851985 OMW851985:OMX851985 OWS851985:OWT851985 PGO851985:PGP851985 PQK851985:PQL851985 QAG851985:QAH851985 QKC851985:QKD851985 QTY851985:QTZ851985 RDU851985:RDV851985 RNQ851985:RNR851985 RXM851985:RXN851985 SHI851985:SHJ851985 SRE851985:SRF851985 TBA851985:TBB851985 TKW851985:TKX851985 TUS851985:TUT851985 UEO851985:UEP851985 UOK851985:UOL851985 UYG851985:UYH851985 VIC851985:VID851985 VRY851985:VRZ851985 WBU851985:WBV851985 WLQ851985:WLR851985 WVM851985:WVN851985 E917521:F917521 JA917521:JB917521 SW917521:SX917521 ACS917521:ACT917521 AMO917521:AMP917521 AWK917521:AWL917521 BGG917521:BGH917521 BQC917521:BQD917521 BZY917521:BZZ917521 CJU917521:CJV917521 CTQ917521:CTR917521 DDM917521:DDN917521 DNI917521:DNJ917521 DXE917521:DXF917521 EHA917521:EHB917521 EQW917521:EQX917521 FAS917521:FAT917521 FKO917521:FKP917521 FUK917521:FUL917521 GEG917521:GEH917521 GOC917521:GOD917521 GXY917521:GXZ917521 HHU917521:HHV917521 HRQ917521:HRR917521 IBM917521:IBN917521 ILI917521:ILJ917521 IVE917521:IVF917521 JFA917521:JFB917521 JOW917521:JOX917521 JYS917521:JYT917521 KIO917521:KIP917521 KSK917521:KSL917521 LCG917521:LCH917521 LMC917521:LMD917521 LVY917521:LVZ917521 MFU917521:MFV917521 MPQ917521:MPR917521 MZM917521:MZN917521 NJI917521:NJJ917521 NTE917521:NTF917521 ODA917521:ODB917521 OMW917521:OMX917521 OWS917521:OWT917521 PGO917521:PGP917521 PQK917521:PQL917521 QAG917521:QAH917521 QKC917521:QKD917521 QTY917521:QTZ917521 RDU917521:RDV917521 RNQ917521:RNR917521 RXM917521:RXN917521 SHI917521:SHJ917521 SRE917521:SRF917521 TBA917521:TBB917521 TKW917521:TKX917521 TUS917521:TUT917521 UEO917521:UEP917521 UOK917521:UOL917521 UYG917521:UYH917521 VIC917521:VID917521 VRY917521:VRZ917521 WBU917521:WBV917521 WLQ917521:WLR917521 WVM917521:WVN917521 E983057:F983057 JA983057:JB983057 SW983057:SX983057 ACS983057:ACT983057 AMO983057:AMP983057 AWK983057:AWL983057 BGG983057:BGH983057 BQC983057:BQD983057 BZY983057:BZZ983057 CJU983057:CJV983057 CTQ983057:CTR983057 DDM983057:DDN983057 DNI983057:DNJ983057 DXE983057:DXF983057 EHA983057:EHB983057 EQW983057:EQX983057 FAS983057:FAT983057 FKO983057:FKP983057 FUK983057:FUL983057 GEG983057:GEH983057 GOC983057:GOD983057 GXY983057:GXZ983057 HHU983057:HHV983057 HRQ983057:HRR983057 IBM983057:IBN983057 ILI983057:ILJ983057 IVE983057:IVF983057 JFA983057:JFB983057 JOW983057:JOX983057 JYS983057:JYT983057 KIO983057:KIP983057 KSK983057:KSL983057 LCG983057:LCH983057 LMC983057:LMD983057 LVY983057:LVZ983057 MFU983057:MFV983057 MPQ983057:MPR983057 MZM983057:MZN983057 NJI983057:NJJ983057 NTE983057:NTF983057 ODA983057:ODB983057 OMW983057:OMX983057 OWS983057:OWT983057 PGO983057:PGP983057 PQK983057:PQL983057 QAG983057:QAH983057 QKC983057:QKD983057 QTY983057:QTZ983057 RDU983057:RDV983057 RNQ983057:RNR983057 RXM983057:RXN983057 SHI983057:SHJ983057 SRE983057:SRF983057 TBA983057:TBB983057 TKW983057:TKX983057 TUS983057:TUT983057 UEO983057:UEP983057 UOK983057:UOL983057 UYG983057:UYH983057 VIC983057:VID983057 VRY983057:VRZ983057 WBU983057:WBV983057 WLQ983057:WLR983057 WVM983057:WVN983057">
      <formula1>$CE$266:$CE$267</formula1>
    </dataValidation>
  </dataValidations>
  <printOptions horizontalCentered="1"/>
  <pageMargins left="0.78740157480314965" right="0.78740157480314965" top="0.39370078740157483" bottom="0.39370078740157483" header="0.51181102362204722" footer="0.51181102362204722"/>
  <pageSetup paperSize="9" scale="87" orientation="portrait" horizontalDpi="300" verticalDpi="300" r:id="rId1"/>
  <headerFooter alignWithMargins="0"/>
  <rowBreaks count="1" manualBreakCount="1">
    <brk id="27" max="6" man="1"/>
  </rowBreaks>
  <drawing r:id="rId2"/>
  <legacyDrawing r:id="rId3"/>
  <oleObjects>
    <mc:AlternateContent xmlns:mc="http://schemas.openxmlformats.org/markup-compatibility/2006">
      <mc:Choice Requires="x14">
        <oleObject progId="Equation.3" shapeId="16385" r:id="rId4">
          <objectPr defaultSize="0" autoPict="0" r:id="rId5">
            <anchor moveWithCells="1" sizeWithCells="1">
              <from>
                <xdr:col>79</xdr:col>
                <xdr:colOff>0</xdr:colOff>
                <xdr:row>239</xdr:row>
                <xdr:rowOff>0</xdr:rowOff>
              </from>
              <to>
                <xdr:col>79</xdr:col>
                <xdr:colOff>0</xdr:colOff>
                <xdr:row>240</xdr:row>
                <xdr:rowOff>76200</xdr:rowOff>
              </to>
            </anchor>
          </objectPr>
        </oleObject>
      </mc:Choice>
      <mc:Fallback>
        <oleObject progId="Equation.3" shapeId="16385" r:id="rId4"/>
      </mc:Fallback>
    </mc:AlternateContent>
    <mc:AlternateContent xmlns:mc="http://schemas.openxmlformats.org/markup-compatibility/2006">
      <mc:Choice Requires="x14">
        <oleObject progId="Equation.3" shapeId="16386" r:id="rId6">
          <objectPr defaultSize="0" autoPict="0" r:id="rId5">
            <anchor moveWithCells="1" sizeWithCells="1">
              <from>
                <xdr:col>0</xdr:col>
                <xdr:colOff>57150</xdr:colOff>
                <xdr:row>40</xdr:row>
                <xdr:rowOff>0</xdr:rowOff>
              </from>
              <to>
                <xdr:col>5</xdr:col>
                <xdr:colOff>695325</xdr:colOff>
                <xdr:row>43</xdr:row>
                <xdr:rowOff>0</xdr:rowOff>
              </to>
            </anchor>
          </objectPr>
        </oleObject>
      </mc:Choice>
      <mc:Fallback>
        <oleObject progId="Equation.3" shapeId="16386" r:id="rId6"/>
      </mc:Fallback>
    </mc:AlternateContent>
  </oleObjects>
  <controls>
    <mc:AlternateContent xmlns:mc="http://schemas.openxmlformats.org/markup-compatibility/2006">
      <mc:Choice Requires="x14">
        <control shapeId="16387" r:id="rId7" name="CommandButton1">
          <controlPr defaultSize="0" autoLine="0" r:id="rId8">
            <anchor moveWithCells="1">
              <from>
                <xdr:col>12</xdr:col>
                <xdr:colOff>47625</xdr:colOff>
                <xdr:row>11</xdr:row>
                <xdr:rowOff>828675</xdr:rowOff>
              </from>
              <to>
                <xdr:col>46</xdr:col>
                <xdr:colOff>276225</xdr:colOff>
                <xdr:row>11</xdr:row>
                <xdr:rowOff>1323975</xdr:rowOff>
              </to>
            </anchor>
          </controlPr>
        </control>
      </mc:Choice>
      <mc:Fallback>
        <control shapeId="16387" r:id="rId7" name="CommandButton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7</vt:i4>
      </vt:variant>
    </vt:vector>
  </HeadingPairs>
  <TitlesOfParts>
    <vt:vector size="12" baseType="lpstr">
      <vt:lpstr>Planilha Orçamentária</vt:lpstr>
      <vt:lpstr>CRONO</vt:lpstr>
      <vt:lpstr>MEM CÁLCULO CORPO</vt:lpstr>
      <vt:lpstr>COMP (2)</vt:lpstr>
      <vt:lpstr>BDI-2</vt:lpstr>
      <vt:lpstr>'BDI-2'!Area_de_impressao</vt:lpstr>
      <vt:lpstr>'COMP (2)'!Area_de_impressao</vt:lpstr>
      <vt:lpstr>CRONO!Area_de_impressao</vt:lpstr>
      <vt:lpstr>'MEM CÁLCULO CORPO'!Area_de_impressao</vt:lpstr>
      <vt:lpstr>'Planilha Orçamentária'!Area_de_impressao</vt:lpstr>
      <vt:lpstr>'BDI-2'!Titulos_de_impressao</vt:lpstr>
      <vt:lpstr>'MEM CÁLCULO CORPO'!Titulos_de_impressao</vt:lpstr>
    </vt:vector>
  </TitlesOfParts>
  <Company>Particular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Jair</dc:creator>
  <cp:lastModifiedBy>User</cp:lastModifiedBy>
  <cp:lastPrinted>2019-06-11T18:13:29Z</cp:lastPrinted>
  <dcterms:created xsi:type="dcterms:W3CDTF">2001-10-09T19:42:44Z</dcterms:created>
  <dcterms:modified xsi:type="dcterms:W3CDTF">2019-06-11T18:14:46Z</dcterms:modified>
</cp:coreProperties>
</file>