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EstaPastaDeTrabalho"/>
  <mc:AlternateContent xmlns:mc="http://schemas.openxmlformats.org/markup-compatibility/2006">
    <mc:Choice Requires="x15">
      <x15ac:absPath xmlns:x15ac="http://schemas.microsoft.com/office/spreadsheetml/2010/11/ac" url="Z:\ENGELUGA\Clientes\Eldorado\2023\CONSTRUÇÃO GALPÃO ASSISTÊNCIA\LICITAÇÃO\LICITAÇÃO\PLANILHA ORÇAMENTÁRIA\"/>
    </mc:Choice>
  </mc:AlternateContent>
  <xr:revisionPtr revIDLastSave="0" documentId="13_ncr:1_{D51EC5F7-801B-4B97-92BD-E30D7E2D1410}" xr6:coauthVersionLast="47" xr6:coauthVersionMax="47" xr10:uidLastSave="{00000000-0000-0000-0000-000000000000}"/>
  <bookViews>
    <workbookView xWindow="-120" yWindow="-120" windowWidth="29040" windowHeight="15720" firstSheet="3" activeTab="16" xr2:uid="{7616D167-330F-4A36-BCD8-566522E0F537}"/>
  </bookViews>
  <sheets>
    <sheet name="IMAGENS" sheetId="34" state="hidden" r:id="rId1"/>
    <sheet name="REFERENCIA" sheetId="33" state="hidden" r:id="rId2"/>
    <sheet name="DADOS" sheetId="32" state="hidden" r:id="rId3"/>
    <sheet name="ORÇAMENTO_DES" sheetId="12" r:id="rId4"/>
    <sheet name="GASES MEDICINAIS" sheetId="45" state="hidden" r:id="rId5"/>
    <sheet name="MEMORIA DE CALCULO AT" sheetId="37" r:id="rId6"/>
    <sheet name="BANCO DADOS ARQ" sheetId="39" state="hidden" r:id="rId7"/>
    <sheet name="COTAÇÕE" sheetId="44" state="hidden" r:id="rId8"/>
    <sheet name="COMPOSIÇÃO" sheetId="49" r:id="rId9"/>
    <sheet name="COTAÇÕES" sheetId="46" state="hidden" r:id="rId10"/>
    <sheet name="CRONOGRAMA DES" sheetId="14" r:id="rId11"/>
    <sheet name="COTAÇÕES XXX" sheetId="43" state="hidden" r:id="rId12"/>
    <sheet name="CRONOGRAMA S DES" sheetId="47" state="hidden" r:id="rId13"/>
    <sheet name="BDI C DES " sheetId="42" r:id="rId14"/>
    <sheet name="BDI S DES" sheetId="48" state="hidden" r:id="rId15"/>
    <sheet name="QUADRO RESUMO" sheetId="51" r:id="rId16"/>
    <sheet name="RELEVÂNCIA" sheetId="50"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000____VERGA_PORTA_GERAL" localSheetId="6">'BANCO DADOS ARQ'!$B$8:$E$17</definedName>
    <definedName name="_000____VERGA_PORTA_GERAL_1" localSheetId="6">'BANCO DADOS ARQ'!#REF!</definedName>
    <definedName name="_000___TABELA_DE_AMBIENTES_GERAL" localSheetId="6">'BANCO DADOS ARQ'!$B$25:$G$60</definedName>
    <definedName name="_000___TABELA_DE_AMBIENTES_GERAL_1" localSheetId="6">'BANCO DADOS ARQ'!#REF!</definedName>
    <definedName name="_000___VERGA_CONTRAVERGA_JANELAS_GERAL" localSheetId="6">'BANCO DADOS ARQ'!$B$91:$E$98</definedName>
    <definedName name="_000___VERGA_CONTRAVERGA_JANELAS_GERAL_1" localSheetId="6">'BANCO DADOS ARQ'!#REF!</definedName>
    <definedName name="_003___JANELAS" localSheetId="6">'BANCO DADOS ARQ'!$B$107:$H$113</definedName>
    <definedName name="_003___JANELAS_1" localSheetId="6">'BANCO DADOS ARQ'!#REF!</definedName>
    <definedName name="_003___PEITORIL_DE_GRANITO_PARA_JANELAS" localSheetId="6">'BANCO DADOS ARQ'!$B$810:$E$819</definedName>
    <definedName name="_003___PEITORIL_DE_GRANITO_PARA_JANELAS_1" localSheetId="6">'BANCO DADOS ARQ'!#REF!</definedName>
    <definedName name="_003___PORTAS" localSheetId="6">'BANCO DADOS ARQ'!$B$124:$G$135</definedName>
    <definedName name="_003___PORTAS_1" localSheetId="6">'BANCO DADOS ARQ'!#REF!</definedName>
    <definedName name="_004___ARGAMASSA_BARITADA" localSheetId="6">'BANCO DADOS ARQ'!#REF!</definedName>
    <definedName name="_004___CHAPISCO_TETO" localSheetId="6">'BANCO DADOS ARQ'!$B$144:$C$203</definedName>
    <definedName name="_004___CHAPISCO_TETO_1" localSheetId="6">'BANCO DADOS ARQ'!#REF!</definedName>
    <definedName name="_004___COBERTURA" localSheetId="6">'BANCO DADOS ARQ'!$B$355:$H$359</definedName>
    <definedName name="_004___COBERTURA_1" localSheetId="6">'BANCO DADOS ARQ'!#REF!</definedName>
    <definedName name="_004___CUMEEIRA_EM_FIBROCIMENTO" localSheetId="6">'BANCO DADOS ARQ'!$B$363:$C$366</definedName>
    <definedName name="_004___CUMEEIRA_EM_FIBROCIMENTO_1" localSheetId="6">'BANCO DADOS ARQ'!#REF!</definedName>
    <definedName name="_004___FORRO_DRYWALL" localSheetId="6">'BANCO DADOS ARQ'!#REF!</definedName>
    <definedName name="_004___FORRO_DRYWALL_1" localSheetId="6">'BANCO DADOS ARQ'!$B$221:$C$280</definedName>
    <definedName name="_004___FORRO_MINERAL" localSheetId="6">'BANCO DADOS ARQ'!#REF!</definedName>
    <definedName name="_004___INSTALAÇÃO_DE_AZULEJO___H___1_80M___TOTAL" localSheetId="6">'BANCO DADOS ARQ'!$B$289:$G$309</definedName>
    <definedName name="_004___INSTALAÇÃO_DE_AZULEJO___H___1_80M___TOTAL_1" localSheetId="6">'BANCO DADOS ARQ'!#REF!</definedName>
    <definedName name="_004___MATERIAIS___CALHA" localSheetId="6">'BANCO DADOS ARQ'!$B$375:$C$378</definedName>
    <definedName name="_004___MATERIAIS___CALHA_1" localSheetId="6">'BANCO DADOS ARQ'!#REF!</definedName>
    <definedName name="_004___REVESTIMENTO_LAMINADO" localSheetId="6">'BANCO DADOS ARQ'!$B$315:$G$340</definedName>
    <definedName name="_004___RUFO_DE_ENCOSTO_EM_AÇO_GALVANIZADO" localSheetId="6">'BANCO DADOS ARQ'!#REF!</definedName>
    <definedName name="_004___RUFO_DE_ENCOSTO_EM_AÇO_GALVANIZADO_1" localSheetId="6">'BANCO DADOS ARQ'!#REF!</definedName>
    <definedName name="_004___RUFO_DE_ENCOSTO_EM_AÇO_GALVANIZADO_2" localSheetId="6">'BANCO DADOS ARQ'!$B$387:$C$390</definedName>
    <definedName name="_004___RUFO_PINGADEIRA__EM_AÇO_GALVANIZADO" localSheetId="6">'BANCO DADOS ARQ'!$B$396:$C$399</definedName>
    <definedName name="_004___RUFO_PINGADEIRA__EM_AÇO_GALVANIZADO_1" localSheetId="6">'BANCO DADOS ARQ'!#REF!</definedName>
    <definedName name="_004___RUFO_PINGADEIRA__EM_AÇO_GALVANIZADO_2" localSheetId="6">'BANCO DADOS ARQ'!#REF!</definedName>
    <definedName name="_004___TESOURA" localSheetId="6">'BANCO DADOS ARQ'!#REF!</definedName>
    <definedName name="_005____PISO_GRANILITE" localSheetId="6">'BANCO DADOS ARQ'!#REF!</definedName>
    <definedName name="_005____PISO_GRANILITE_1" localSheetId="6">'BANCO DADOS ARQ'!#REF!</definedName>
    <definedName name="_005____PISO_MANTA_VÍNILICA" localSheetId="6">'BANCO DADOS ARQ'!$B$408:$C$441</definedName>
    <definedName name="_005___PISO_60X60CM_GERAL" localSheetId="6">'BANCO DADOS ARQ'!$B$449:$D$477</definedName>
    <definedName name="_005___PISO_60X60CM_GERAL_1" localSheetId="6">'BANCO DADOS ARQ'!$B$950:$D$971</definedName>
    <definedName name="_005___PISO_ASSOALHO" localSheetId="6">'BANCO DADOS ARQ'!#REF!</definedName>
    <definedName name="_005___PISO_CERÂMICO_45X45CM____GERAL" localSheetId="6">'BANCO DADOS ARQ'!#REF!</definedName>
    <definedName name="_005___PISO_CERÂMICO_45X45CM____GERAL_1" localSheetId="6">'BANCO DADOS ARQ'!#REF!</definedName>
    <definedName name="_005___PISO_CERÂMICO_45X45CM____GERAL_2" localSheetId="6">'BANCO DADOS ARQ'!#REF!</definedName>
    <definedName name="_005___PISO_GERAL" localSheetId="6">'BANCO DADOS ARQ'!#REF!</definedName>
    <definedName name="_005___PISO_GERAL_1" localSheetId="6">'BANCO DADOS ARQ'!#REF!</definedName>
    <definedName name="_005___RODAPÉ_CERÂMICO" localSheetId="6">'BANCO DADOS ARQ'!#REF!</definedName>
    <definedName name="_005___RODAPÉ_CERÂMICO_1" localSheetId="6">'BANCO DADOS ARQ'!#REF!</definedName>
    <definedName name="_005___RODAPÉ_CERÂMICO_2" localSheetId="6">'BANCO DADOS ARQ'!#REF!</definedName>
    <definedName name="_005___RODAPÉ_CERÂMICO_3" localSheetId="6">'BANCO DADOS ARQ'!#REF!</definedName>
    <definedName name="_005___RODAPÉ_CERÂMICO_45X45CM" localSheetId="6">'BANCO DADOS ARQ'!#REF!</definedName>
    <definedName name="_005___RODAPÉ_CERÂMICO_60X60CM" localSheetId="6">'BANCO DADOS ARQ'!$B$488:$E$498</definedName>
    <definedName name="_005___RODAPÉ_MANTA_VÍNILICA" localSheetId="6">'BANCO DADOS ARQ'!$B$509:$E$542</definedName>
    <definedName name="_005___SOLEIRA" localSheetId="6">'BANCO DADOS ARQ'!$B$791:$G$800</definedName>
    <definedName name="_005___URBANIZAÇÃO" localSheetId="6">'BANCO DADOS ARQ'!#REF!</definedName>
    <definedName name="_005___URBANIZAÇÃO_1" localSheetId="6">'BANCO DADOS ARQ'!$B$551:$H$567</definedName>
    <definedName name="_006___ACESSÓRIOS_ESPECIAIS" localSheetId="6">'BANCO DADOS ARQ'!$B$561:$D$570</definedName>
    <definedName name="_006___ACESSÓRIOS_ESPECIAIS_1" localSheetId="6">'BANCO DADOS ARQ'!$B$579:$D$589</definedName>
    <definedName name="_006___TABELA_DE_LOUÇAS" localSheetId="6">'BANCO DADOS ARQ'!#REF!</definedName>
    <definedName name="_006___TABELA_DE_LOUÇAS_1" localSheetId="6">'BANCO DADOS ARQ'!$B$601:$D$625</definedName>
    <definedName name="_007___PINTURA_ACRÍLICA_EM_TETO" localSheetId="6">'BANCO DADOS ARQ'!$B$636:$C$695</definedName>
    <definedName name="_007___PINTURA_ACRÍLICA_EM_TETO_1" localSheetId="6">'BANCO DADOS ARQ'!#REF!</definedName>
    <definedName name="_007___PINTURA_ACRÍLICA_INTERNA_EM_PAREDES" localSheetId="6">'BANCO DADOS ARQ'!$B$703:$G$738</definedName>
    <definedName name="_007___PINTURA_ACRÍLICA_INTERNA_EM_PAREDES_1" localSheetId="6">'BANCO DADOS ARQ'!#REF!</definedName>
    <definedName name="_007___PINTURA_ESMALTE_EM_SUPERFÍCIE_METÁLICA___JANELA" localSheetId="6">'BANCO DADOS ARQ'!$B$747:$H$747</definedName>
    <definedName name="_007___PINTURA_ESMALTE_EM_SUPERFÍCIE_METÁLICA___JANELA_1" localSheetId="6">'BANCO DADOS ARQ'!#REF!</definedName>
    <definedName name="_007___PINTURA_ESMALTE_EM_SUPERFÍCIE_METÁLICA___JANELA_2" localSheetId="6">'BANCO DADOS ARQ'!$B$748:$H$757</definedName>
    <definedName name="_007___PINTURA_ESMALTE_EM_SUPERFÍCIE_METÁLICA___PORTAS" localSheetId="6">'BANCO DADOS ARQ'!#REF!</definedName>
    <definedName name="_007___PINTURA_ESMALTE_EM_SUPERFÍCIE_METÁLICA___PORTAS_1" localSheetId="6">'BANCO DADOS ARQ'!$B$761:$G$771</definedName>
    <definedName name="_007___PINTURA_ESMALTE_EM_SUPERFÍCIE_METÁLICA___PORTAS_2" localSheetId="6">'BANCO DADOS ARQ'!$B$773:$G$777</definedName>
    <definedName name="_007___PINTURA_ESMALTE_SINTÉTICO_EM_MADEIRA___PORTAS" localSheetId="6">'BANCO DADOS ARQ'!#REF!</definedName>
    <definedName name="_007___PINTURA_ESMALTE_SINTÉTICO_EM_MADEIRA___PORTAS_1" localSheetId="6">'BANCO DADOS ARQ'!#REF!</definedName>
    <definedName name="_xlnm._FilterDatabase" localSheetId="6" hidden="1">'BANCO DADOS ARQ'!$B$2:$G$794</definedName>
    <definedName name="_xlnm._FilterDatabase" localSheetId="8" hidden="1">COMPOSIÇÃO!$B$1:$B$54</definedName>
    <definedName name="_xlnm._FilterDatabase" localSheetId="9" hidden="1">COTAÇÕES!$A$1:$A$20</definedName>
    <definedName name="_xlnm._FilterDatabase" localSheetId="5" hidden="1">'MEMORIA DE CALCULO AT'!$J$3:$J$483</definedName>
    <definedName name="AMBIENTES" localSheetId="13">'[1]MEMORIA DE CALCULO AT'!#REF!</definedName>
    <definedName name="AMBIENTES" localSheetId="14">'[1]MEMORIA DE CALCULO AT'!#REF!</definedName>
    <definedName name="AMBIENTES">'MEMORIA DE CALCULO AT'!$B$16:$J$17</definedName>
    <definedName name="_xlnm.Print_Area" localSheetId="6">'BANCO DADOS ARQ'!$B$2:$G$771</definedName>
    <definedName name="_xlnm.Print_Area" localSheetId="13">'BDI C DES '!$A$1:$F$52</definedName>
    <definedName name="_xlnm.Print_Area" localSheetId="14">'BDI S DES'!$A$1:$F$50</definedName>
    <definedName name="_xlnm.Print_Area" localSheetId="8">COMPOSIÇÃO!$A$1:$J$76</definedName>
    <definedName name="_xlnm.Print_Area" localSheetId="7">COTAÇÕE!$A$1:$E$186</definedName>
    <definedName name="_xlnm.Print_Area" localSheetId="9">COTAÇÕES!$A$1:$E$20</definedName>
    <definedName name="_xlnm.Print_Area" localSheetId="11">'COTAÇÕES XXX'!$A$1:$E$170</definedName>
    <definedName name="_xlnm.Print_Area" localSheetId="10">'CRONOGRAMA DES'!$A$1:$X$29</definedName>
    <definedName name="_xlnm.Print_Area" localSheetId="12">'CRONOGRAMA S DES'!$A$1:$X$69</definedName>
    <definedName name="_xlnm.Print_Area" localSheetId="5">'MEMORIA DE CALCULO AT'!$B$3:$J$475</definedName>
    <definedName name="_xlnm.Print_Area" localSheetId="3">ORÇAMENTO_DES!$B$2:$O$192</definedName>
    <definedName name="_xlnm.Print_Area" localSheetId="16">RELEVÂNCIA!$B$2:$E$18</definedName>
    <definedName name="_xlnm.Database" localSheetId="13">#REF!</definedName>
    <definedName name="_xlnm.Database" localSheetId="14">#REF!</definedName>
    <definedName name="_xlnm.Database" localSheetId="8">#REF!</definedName>
    <definedName name="_xlnm.Database" localSheetId="7">#REF!</definedName>
    <definedName name="_xlnm.Database" localSheetId="9">#REF!</definedName>
    <definedName name="_xlnm.Database" localSheetId="11">#REF!</definedName>
    <definedName name="_xlnm.Database" localSheetId="5">#REF!</definedName>
    <definedName name="_xlnm.Database" localSheetId="15">#REF!</definedName>
    <definedName name="_xlnm.Database" localSheetId="16">#REF!</definedName>
    <definedName name="_xlnm.Database">#REF!</definedName>
    <definedName name="BOLETIM" localSheetId="13">#REF!</definedName>
    <definedName name="BOLETIM" localSheetId="14">#REF!</definedName>
    <definedName name="BOLETIM" localSheetId="8">#REF!</definedName>
    <definedName name="BOLETIM" localSheetId="7">#REF!</definedName>
    <definedName name="BOLETIM" localSheetId="9">#REF!</definedName>
    <definedName name="BOLETIM" localSheetId="11">#REF!</definedName>
    <definedName name="BOLETIM" localSheetId="5">#REF!</definedName>
    <definedName name="BOLETIM" localSheetId="15">#REF!</definedName>
    <definedName name="BOLETIM" localSheetId="16">#REF!</definedName>
    <definedName name="BOLETIM">#REF!</definedName>
    <definedName name="CONTRATO">[2]APONT!$B$5:$G$426</definedName>
    <definedName name="_xlnm.Criteria" localSheetId="13">#REF!</definedName>
    <definedName name="_xlnm.Criteria" localSheetId="14">#REF!</definedName>
    <definedName name="_xlnm.Criteria" localSheetId="8">#REF!</definedName>
    <definedName name="_xlnm.Criteria" localSheetId="7">#REF!</definedName>
    <definedName name="_xlnm.Criteria" localSheetId="9">#REF!</definedName>
    <definedName name="_xlnm.Criteria" localSheetId="11">#REF!</definedName>
    <definedName name="_xlnm.Criteria" localSheetId="5">#REF!</definedName>
    <definedName name="_xlnm.Criteria" localSheetId="15">#REF!</definedName>
    <definedName name="_xlnm.Criteria" localSheetId="16">#REF!</definedName>
    <definedName name="_xlnm.Criteria">#REF!</definedName>
    <definedName name="G" localSheetId="13">#REF!</definedName>
    <definedName name="G" localSheetId="14">#REF!</definedName>
    <definedName name="G" localSheetId="8">#REF!</definedName>
    <definedName name="G" localSheetId="7">#REF!</definedName>
    <definedName name="G" localSheetId="9">#REF!</definedName>
    <definedName name="G" localSheetId="11">#REF!</definedName>
    <definedName name="G" localSheetId="5">#REF!</definedName>
    <definedName name="G" localSheetId="15">#REF!</definedName>
    <definedName name="G" localSheetId="16">#REF!</definedName>
    <definedName name="G">#REF!</definedName>
    <definedName name="ImgEscudo" localSheetId="13">INDEX(IMAGENS!$B$1:$B$14,MATCH(DADOS!$D$8,IMAGENS!$A$1:$A$14,0))</definedName>
    <definedName name="ImgEscudo" localSheetId="14">INDEX(IMAGENS!$B$1:$B$14,MATCH(DADOS!$D$8,IMAGENS!$A$1:$A$14,0))</definedName>
    <definedName name="ImgEscudo" localSheetId="8">INDEX(IMAGENS!$B$1:$B$14,MATCH(DADOS!$D$8,IMAGENS!$A$1:$A$14,0))</definedName>
    <definedName name="ImgEscudo" localSheetId="7">INDEX([3]IMAGENS!$B$1:$B$13,MATCH([3]DADOS!$D$8,[3]IMAGENS!$A$1:$A$13,0))</definedName>
    <definedName name="ImgEscudo" localSheetId="9">INDEX(IMAGENS!$B$1:$B$14,MATCH(DADOS!$D$8,IMAGENS!$A$1:$A$14,0))</definedName>
    <definedName name="ImgEscudo" localSheetId="11">INDEX([3]IMAGENS!$B$1:$B$13,MATCH([3]DADOS!$D$8,[3]IMAGENS!$A$1:$A$13,0))</definedName>
    <definedName name="ImgEscudo" localSheetId="10">INDEX(IMAGENS!$B$1:$B$14,MATCH(DADOS!$D$8,IMAGENS!$A$1:$A$14,0))</definedName>
    <definedName name="ImgEscudo" localSheetId="12">INDEX(IMAGENS!$B$1:$B$14,MATCH(DADOS!$D$8,IMAGENS!$A$1:$A$14,0))</definedName>
    <definedName name="ImgEscudo" localSheetId="5">INDEX(IMAGENS!$B$1:$B$14,MATCH(DADOS!$D$8,IMAGENS!$A$1:$A$14,0))</definedName>
    <definedName name="ImgEscudo" localSheetId="3">INDEX(IMAGENS!$B$1:$B$14,MATCH(DADOS!$D$8,IMAGENS!$A$1:$A$14,0))</definedName>
    <definedName name="ImgEscudo" localSheetId="15">INDEX([4]IMAGENS!$B$1:$B$14,MATCH([4]DADOS!$D$8,[4]IMAGENS!$A$1:$A$30,0))</definedName>
    <definedName name="ImgEscudo" localSheetId="16">INDEX([5]IMAGENS!$B$1:$B$15,MATCH([5]DADOS!$D$8,[5]IMAGENS!$A$1:$A$15,0))</definedName>
    <definedName name="ImgEscudo">INDEX(IMAGENS!$B$1:$B$13,MATCH(DADOS!$D$8,IMAGENS!$A$1:$A$14,0))</definedName>
    <definedName name="ORÇAMENTO" localSheetId="13">[1]!Tabela3[#All]</definedName>
    <definedName name="ORÇAMENTO" localSheetId="14">[1]!Tabela3[#All]</definedName>
    <definedName name="ORÇAMENTO" localSheetId="8">[6]!Tabela3[#All]</definedName>
    <definedName name="ORÇAMENTO" localSheetId="7">[7]!Tabela3[#All]</definedName>
    <definedName name="ORÇAMENTO" localSheetId="9">[7]!Tabela3[#All]</definedName>
    <definedName name="ORÇAMENTO" localSheetId="11">[7]!Tabela3[#All]</definedName>
    <definedName name="ORÇAMENTO" localSheetId="12">Tabela3[#All]</definedName>
    <definedName name="ORÇAMENTO" localSheetId="15">[4]!Tabela3[#All]</definedName>
    <definedName name="ORÇAMENTO" localSheetId="16">Tabela32[#All]</definedName>
    <definedName name="ORÇAMENTO">Tabela3[#All]</definedName>
    <definedName name="PAREDES" localSheetId="13">'[1]MEMORIA DE CALCULO AT'!#REF!</definedName>
    <definedName name="PAREDES" localSheetId="14">'[1]MEMORIA DE CALCULO AT'!#REF!</definedName>
    <definedName name="PAREDES">'MEMORIA DE CALCULO AT'!$B$16:$J$17</definedName>
    <definedName name="Print_Area_MI" localSheetId="13">#REF!</definedName>
    <definedName name="Print_Area_MI" localSheetId="14">#REF!</definedName>
    <definedName name="Print_Area_MI" localSheetId="8">#REF!</definedName>
    <definedName name="Print_Area_MI" localSheetId="7">#REF!</definedName>
    <definedName name="Print_Area_MI" localSheetId="9">#REF!</definedName>
    <definedName name="Print_Area_MI" localSheetId="11">#REF!</definedName>
    <definedName name="Print_Area_MI" localSheetId="5">#REF!</definedName>
    <definedName name="Print_Area_MI" localSheetId="15">#REF!</definedName>
    <definedName name="Print_Area_MI" localSheetId="16">#REF!</definedName>
    <definedName name="Print_Area_MI">#REF!</definedName>
    <definedName name="PROC">'MEMORIA DE CALCULO AT'!$C:$J</definedName>
    <definedName name="sss">INDEX([8]IMAGENS!$B$1:$B$18,MATCH([8]DADOS!$D$8,[8]IMAGENS!$A$1:$A$18,0))</definedName>
    <definedName name="_xlnm.Print_Titles" localSheetId="3">ORÇAMENTO_DES!$13:$13</definedName>
    <definedName name="_xlnm.Print_Titles" localSheetId="16">RELEVÂNCIA!$13:$13</definedName>
    <definedName name="un" localSheetId="13">#REF!</definedName>
    <definedName name="un" localSheetId="14">#REF!</definedName>
    <definedName name="un" localSheetId="8">#REF!</definedName>
    <definedName name="un" localSheetId="7">#REF!</definedName>
    <definedName name="un" localSheetId="9">#REF!</definedName>
    <definedName name="un" localSheetId="11">#REF!</definedName>
    <definedName name="un" localSheetId="5">#REF!</definedName>
    <definedName name="un" localSheetId="15">#REF!</definedName>
    <definedName name="un" localSheetId="16">#REF!</definedName>
    <definedName name="un">#REF!</definedName>
    <definedName name="W" localSheetId="13">#REF!</definedName>
    <definedName name="W" localSheetId="14">#REF!</definedName>
    <definedName name="W" localSheetId="8">#REF!</definedName>
    <definedName name="W" localSheetId="7">#REF!</definedName>
    <definedName name="W" localSheetId="9">#REF!</definedName>
    <definedName name="W" localSheetId="11">#REF!</definedName>
    <definedName name="W" localSheetId="5">#REF!</definedName>
    <definedName name="W" localSheetId="15">#REF!</definedName>
    <definedName name="W" localSheetId="16">#REF!</definedName>
    <definedName name="W">#REF!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19" i="46" l="1"/>
  <c r="B20" i="46"/>
  <c r="B18" i="46"/>
  <c r="B3" i="46" l="1"/>
  <c r="D27" i="32"/>
  <c r="A14" i="34"/>
  <c r="E16" i="46" l="1"/>
  <c r="E7" i="48"/>
  <c r="U7" i="47"/>
  <c r="D7" i="46"/>
  <c r="D11" i="39" l="1"/>
  <c r="D12" i="39"/>
  <c r="D13" i="39"/>
  <c r="D14" i="39"/>
  <c r="D15" i="39"/>
  <c r="D16" i="39"/>
  <c r="D10" i="39"/>
  <c r="C11" i="39"/>
  <c r="C12" i="39"/>
  <c r="C13" i="39"/>
  <c r="C14" i="39"/>
  <c r="C15" i="39"/>
  <c r="C16" i="39"/>
  <c r="C10" i="39"/>
  <c r="B11" i="39"/>
  <c r="B12" i="39"/>
  <c r="B13" i="39"/>
  <c r="B14" i="39"/>
  <c r="B15" i="39"/>
  <c r="B16" i="39"/>
  <c r="B10" i="39"/>
  <c r="D94" i="39"/>
  <c r="D95" i="39"/>
  <c r="D96" i="39"/>
  <c r="D97" i="39"/>
  <c r="D93" i="39"/>
  <c r="C94" i="39"/>
  <c r="C95" i="39"/>
  <c r="C96" i="39"/>
  <c r="C97" i="39"/>
  <c r="C93" i="39"/>
  <c r="B94" i="39"/>
  <c r="B95" i="39"/>
  <c r="B96" i="39"/>
  <c r="B97" i="39"/>
  <c r="B93" i="39"/>
  <c r="E13" i="39" l="1"/>
  <c r="E16" i="39"/>
  <c r="E97" i="39"/>
  <c r="E10" i="39"/>
  <c r="E15" i="39"/>
  <c r="E14" i="39"/>
  <c r="E96" i="39"/>
  <c r="E11" i="39"/>
  <c r="E93" i="39"/>
  <c r="E95" i="39"/>
  <c r="E94" i="39"/>
  <c r="E12" i="39"/>
  <c r="E17" i="39" l="1"/>
  <c r="E98" i="39"/>
  <c r="V43" i="47" l="1"/>
  <c r="V44" i="47"/>
  <c r="V45" i="47"/>
  <c r="V46" i="47"/>
  <c r="V47" i="47"/>
  <c r="V48" i="47"/>
  <c r="V49" i="47"/>
  <c r="V50" i="47"/>
  <c r="V51" i="47"/>
  <c r="V52" i="47"/>
  <c r="V53" i="47"/>
  <c r="V54" i="47"/>
  <c r="V55" i="47"/>
  <c r="V56" i="47"/>
  <c r="V57" i="47"/>
  <c r="V58" i="47"/>
  <c r="V59" i="47"/>
  <c r="V60" i="47"/>
  <c r="V61" i="47"/>
  <c r="V62" i="47"/>
  <c r="V63" i="47"/>
  <c r="V64" i="47"/>
  <c r="V66" i="47"/>
  <c r="V42" i="47"/>
  <c r="S43" i="47"/>
  <c r="S44" i="47"/>
  <c r="S45" i="47"/>
  <c r="S46" i="47"/>
  <c r="S47" i="47"/>
  <c r="S48" i="47"/>
  <c r="S49" i="47"/>
  <c r="S50" i="47"/>
  <c r="S51" i="47"/>
  <c r="S52" i="47"/>
  <c r="S53" i="47"/>
  <c r="S54" i="47"/>
  <c r="S55" i="47"/>
  <c r="S56" i="47"/>
  <c r="S57" i="47"/>
  <c r="S58" i="47"/>
  <c r="S59" i="47"/>
  <c r="S60" i="47"/>
  <c r="S61" i="47"/>
  <c r="S62" i="47"/>
  <c r="S63" i="47"/>
  <c r="S64" i="47"/>
  <c r="S65" i="47"/>
  <c r="S66" i="47"/>
  <c r="S42" i="47"/>
  <c r="P43" i="47"/>
  <c r="P44" i="47"/>
  <c r="P45" i="47"/>
  <c r="P46" i="47"/>
  <c r="P47" i="47"/>
  <c r="P48" i="47"/>
  <c r="P49" i="47"/>
  <c r="P50" i="47"/>
  <c r="P51" i="47"/>
  <c r="P52" i="47"/>
  <c r="P53" i="47"/>
  <c r="P54" i="47"/>
  <c r="P55" i="47"/>
  <c r="P56" i="47"/>
  <c r="P57" i="47"/>
  <c r="P58" i="47"/>
  <c r="P59" i="47"/>
  <c r="P60" i="47"/>
  <c r="P61" i="47"/>
  <c r="P62" i="47"/>
  <c r="P63" i="47"/>
  <c r="P64" i="47"/>
  <c r="P65" i="47"/>
  <c r="P66" i="47"/>
  <c r="P42" i="47"/>
  <c r="M43" i="47"/>
  <c r="M44" i="47"/>
  <c r="M45" i="47"/>
  <c r="M46" i="47"/>
  <c r="M47" i="47"/>
  <c r="M48" i="47"/>
  <c r="M49" i="47"/>
  <c r="M50" i="47"/>
  <c r="M51" i="47"/>
  <c r="M52" i="47"/>
  <c r="M53" i="47"/>
  <c r="M54" i="47"/>
  <c r="M55" i="47"/>
  <c r="M56" i="47"/>
  <c r="M57" i="47"/>
  <c r="M58" i="47"/>
  <c r="M59" i="47"/>
  <c r="M60" i="47"/>
  <c r="M61" i="47"/>
  <c r="M62" i="47"/>
  <c r="M63" i="47"/>
  <c r="M64" i="47"/>
  <c r="M65" i="47"/>
  <c r="M66" i="47"/>
  <c r="M42" i="47"/>
  <c r="J43" i="47"/>
  <c r="J44" i="47"/>
  <c r="J45" i="47"/>
  <c r="J46" i="47"/>
  <c r="J47" i="47"/>
  <c r="J48" i="47"/>
  <c r="J49" i="47"/>
  <c r="J50" i="47"/>
  <c r="J51" i="47"/>
  <c r="J52" i="47"/>
  <c r="J53" i="47"/>
  <c r="J54" i="47"/>
  <c r="J55" i="47"/>
  <c r="J56" i="47"/>
  <c r="J57" i="47"/>
  <c r="J58" i="47"/>
  <c r="J59" i="47"/>
  <c r="J60" i="47"/>
  <c r="J61" i="47"/>
  <c r="J62" i="47"/>
  <c r="J63" i="47"/>
  <c r="J64" i="47"/>
  <c r="J65" i="47"/>
  <c r="J66" i="47"/>
  <c r="J42" i="47"/>
  <c r="G43" i="47"/>
  <c r="G44" i="47"/>
  <c r="G45" i="47"/>
  <c r="G46" i="47"/>
  <c r="G47" i="47"/>
  <c r="G48" i="47"/>
  <c r="G49" i="47"/>
  <c r="G50" i="47"/>
  <c r="G51" i="47"/>
  <c r="G52" i="47"/>
  <c r="G53" i="47"/>
  <c r="G54" i="47"/>
  <c r="G55" i="47"/>
  <c r="G56" i="47"/>
  <c r="G57" i="47"/>
  <c r="G58" i="47"/>
  <c r="G59" i="47"/>
  <c r="G60" i="47"/>
  <c r="G61" i="47"/>
  <c r="G62" i="47"/>
  <c r="G63" i="47"/>
  <c r="G64" i="47"/>
  <c r="G65" i="47"/>
  <c r="G66" i="47"/>
  <c r="G42" i="47"/>
  <c r="V12" i="47"/>
  <c r="V13" i="47"/>
  <c r="V14" i="47"/>
  <c r="V15" i="47"/>
  <c r="V16" i="47"/>
  <c r="V17" i="47"/>
  <c r="V18" i="47"/>
  <c r="V19" i="47"/>
  <c r="V20" i="47"/>
  <c r="V21" i="47"/>
  <c r="V22" i="47"/>
  <c r="V23" i="47"/>
  <c r="V24" i="47"/>
  <c r="V25" i="47"/>
  <c r="V26" i="47"/>
  <c r="V27" i="47"/>
  <c r="V28" i="47"/>
  <c r="V29" i="47"/>
  <c r="V30" i="47"/>
  <c r="V31" i="47"/>
  <c r="V32" i="47"/>
  <c r="V33" i="47"/>
  <c r="V34" i="47"/>
  <c r="V35" i="47"/>
  <c r="V11" i="47"/>
  <c r="S12" i="47"/>
  <c r="S13" i="47"/>
  <c r="S14" i="47"/>
  <c r="S15" i="47"/>
  <c r="S16" i="47"/>
  <c r="S17" i="47"/>
  <c r="S18" i="47"/>
  <c r="S19" i="47"/>
  <c r="S20" i="47"/>
  <c r="S21" i="47"/>
  <c r="S22" i="47"/>
  <c r="S23" i="47"/>
  <c r="S24" i="47"/>
  <c r="S25" i="47"/>
  <c r="S26" i="47"/>
  <c r="S27" i="47"/>
  <c r="S28" i="47"/>
  <c r="S29" i="47"/>
  <c r="S30" i="47"/>
  <c r="S31" i="47"/>
  <c r="S32" i="47"/>
  <c r="S33" i="47"/>
  <c r="S34" i="47"/>
  <c r="S35" i="47"/>
  <c r="S11" i="47"/>
  <c r="P12" i="47"/>
  <c r="P13" i="47"/>
  <c r="P14" i="47"/>
  <c r="P15" i="47"/>
  <c r="P16" i="47"/>
  <c r="P17" i="47"/>
  <c r="P18" i="47"/>
  <c r="P19" i="47"/>
  <c r="P20" i="47"/>
  <c r="P21" i="47"/>
  <c r="P22" i="47"/>
  <c r="P23" i="47"/>
  <c r="P24" i="47"/>
  <c r="P25" i="47"/>
  <c r="P26" i="47"/>
  <c r="P27" i="47"/>
  <c r="P28" i="47"/>
  <c r="P29" i="47"/>
  <c r="P30" i="47"/>
  <c r="P31" i="47"/>
  <c r="P32" i="47"/>
  <c r="P33" i="47"/>
  <c r="P34" i="47"/>
  <c r="P35" i="47"/>
  <c r="P11" i="47"/>
  <c r="M12" i="47"/>
  <c r="M13" i="47"/>
  <c r="M14" i="47"/>
  <c r="M15" i="47"/>
  <c r="M16" i="47"/>
  <c r="M17" i="47"/>
  <c r="M18" i="47"/>
  <c r="M19" i="47"/>
  <c r="M20" i="47"/>
  <c r="M21" i="47"/>
  <c r="M22" i="47"/>
  <c r="M23" i="47"/>
  <c r="M24" i="47"/>
  <c r="M25" i="47"/>
  <c r="M26" i="47"/>
  <c r="M27" i="47"/>
  <c r="M28" i="47"/>
  <c r="M29" i="47"/>
  <c r="M30" i="47"/>
  <c r="M31" i="47"/>
  <c r="M32" i="47"/>
  <c r="M33" i="47"/>
  <c r="M34" i="47"/>
  <c r="M35" i="47"/>
  <c r="M11" i="47"/>
  <c r="J12" i="47"/>
  <c r="J13" i="47"/>
  <c r="J14" i="47"/>
  <c r="J15" i="47"/>
  <c r="J16" i="47"/>
  <c r="J17" i="47"/>
  <c r="J18" i="47"/>
  <c r="J19" i="47"/>
  <c r="J20" i="47"/>
  <c r="J21" i="47"/>
  <c r="J22" i="47"/>
  <c r="J23" i="47"/>
  <c r="J24" i="47"/>
  <c r="J25" i="47"/>
  <c r="J26" i="47"/>
  <c r="J27" i="47"/>
  <c r="J28" i="47"/>
  <c r="J29" i="47"/>
  <c r="J30" i="47"/>
  <c r="J31" i="47"/>
  <c r="J32" i="47"/>
  <c r="J33" i="47"/>
  <c r="J34" i="47"/>
  <c r="J35" i="47"/>
  <c r="J11" i="47"/>
  <c r="G12" i="47"/>
  <c r="G13" i="47"/>
  <c r="G14" i="47"/>
  <c r="G15" i="47"/>
  <c r="G16" i="47"/>
  <c r="G17" i="47"/>
  <c r="G18" i="47"/>
  <c r="G19" i="47"/>
  <c r="G20" i="47"/>
  <c r="G21" i="47"/>
  <c r="G22" i="47"/>
  <c r="G23" i="47"/>
  <c r="G24" i="47"/>
  <c r="G25" i="47"/>
  <c r="G26" i="47"/>
  <c r="G27" i="47"/>
  <c r="G28" i="47"/>
  <c r="G29" i="47"/>
  <c r="G30" i="47"/>
  <c r="G31" i="47"/>
  <c r="G32" i="47"/>
  <c r="G33" i="47"/>
  <c r="G34" i="47"/>
  <c r="G35" i="47"/>
  <c r="G11" i="47"/>
  <c r="B66" i="47"/>
  <c r="B65" i="47"/>
  <c r="B64" i="47"/>
  <c r="B63" i="47"/>
  <c r="B62" i="47"/>
  <c r="B61" i="47"/>
  <c r="B60" i="47"/>
  <c r="B59" i="47"/>
  <c r="B58" i="47"/>
  <c r="B57" i="47"/>
  <c r="B56" i="47"/>
  <c r="B55" i="47"/>
  <c r="B54" i="47"/>
  <c r="B53" i="47"/>
  <c r="B52" i="47"/>
  <c r="B51" i="47"/>
  <c r="B50" i="47"/>
  <c r="B49" i="47"/>
  <c r="B48" i="47"/>
  <c r="B47" i="47"/>
  <c r="B46" i="47"/>
  <c r="B45" i="47"/>
  <c r="B44" i="47"/>
  <c r="B43" i="47"/>
  <c r="B42" i="47"/>
  <c r="B35" i="47"/>
  <c r="B34" i="47"/>
  <c r="B33" i="47"/>
  <c r="B32" i="47"/>
  <c r="B31" i="47"/>
  <c r="B30" i="47"/>
  <c r="B29" i="47"/>
  <c r="B28" i="47"/>
  <c r="B27" i="47"/>
  <c r="B26" i="47"/>
  <c r="B25" i="47"/>
  <c r="B24" i="47"/>
  <c r="B23" i="47"/>
  <c r="B22" i="47"/>
  <c r="B21" i="47"/>
  <c r="B20" i="47"/>
  <c r="B19" i="47"/>
  <c r="B18" i="47"/>
  <c r="B17" i="47"/>
  <c r="B16" i="47"/>
  <c r="B15" i="47"/>
  <c r="B14" i="47"/>
  <c r="B13" i="47"/>
  <c r="B12" i="47"/>
  <c r="B11" i="47"/>
  <c r="A8" i="47"/>
  <c r="K34" i="39" l="1"/>
  <c r="K32" i="39"/>
  <c r="K31" i="39"/>
  <c r="B7" i="46" l="1"/>
  <c r="D612" i="39" l="1"/>
  <c r="D147" i="39" l="1"/>
  <c r="D148" i="39"/>
  <c r="D149" i="39"/>
  <c r="D150" i="39"/>
  <c r="D151" i="39"/>
  <c r="D152" i="39"/>
  <c r="D153" i="39"/>
  <c r="D154" i="39"/>
  <c r="D155" i="39"/>
  <c r="D156" i="39"/>
  <c r="D157" i="39"/>
  <c r="D158" i="39"/>
  <c r="D159" i="39"/>
  <c r="D160" i="39"/>
  <c r="D161" i="39"/>
  <c r="D162" i="39"/>
  <c r="D163" i="39"/>
  <c r="D164" i="39"/>
  <c r="D165" i="39"/>
  <c r="D166" i="39"/>
  <c r="D167" i="39"/>
  <c r="D168" i="39"/>
  <c r="D169" i="39"/>
  <c r="D170" i="39"/>
  <c r="D171" i="39"/>
  <c r="D172" i="39"/>
  <c r="D173" i="39"/>
  <c r="D174" i="39"/>
  <c r="D175" i="39"/>
  <c r="D176" i="39"/>
  <c r="D177" i="39"/>
  <c r="D178" i="39"/>
  <c r="D179" i="39"/>
  <c r="D180" i="39"/>
  <c r="D181" i="39"/>
  <c r="D182" i="39"/>
  <c r="D183" i="39"/>
  <c r="D184" i="39"/>
  <c r="D185" i="39"/>
  <c r="D186" i="39"/>
  <c r="D187" i="39"/>
  <c r="D188" i="39"/>
  <c r="D189" i="39"/>
  <c r="D190" i="39"/>
  <c r="D191" i="39"/>
  <c r="D192" i="39"/>
  <c r="D193" i="39"/>
  <c r="D194" i="39"/>
  <c r="D195" i="39"/>
  <c r="D196" i="39"/>
  <c r="D197" i="39"/>
  <c r="D198" i="39"/>
  <c r="D199" i="39"/>
  <c r="D200" i="39"/>
  <c r="D201" i="39"/>
  <c r="D146" i="39" l="1"/>
  <c r="D202" i="39"/>
  <c r="C40" i="48" l="1"/>
  <c r="E50" i="48" s="1"/>
  <c r="C16" i="48"/>
  <c r="A31" i="48"/>
  <c r="A30" i="48"/>
  <c r="A8" i="48"/>
  <c r="A32" i="48" s="1"/>
  <c r="A5" i="48"/>
  <c r="A29" i="48" s="1"/>
  <c r="B3" i="48"/>
  <c r="B1" i="48"/>
  <c r="E26" i="48" l="1"/>
  <c r="X66" i="47" l="1"/>
  <c r="X65" i="47"/>
  <c r="X64" i="47"/>
  <c r="X63" i="47"/>
  <c r="X62" i="47"/>
  <c r="X61" i="47"/>
  <c r="X60" i="47"/>
  <c r="X59" i="47"/>
  <c r="X58" i="47"/>
  <c r="X57" i="47"/>
  <c r="X56" i="47"/>
  <c r="X55" i="47"/>
  <c r="X54" i="47"/>
  <c r="X53" i="47"/>
  <c r="X52" i="47"/>
  <c r="X51" i="47"/>
  <c r="X50" i="47"/>
  <c r="X49" i="47"/>
  <c r="X48" i="47"/>
  <c r="X47" i="47"/>
  <c r="X46" i="47"/>
  <c r="X45" i="47"/>
  <c r="X44" i="47"/>
  <c r="X43" i="47"/>
  <c r="X42" i="47"/>
  <c r="X35" i="47"/>
  <c r="H35" i="47"/>
  <c r="X34" i="47"/>
  <c r="H34" i="47"/>
  <c r="K34" i="47" s="1"/>
  <c r="N34" i="47" s="1"/>
  <c r="Q34" i="47" s="1"/>
  <c r="T34" i="47" s="1"/>
  <c r="W34" i="47" s="1"/>
  <c r="H65" i="47" s="1"/>
  <c r="K65" i="47" s="1"/>
  <c r="N65" i="47" s="1"/>
  <c r="Q65" i="47" s="1"/>
  <c r="T65" i="47" s="1"/>
  <c r="X33" i="47"/>
  <c r="H33" i="47"/>
  <c r="X32" i="47"/>
  <c r="H32" i="47"/>
  <c r="X31" i="47"/>
  <c r="H31" i="47"/>
  <c r="X30" i="47"/>
  <c r="H30" i="47"/>
  <c r="X29" i="47"/>
  <c r="H29" i="47"/>
  <c r="X28" i="47"/>
  <c r="H28" i="47"/>
  <c r="X27" i="47"/>
  <c r="H27" i="47"/>
  <c r="K27" i="47" s="1"/>
  <c r="N27" i="47" s="1"/>
  <c r="Q27" i="47" s="1"/>
  <c r="T27" i="47" s="1"/>
  <c r="W27" i="47" s="1"/>
  <c r="X26" i="47"/>
  <c r="H26" i="47"/>
  <c r="X25" i="47"/>
  <c r="H25" i="47"/>
  <c r="X24" i="47"/>
  <c r="H24" i="47"/>
  <c r="X23" i="47"/>
  <c r="H23" i="47"/>
  <c r="X22" i="47"/>
  <c r="H22" i="47"/>
  <c r="X21" i="47"/>
  <c r="H21" i="47"/>
  <c r="X20" i="47"/>
  <c r="H20" i="47"/>
  <c r="X19" i="47"/>
  <c r="H19" i="47"/>
  <c r="X18" i="47"/>
  <c r="H18" i="47"/>
  <c r="X17" i="47"/>
  <c r="H17" i="47"/>
  <c r="K17" i="47" s="1"/>
  <c r="N17" i="47" s="1"/>
  <c r="Q17" i="47" s="1"/>
  <c r="T17" i="47" s="1"/>
  <c r="W17" i="47" s="1"/>
  <c r="X16" i="47"/>
  <c r="H16" i="47"/>
  <c r="X15" i="47"/>
  <c r="H15" i="47"/>
  <c r="X14" i="47"/>
  <c r="H14" i="47"/>
  <c r="X13" i="47"/>
  <c r="H13" i="47"/>
  <c r="X12" i="47"/>
  <c r="H12" i="47"/>
  <c r="K12" i="47" s="1"/>
  <c r="X11" i="47"/>
  <c r="H11" i="47"/>
  <c r="K11" i="47" s="1"/>
  <c r="A7" i="47"/>
  <c r="A6" i="47"/>
  <c r="A5" i="47"/>
  <c r="C3" i="47"/>
  <c r="C1" i="47"/>
  <c r="A8" i="46"/>
  <c r="A5" i="46"/>
  <c r="K29" i="47" l="1"/>
  <c r="N29" i="47" s="1"/>
  <c r="Q29" i="47" s="1"/>
  <c r="T29" i="47" s="1"/>
  <c r="W29" i="47" s="1"/>
  <c r="H60" i="47" s="1"/>
  <c r="K60" i="47" s="1"/>
  <c r="N60" i="47" s="1"/>
  <c r="Q60" i="47" s="1"/>
  <c r="T60" i="47" s="1"/>
  <c r="W60" i="47" s="1"/>
  <c r="K18" i="47"/>
  <c r="N18" i="47" s="1"/>
  <c r="Q18" i="47" s="1"/>
  <c r="T18" i="47" s="1"/>
  <c r="W18" i="47" s="1"/>
  <c r="H49" i="47" s="1"/>
  <c r="K49" i="47" s="1"/>
  <c r="N49" i="47" s="1"/>
  <c r="Q49" i="47" s="1"/>
  <c r="T49" i="47" s="1"/>
  <c r="W49" i="47" s="1"/>
  <c r="K22" i="47"/>
  <c r="N22" i="47" s="1"/>
  <c r="Q22" i="47" s="1"/>
  <c r="T22" i="47" s="1"/>
  <c r="W22" i="47" s="1"/>
  <c r="H53" i="47" s="1"/>
  <c r="K53" i="47" s="1"/>
  <c r="N53" i="47" s="1"/>
  <c r="Q53" i="47" s="1"/>
  <c r="T53" i="47" s="1"/>
  <c r="W53" i="47" s="1"/>
  <c r="K26" i="47"/>
  <c r="N26" i="47" s="1"/>
  <c r="Q26" i="47" s="1"/>
  <c r="T26" i="47" s="1"/>
  <c r="W26" i="47" s="1"/>
  <c r="H57" i="47" s="1"/>
  <c r="K57" i="47" s="1"/>
  <c r="N57" i="47" s="1"/>
  <c r="Q57" i="47" s="1"/>
  <c r="T57" i="47" s="1"/>
  <c r="W57" i="47" s="1"/>
  <c r="K30" i="47"/>
  <c r="N30" i="47" s="1"/>
  <c r="Q30" i="47" s="1"/>
  <c r="T30" i="47" s="1"/>
  <c r="W30" i="47" s="1"/>
  <c r="H61" i="47" s="1"/>
  <c r="K61" i="47" s="1"/>
  <c r="N61" i="47" s="1"/>
  <c r="Q61" i="47" s="1"/>
  <c r="T61" i="47" s="1"/>
  <c r="W61" i="47" s="1"/>
  <c r="K14" i="47"/>
  <c r="N14" i="47" s="1"/>
  <c r="Q14" i="47" s="1"/>
  <c r="T14" i="47" s="1"/>
  <c r="W14" i="47" s="1"/>
  <c r="H45" i="47" s="1"/>
  <c r="K45" i="47" s="1"/>
  <c r="K19" i="47"/>
  <c r="N19" i="47" s="1"/>
  <c r="Q19" i="47" s="1"/>
  <c r="T19" i="47" s="1"/>
  <c r="W19" i="47" s="1"/>
  <c r="H50" i="47" s="1"/>
  <c r="K50" i="47" s="1"/>
  <c r="N50" i="47" s="1"/>
  <c r="Q50" i="47" s="1"/>
  <c r="T50" i="47" s="1"/>
  <c r="W50" i="47" s="1"/>
  <c r="K23" i="47"/>
  <c r="N23" i="47" s="1"/>
  <c r="Q23" i="47" s="1"/>
  <c r="T23" i="47" s="1"/>
  <c r="W23" i="47" s="1"/>
  <c r="H54" i="47" s="1"/>
  <c r="K54" i="47" s="1"/>
  <c r="N54" i="47" s="1"/>
  <c r="Q54" i="47" s="1"/>
  <c r="T54" i="47" s="1"/>
  <c r="W54" i="47" s="1"/>
  <c r="K15" i="47"/>
  <c r="N15" i="47" s="1"/>
  <c r="Q15" i="47" s="1"/>
  <c r="T15" i="47" s="1"/>
  <c r="W15" i="47" s="1"/>
  <c r="H46" i="47" s="1"/>
  <c r="K46" i="47" s="1"/>
  <c r="N46" i="47" s="1"/>
  <c r="Q46" i="47" s="1"/>
  <c r="T46" i="47" s="1"/>
  <c r="W46" i="47" s="1"/>
  <c r="K16" i="47"/>
  <c r="N16" i="47" s="1"/>
  <c r="Q16" i="47" s="1"/>
  <c r="T16" i="47" s="1"/>
  <c r="W16" i="47" s="1"/>
  <c r="H47" i="47" s="1"/>
  <c r="K47" i="47" s="1"/>
  <c r="N47" i="47" s="1"/>
  <c r="Q47" i="47" s="1"/>
  <c r="T47" i="47" s="1"/>
  <c r="W47" i="47" s="1"/>
  <c r="K31" i="47"/>
  <c r="N31" i="47" s="1"/>
  <c r="Q31" i="47" s="1"/>
  <c r="T31" i="47" s="1"/>
  <c r="W31" i="47" s="1"/>
  <c r="H62" i="47" s="1"/>
  <c r="K62" i="47" s="1"/>
  <c r="N62" i="47" s="1"/>
  <c r="Q62" i="47" s="1"/>
  <c r="T62" i="47" s="1"/>
  <c r="W62" i="47" s="1"/>
  <c r="K20" i="47"/>
  <c r="N20" i="47" s="1"/>
  <c r="Q20" i="47" s="1"/>
  <c r="T20" i="47" s="1"/>
  <c r="W20" i="47" s="1"/>
  <c r="H51" i="47" s="1"/>
  <c r="K51" i="47" s="1"/>
  <c r="N51" i="47" s="1"/>
  <c r="Q51" i="47" s="1"/>
  <c r="T51" i="47" s="1"/>
  <c r="W51" i="47" s="1"/>
  <c r="K24" i="47"/>
  <c r="N24" i="47" s="1"/>
  <c r="Q24" i="47" s="1"/>
  <c r="T24" i="47" s="1"/>
  <c r="W24" i="47" s="1"/>
  <c r="H55" i="47" s="1"/>
  <c r="K55" i="47" s="1"/>
  <c r="N55" i="47" s="1"/>
  <c r="Q55" i="47" s="1"/>
  <c r="T55" i="47" s="1"/>
  <c r="W55" i="47" s="1"/>
  <c r="K35" i="47"/>
  <c r="N35" i="47" s="1"/>
  <c r="Q35" i="47" s="1"/>
  <c r="T35" i="47" s="1"/>
  <c r="W35" i="47" s="1"/>
  <c r="H66" i="47" s="1"/>
  <c r="K66" i="47" s="1"/>
  <c r="N66" i="47" s="1"/>
  <c r="Q66" i="47" s="1"/>
  <c r="T66" i="47" s="1"/>
  <c r="W66" i="47" s="1"/>
  <c r="K13" i="47"/>
  <c r="N13" i="47" s="1"/>
  <c r="Q13" i="47" s="1"/>
  <c r="T13" i="47" s="1"/>
  <c r="W13" i="47" s="1"/>
  <c r="H44" i="47" s="1"/>
  <c r="K44" i="47" s="1"/>
  <c r="K28" i="47"/>
  <c r="N28" i="47" s="1"/>
  <c r="Q28" i="47" s="1"/>
  <c r="T28" i="47" s="1"/>
  <c r="W28" i="47" s="1"/>
  <c r="H59" i="47" s="1"/>
  <c r="K59" i="47" s="1"/>
  <c r="N59" i="47" s="1"/>
  <c r="Q59" i="47" s="1"/>
  <c r="T59" i="47" s="1"/>
  <c r="W59" i="47" s="1"/>
  <c r="K32" i="47"/>
  <c r="N32" i="47" s="1"/>
  <c r="Q32" i="47" s="1"/>
  <c r="T32" i="47" s="1"/>
  <c r="W32" i="47" s="1"/>
  <c r="H63" i="47" s="1"/>
  <c r="K63" i="47" s="1"/>
  <c r="N63" i="47" s="1"/>
  <c r="Q63" i="47" s="1"/>
  <c r="T63" i="47" s="1"/>
  <c r="W63" i="47" s="1"/>
  <c r="K21" i="47"/>
  <c r="N21" i="47" s="1"/>
  <c r="Q21" i="47" s="1"/>
  <c r="T21" i="47" s="1"/>
  <c r="W21" i="47" s="1"/>
  <c r="H52" i="47" s="1"/>
  <c r="K52" i="47" s="1"/>
  <c r="N52" i="47" s="1"/>
  <c r="Q52" i="47" s="1"/>
  <c r="T52" i="47" s="1"/>
  <c r="W52" i="47" s="1"/>
  <c r="K25" i="47"/>
  <c r="N25" i="47" s="1"/>
  <c r="Q25" i="47" s="1"/>
  <c r="T25" i="47" s="1"/>
  <c r="W25" i="47" s="1"/>
  <c r="H56" i="47" s="1"/>
  <c r="K56" i="47" s="1"/>
  <c r="N56" i="47" s="1"/>
  <c r="Q56" i="47" s="1"/>
  <c r="T56" i="47" s="1"/>
  <c r="W56" i="47" s="1"/>
  <c r="K33" i="47"/>
  <c r="N33" i="47" s="1"/>
  <c r="Q33" i="47" s="1"/>
  <c r="T33" i="47" s="1"/>
  <c r="W33" i="47" s="1"/>
  <c r="H64" i="47" s="1"/>
  <c r="K64" i="47" s="1"/>
  <c r="N64" i="47" s="1"/>
  <c r="Q64" i="47" s="1"/>
  <c r="T64" i="47" s="1"/>
  <c r="W64" i="47" s="1"/>
  <c r="W65" i="47"/>
  <c r="H58" i="47"/>
  <c r="K58" i="47" s="1"/>
  <c r="N58" i="47" s="1"/>
  <c r="Q58" i="47" s="1"/>
  <c r="T58" i="47" s="1"/>
  <c r="W58" i="47" s="1"/>
  <c r="H48" i="47"/>
  <c r="K48" i="47" s="1"/>
  <c r="N48" i="47" s="1"/>
  <c r="Q48" i="47" s="1"/>
  <c r="T48" i="47" s="1"/>
  <c r="W48" i="47" s="1"/>
  <c r="N11" i="47"/>
  <c r="N12" i="47"/>
  <c r="Q12" i="47" s="1"/>
  <c r="E31" i="47" l="1"/>
  <c r="E32" i="47"/>
  <c r="T12" i="47"/>
  <c r="W12" i="47" s="1"/>
  <c r="H43" i="47" s="1"/>
  <c r="K43" i="47" s="1"/>
  <c r="Q11" i="47"/>
  <c r="N44" i="47"/>
  <c r="N45" i="47"/>
  <c r="E30" i="47" l="1"/>
  <c r="T11" i="47"/>
  <c r="W11" i="47" s="1"/>
  <c r="H42" i="47" s="1"/>
  <c r="Q44" i="47"/>
  <c r="T44" i="47" s="1"/>
  <c r="W44" i="47" s="1"/>
  <c r="N43" i="47"/>
  <c r="Q45" i="47"/>
  <c r="T45" i="47" s="1"/>
  <c r="W45" i="47" s="1"/>
  <c r="K42" i="47" l="1"/>
  <c r="Q43" i="47"/>
  <c r="T43" i="47" s="1"/>
  <c r="W43" i="47" s="1"/>
  <c r="G3" i="45"/>
  <c r="G4" i="45"/>
  <c r="G5" i="45"/>
  <c r="G6" i="45"/>
  <c r="G7" i="45"/>
  <c r="G8" i="45"/>
  <c r="G9" i="45"/>
  <c r="G10" i="45"/>
  <c r="G11" i="45"/>
  <c r="G12" i="45"/>
  <c r="G13" i="45"/>
  <c r="G14" i="45"/>
  <c r="G16" i="45"/>
  <c r="G17" i="45"/>
  <c r="G18" i="45"/>
  <c r="G19" i="45"/>
  <c r="G20" i="45"/>
  <c r="G2" i="45"/>
  <c r="D21" i="45"/>
  <c r="G21" i="45" s="1"/>
  <c r="K18" i="45"/>
  <c r="D15" i="45"/>
  <c r="G15" i="45" s="1"/>
  <c r="G22" i="45" l="1"/>
  <c r="N42" i="47"/>
  <c r="Q42" i="47" l="1"/>
  <c r="T42" i="47" s="1"/>
  <c r="W42" i="47" s="1"/>
  <c r="B117" i="44" l="1"/>
  <c r="B121" i="44"/>
  <c r="B120" i="44"/>
  <c r="B119" i="44"/>
  <c r="E117" i="44"/>
  <c r="B113" i="44"/>
  <c r="B114" i="44"/>
  <c r="B112" i="44"/>
  <c r="B110" i="44"/>
  <c r="E110" i="44"/>
  <c r="B106" i="44"/>
  <c r="B107" i="44"/>
  <c r="B105" i="44"/>
  <c r="B103" i="44"/>
  <c r="B136" i="44"/>
  <c r="B135" i="44"/>
  <c r="B134" i="44"/>
  <c r="E132" i="44"/>
  <c r="B100" i="44"/>
  <c r="B96" i="44"/>
  <c r="B99" i="44"/>
  <c r="B98" i="44"/>
  <c r="E96" i="44"/>
  <c r="B185" i="44" l="1"/>
  <c r="B184" i="44"/>
  <c r="B183" i="44"/>
  <c r="E181" i="44"/>
  <c r="B178" i="44"/>
  <c r="B177" i="44"/>
  <c r="B176" i="44"/>
  <c r="E174" i="44"/>
  <c r="B174" i="44"/>
  <c r="B171" i="44"/>
  <c r="B170" i="44"/>
  <c r="B169" i="44"/>
  <c r="E167" i="44"/>
  <c r="B164" i="44"/>
  <c r="B163" i="44"/>
  <c r="B162" i="44"/>
  <c r="E160" i="44"/>
  <c r="B157" i="44"/>
  <c r="B156" i="44"/>
  <c r="B155" i="44"/>
  <c r="E153" i="44"/>
  <c r="B153" i="44"/>
  <c r="B150" i="44"/>
  <c r="B149" i="44"/>
  <c r="B148" i="44"/>
  <c r="E146" i="44"/>
  <c r="B143" i="44"/>
  <c r="B142" i="44"/>
  <c r="B141" i="44"/>
  <c r="E139" i="44"/>
  <c r="E103" i="44"/>
  <c r="B93" i="44"/>
  <c r="B92" i="44"/>
  <c r="B91" i="44"/>
  <c r="E89" i="44"/>
  <c r="J86" i="44"/>
  <c r="B86" i="44"/>
  <c r="B85" i="44"/>
  <c r="B84" i="44"/>
  <c r="E82" i="44"/>
  <c r="B79" i="44"/>
  <c r="B78" i="44"/>
  <c r="B77" i="44"/>
  <c r="E75" i="44"/>
  <c r="B72" i="44"/>
  <c r="B71" i="44"/>
  <c r="B70" i="44"/>
  <c r="E68" i="44"/>
  <c r="B65" i="44"/>
  <c r="B64" i="44"/>
  <c r="B63" i="44"/>
  <c r="E61" i="44"/>
  <c r="B58" i="44"/>
  <c r="B57" i="44"/>
  <c r="H56" i="44"/>
  <c r="B56" i="44"/>
  <c r="E54" i="44"/>
  <c r="L53" i="44"/>
  <c r="B8" i="44"/>
  <c r="A8" i="44"/>
  <c r="B6" i="44"/>
  <c r="A5" i="44"/>
  <c r="B3" i="44"/>
  <c r="B134" i="43" l="1"/>
  <c r="B133" i="43"/>
  <c r="B132" i="43"/>
  <c r="E130" i="43"/>
  <c r="B50" i="43"/>
  <c r="B49" i="43"/>
  <c r="B48" i="43"/>
  <c r="E46" i="43"/>
  <c r="E39" i="43"/>
  <c r="B148" i="43"/>
  <c r="B147" i="43"/>
  <c r="B146" i="43"/>
  <c r="E144" i="43"/>
  <c r="B162" i="43"/>
  <c r="B161" i="43"/>
  <c r="B160" i="43"/>
  <c r="E158" i="43"/>
  <c r="B155" i="43"/>
  <c r="B154" i="43"/>
  <c r="B153" i="43"/>
  <c r="E151" i="43"/>
  <c r="B141" i="43"/>
  <c r="B140" i="43"/>
  <c r="B139" i="43"/>
  <c r="E137" i="43"/>
  <c r="B127" i="43"/>
  <c r="B126" i="43"/>
  <c r="B125" i="43"/>
  <c r="E123" i="43"/>
  <c r="B120" i="43"/>
  <c r="B119" i="43"/>
  <c r="B118" i="43"/>
  <c r="E116" i="43"/>
  <c r="B113" i="43"/>
  <c r="B112" i="43"/>
  <c r="B111" i="43"/>
  <c r="E109" i="43"/>
  <c r="B106" i="43"/>
  <c r="B105" i="43"/>
  <c r="B104" i="43"/>
  <c r="E102" i="43"/>
  <c r="B99" i="43"/>
  <c r="B98" i="43"/>
  <c r="B97" i="43"/>
  <c r="E95" i="43"/>
  <c r="B92" i="43"/>
  <c r="B91" i="43"/>
  <c r="B90" i="43"/>
  <c r="E88" i="43"/>
  <c r="B85" i="43"/>
  <c r="B84" i="43"/>
  <c r="B83" i="43"/>
  <c r="E81" i="43"/>
  <c r="B78" i="43"/>
  <c r="B77" i="43"/>
  <c r="B76" i="43"/>
  <c r="E74" i="43"/>
  <c r="J71" i="43"/>
  <c r="B71" i="43"/>
  <c r="B70" i="43"/>
  <c r="B69" i="43"/>
  <c r="E67" i="43"/>
  <c r="B64" i="43"/>
  <c r="B63" i="43"/>
  <c r="B62" i="43"/>
  <c r="E60" i="43"/>
  <c r="B57" i="43"/>
  <c r="B56" i="43"/>
  <c r="B55" i="43"/>
  <c r="E53" i="43"/>
  <c r="B43" i="43"/>
  <c r="B42" i="43"/>
  <c r="H41" i="43"/>
  <c r="B41" i="43"/>
  <c r="L38" i="43"/>
  <c r="B8" i="43"/>
  <c r="A8" i="43"/>
  <c r="B6" i="43"/>
  <c r="B5" i="43"/>
  <c r="A5" i="43"/>
  <c r="B3" i="43"/>
  <c r="B2" i="43"/>
  <c r="XFD27" i="39" l="1"/>
  <c r="XFD28" i="39"/>
  <c r="XFD29" i="39"/>
  <c r="XFD30" i="39"/>
  <c r="XFD31" i="39"/>
  <c r="XFD32" i="39"/>
  <c r="XFD33" i="39"/>
  <c r="XFD34" i="39"/>
  <c r="XFD35" i="39"/>
  <c r="XFD36" i="39"/>
  <c r="XFD37" i="39"/>
  <c r="XFD38" i="39"/>
  <c r="XFD39" i="39"/>
  <c r="XFD40" i="39"/>
  <c r="XFD41" i="39"/>
  <c r="XFD42" i="39"/>
  <c r="XFD43" i="39"/>
  <c r="XFD44" i="39"/>
  <c r="XFD45" i="39"/>
  <c r="XFD46" i="39"/>
  <c r="XFD47" i="39"/>
  <c r="XFD48" i="39"/>
  <c r="XFD49" i="39"/>
  <c r="XFD50" i="39"/>
  <c r="XFD51" i="39"/>
  <c r="XFD52" i="39"/>
  <c r="XFD53" i="39"/>
  <c r="XFD54" i="39"/>
  <c r="XFD55" i="39"/>
  <c r="XFD56" i="39"/>
  <c r="XFD57" i="39"/>
  <c r="XFD58" i="39"/>
  <c r="XFD59" i="39"/>
  <c r="XFD60" i="39"/>
  <c r="XFD89" i="39"/>
  <c r="A8" i="34" l="1"/>
  <c r="A13" i="34"/>
  <c r="A12" i="34"/>
  <c r="A11" i="34"/>
  <c r="A10" i="34"/>
  <c r="A9" i="34"/>
  <c r="B8" i="46" l="1"/>
  <c r="B8" i="47"/>
  <c r="B8" i="48"/>
  <c r="B32" i="48" s="1"/>
  <c r="D24" i="32" l="1"/>
  <c r="E11" i="47" l="1"/>
  <c r="E35" i="47" l="1"/>
  <c r="E29" i="47"/>
  <c r="E24" i="47"/>
  <c r="E34" i="47"/>
  <c r="E28" i="47"/>
  <c r="E19" i="47"/>
  <c r="E33" i="47" l="1"/>
  <c r="E23" i="47"/>
  <c r="E22" i="47"/>
  <c r="E26" i="47"/>
  <c r="E20" i="47"/>
  <c r="E12" i="47" l="1"/>
  <c r="E14" i="47" l="1"/>
  <c r="E13" i="47"/>
  <c r="B7" i="48" l="1"/>
  <c r="B31" i="48" s="1"/>
  <c r="B6" i="46"/>
  <c r="B2" i="48"/>
  <c r="B5" i="48" l="1"/>
  <c r="B29" i="48" s="1"/>
  <c r="B6" i="47"/>
  <c r="B6" i="48"/>
  <c r="B30" i="48" s="1"/>
  <c r="B7" i="44"/>
  <c r="B7" i="47"/>
  <c r="B2" i="44"/>
  <c r="C2" i="47"/>
  <c r="B5" i="44"/>
  <c r="B5" i="47"/>
  <c r="B7" i="43"/>
  <c r="B2" i="46"/>
  <c r="A6" i="34"/>
  <c r="A5" i="34"/>
  <c r="A4" i="34"/>
  <c r="A3" i="34"/>
  <c r="A2" i="34"/>
  <c r="A1" i="34"/>
  <c r="E60" i="47" l="1"/>
  <c r="U29" i="47"/>
  <c r="R29" i="47"/>
  <c r="O29" i="47"/>
  <c r="L29" i="47"/>
  <c r="I29" i="47"/>
  <c r="F29" i="47"/>
  <c r="I35" i="47" l="1"/>
  <c r="O33" i="47"/>
  <c r="L33" i="47"/>
  <c r="I33" i="47"/>
  <c r="F33" i="47"/>
  <c r="E64" i="47"/>
  <c r="U33" i="47"/>
  <c r="R33" i="47"/>
  <c r="I32" i="47"/>
  <c r="R32" i="47"/>
  <c r="O32" i="47"/>
  <c r="L32" i="47"/>
  <c r="F32" i="47"/>
  <c r="U32" i="47"/>
  <c r="E63" i="47"/>
  <c r="U60" i="47"/>
  <c r="R60" i="47"/>
  <c r="O60" i="47"/>
  <c r="L60" i="47"/>
  <c r="I60" i="47"/>
  <c r="F60" i="47"/>
  <c r="E61" i="47"/>
  <c r="U30" i="47"/>
  <c r="R30" i="47"/>
  <c r="O30" i="47"/>
  <c r="L30" i="47"/>
  <c r="I30" i="47"/>
  <c r="F30" i="47"/>
  <c r="I22" i="47"/>
  <c r="E53" i="47"/>
  <c r="F22" i="47"/>
  <c r="U22" i="47"/>
  <c r="R22" i="47"/>
  <c r="O22" i="47"/>
  <c r="L22" i="47"/>
  <c r="U26" i="47"/>
  <c r="R26" i="47"/>
  <c r="O26" i="47"/>
  <c r="L26" i="47"/>
  <c r="I26" i="47"/>
  <c r="E57" i="47"/>
  <c r="F26" i="47"/>
  <c r="U34" i="47"/>
  <c r="R34" i="47"/>
  <c r="O34" i="47"/>
  <c r="L34" i="47"/>
  <c r="I34" i="47"/>
  <c r="E65" i="47"/>
  <c r="F34" i="47"/>
  <c r="F12" i="47"/>
  <c r="U12" i="47"/>
  <c r="R12" i="47"/>
  <c r="O12" i="47"/>
  <c r="L12" i="47"/>
  <c r="I12" i="47"/>
  <c r="E43" i="47"/>
  <c r="I13" i="47"/>
  <c r="E44" i="47"/>
  <c r="F13" i="47"/>
  <c r="U13" i="47"/>
  <c r="R13" i="47"/>
  <c r="O13" i="47"/>
  <c r="L13" i="47"/>
  <c r="U11" i="47"/>
  <c r="R11" i="47"/>
  <c r="O11" i="47"/>
  <c r="L11" i="47"/>
  <c r="I11" i="47"/>
  <c r="E42" i="47"/>
  <c r="F11" i="47"/>
  <c r="L35" i="47" l="1"/>
  <c r="O35" i="47"/>
  <c r="R35" i="47"/>
  <c r="U35" i="47"/>
  <c r="F35" i="47"/>
  <c r="E66" i="47"/>
  <c r="L66" i="47" s="1"/>
  <c r="R64" i="47"/>
  <c r="I64" i="47"/>
  <c r="F64" i="47"/>
  <c r="O64" i="47"/>
  <c r="L64" i="47"/>
  <c r="U64" i="47"/>
  <c r="U61" i="47"/>
  <c r="R61" i="47"/>
  <c r="O61" i="47"/>
  <c r="L61" i="47"/>
  <c r="I61" i="47"/>
  <c r="F61" i="47"/>
  <c r="E54" i="47"/>
  <c r="U23" i="47"/>
  <c r="R23" i="47"/>
  <c r="O23" i="47"/>
  <c r="L23" i="47"/>
  <c r="I23" i="47"/>
  <c r="F23" i="47"/>
  <c r="E51" i="47"/>
  <c r="U20" i="47"/>
  <c r="R20" i="47"/>
  <c r="O20" i="47"/>
  <c r="L20" i="47"/>
  <c r="I20" i="47"/>
  <c r="F20" i="47"/>
  <c r="U63" i="47"/>
  <c r="R63" i="47"/>
  <c r="O63" i="47"/>
  <c r="L63" i="47"/>
  <c r="I63" i="47"/>
  <c r="F63" i="47"/>
  <c r="L31" i="47"/>
  <c r="I31" i="47"/>
  <c r="E62" i="47"/>
  <c r="F31" i="47"/>
  <c r="U31" i="47"/>
  <c r="R31" i="47"/>
  <c r="O31" i="47"/>
  <c r="R42" i="47"/>
  <c r="O42" i="47"/>
  <c r="L42" i="47"/>
  <c r="U19" i="47"/>
  <c r="R19" i="47"/>
  <c r="O19" i="47"/>
  <c r="L19" i="47"/>
  <c r="I19" i="47"/>
  <c r="E50" i="47"/>
  <c r="F19" i="47"/>
  <c r="L57" i="47"/>
  <c r="I57" i="47"/>
  <c r="F57" i="47"/>
  <c r="U57" i="47"/>
  <c r="R57" i="47"/>
  <c r="O57" i="47"/>
  <c r="U44" i="47"/>
  <c r="R44" i="47"/>
  <c r="O44" i="47"/>
  <c r="L44" i="47"/>
  <c r="I44" i="47"/>
  <c r="F44" i="47"/>
  <c r="L65" i="47"/>
  <c r="I65" i="47"/>
  <c r="F65" i="47"/>
  <c r="U65" i="47"/>
  <c r="R65" i="47"/>
  <c r="O65" i="47"/>
  <c r="U42" i="47"/>
  <c r="U43" i="47"/>
  <c r="R43" i="47"/>
  <c r="O43" i="47"/>
  <c r="L43" i="47"/>
  <c r="I43" i="47"/>
  <c r="F43" i="47"/>
  <c r="I42" i="47"/>
  <c r="U53" i="47"/>
  <c r="R53" i="47"/>
  <c r="O53" i="47"/>
  <c r="L53" i="47"/>
  <c r="I53" i="47"/>
  <c r="F53" i="47"/>
  <c r="L14" i="47"/>
  <c r="I14" i="47"/>
  <c r="E45" i="47"/>
  <c r="F14" i="47"/>
  <c r="U14" i="47"/>
  <c r="R14" i="47"/>
  <c r="O14" i="47"/>
  <c r="U28" i="47"/>
  <c r="R28" i="47"/>
  <c r="O28" i="47"/>
  <c r="L28" i="47"/>
  <c r="I28" i="47"/>
  <c r="E59" i="47"/>
  <c r="F28" i="47"/>
  <c r="F42" i="47"/>
  <c r="R66" i="47" l="1"/>
  <c r="O66" i="47"/>
  <c r="U66" i="47"/>
  <c r="F66" i="47"/>
  <c r="I66" i="47"/>
  <c r="U54" i="47"/>
  <c r="R54" i="47"/>
  <c r="O54" i="47"/>
  <c r="L54" i="47"/>
  <c r="I54" i="47"/>
  <c r="F54" i="47"/>
  <c r="U51" i="47"/>
  <c r="R51" i="47"/>
  <c r="O51" i="47"/>
  <c r="L51" i="47"/>
  <c r="I51" i="47"/>
  <c r="F51" i="47"/>
  <c r="U45" i="47"/>
  <c r="R45" i="47"/>
  <c r="O45" i="47"/>
  <c r="L45" i="47"/>
  <c r="I45" i="47"/>
  <c r="F45" i="47"/>
  <c r="L50" i="47"/>
  <c r="I50" i="47"/>
  <c r="F50" i="47"/>
  <c r="U50" i="47"/>
  <c r="R50" i="47"/>
  <c r="O50" i="47"/>
  <c r="U62" i="47"/>
  <c r="R62" i="47"/>
  <c r="O62" i="47"/>
  <c r="L62" i="47"/>
  <c r="I62" i="47"/>
  <c r="F62" i="47"/>
  <c r="O59" i="47"/>
  <c r="L59" i="47"/>
  <c r="I59" i="47"/>
  <c r="F59" i="47"/>
  <c r="U59" i="47"/>
  <c r="R59" i="47"/>
  <c r="E15" i="47" l="1"/>
  <c r="U15" i="47" l="1"/>
  <c r="R15" i="47"/>
  <c r="F15" i="47"/>
  <c r="E46" i="47"/>
  <c r="O15" i="47"/>
  <c r="L15" i="47"/>
  <c r="I15" i="47"/>
  <c r="I46" i="47" l="1"/>
  <c r="U46" i="47"/>
  <c r="F46" i="47"/>
  <c r="R46" i="47"/>
  <c r="O46" i="47"/>
  <c r="L46" i="47"/>
  <c r="E55" i="47" l="1"/>
  <c r="U24" i="47"/>
  <c r="R24" i="47"/>
  <c r="O24" i="47"/>
  <c r="L24" i="47"/>
  <c r="I24" i="47"/>
  <c r="F24" i="47"/>
  <c r="U55" i="47" l="1"/>
  <c r="R55" i="47"/>
  <c r="O55" i="47"/>
  <c r="L55" i="47"/>
  <c r="I55" i="47"/>
  <c r="F55" i="47"/>
  <c r="E21" i="47" l="1"/>
  <c r="F21" i="47" l="1"/>
  <c r="L21" i="47"/>
  <c r="E52" i="47"/>
  <c r="U21" i="47"/>
  <c r="O21" i="47"/>
  <c r="I21" i="47"/>
  <c r="R21" i="47"/>
  <c r="E27" i="47"/>
  <c r="E58" i="47" s="1"/>
  <c r="E25" i="47"/>
  <c r="U52" i="47" l="1"/>
  <c r="O52" i="47"/>
  <c r="L52" i="47"/>
  <c r="I52" i="47"/>
  <c r="F52" i="47"/>
  <c r="R52" i="47"/>
  <c r="O27" i="47"/>
  <c r="U27" i="47"/>
  <c r="L27" i="47"/>
  <c r="F27" i="47"/>
  <c r="I27" i="47"/>
  <c r="R27" i="47"/>
  <c r="E56" i="47"/>
  <c r="U25" i="47"/>
  <c r="R25" i="47"/>
  <c r="O25" i="47"/>
  <c r="L25" i="47"/>
  <c r="I25" i="47"/>
  <c r="F25" i="47"/>
  <c r="L58" i="47"/>
  <c r="I58" i="47"/>
  <c r="F58" i="47"/>
  <c r="U58" i="47"/>
  <c r="R58" i="47"/>
  <c r="O58" i="47"/>
  <c r="U56" i="47" l="1"/>
  <c r="R56" i="47"/>
  <c r="O56" i="47"/>
  <c r="L56" i="47"/>
  <c r="I56" i="47"/>
  <c r="F56" i="47"/>
  <c r="B181" i="44" l="1"/>
  <c r="E16" i="47" l="1"/>
  <c r="L194" i="12" l="1"/>
  <c r="U16" i="47"/>
  <c r="R16" i="47"/>
  <c r="O16" i="47"/>
  <c r="F16" i="47"/>
  <c r="E47" i="47"/>
  <c r="L16" i="47"/>
  <c r="I16" i="47"/>
  <c r="E18" i="47"/>
  <c r="R18" i="47" s="1"/>
  <c r="E17" i="47"/>
  <c r="U47" i="47" l="1"/>
  <c r="L47" i="47"/>
  <c r="I47" i="47"/>
  <c r="O47" i="47"/>
  <c r="R47" i="47"/>
  <c r="F47" i="47"/>
  <c r="I17" i="47"/>
  <c r="E48" i="47"/>
  <c r="U17" i="47"/>
  <c r="L17" i="47"/>
  <c r="F17" i="47"/>
  <c r="R17" i="47"/>
  <c r="R37" i="47" s="1"/>
  <c r="O17" i="47"/>
  <c r="E49" i="47"/>
  <c r="F49" i="47" s="1"/>
  <c r="U18" i="47"/>
  <c r="I18" i="47"/>
  <c r="O18" i="47"/>
  <c r="E36" i="47"/>
  <c r="D18" i="47" s="1"/>
  <c r="L18" i="47"/>
  <c r="F18" i="47"/>
  <c r="U37" i="47" l="1"/>
  <c r="V38" i="47" s="1"/>
  <c r="F37" i="47"/>
  <c r="G38" i="47" s="1"/>
  <c r="H38" i="47" s="1"/>
  <c r="L37" i="47"/>
  <c r="M38" i="47" s="1"/>
  <c r="I37" i="47"/>
  <c r="J38" i="47" s="1"/>
  <c r="O37" i="47"/>
  <c r="P38" i="47" s="1"/>
  <c r="I48" i="47"/>
  <c r="U48" i="47"/>
  <c r="L48" i="47"/>
  <c r="F48" i="47"/>
  <c r="F68" i="47" s="1"/>
  <c r="R48" i="47"/>
  <c r="O48" i="47"/>
  <c r="E67" i="47"/>
  <c r="O49" i="47"/>
  <c r="R49" i="47"/>
  <c r="U49" i="47"/>
  <c r="L49" i="47"/>
  <c r="I49" i="47"/>
  <c r="S38" i="47"/>
  <c r="D31" i="47"/>
  <c r="D44" i="47"/>
  <c r="D23" i="47"/>
  <c r="D28" i="47"/>
  <c r="D43" i="47"/>
  <c r="D45" i="47"/>
  <c r="D61" i="47"/>
  <c r="D34" i="47"/>
  <c r="D30" i="47"/>
  <c r="D66" i="47"/>
  <c r="D49" i="47"/>
  <c r="D60" i="47"/>
  <c r="D32" i="47"/>
  <c r="D27" i="47"/>
  <c r="D48" i="47"/>
  <c r="D17" i="47"/>
  <c r="D62" i="47"/>
  <c r="D46" i="47"/>
  <c r="D22" i="47"/>
  <c r="D55" i="47"/>
  <c r="D35" i="47"/>
  <c r="D19" i="47"/>
  <c r="D16" i="47"/>
  <c r="D33" i="47"/>
  <c r="D58" i="47"/>
  <c r="D65" i="47"/>
  <c r="D59" i="47"/>
  <c r="D64" i="47"/>
  <c r="D25" i="47"/>
  <c r="D56" i="47"/>
  <c r="D53" i="47"/>
  <c r="D57" i="47"/>
  <c r="D15" i="47"/>
  <c r="D14" i="47"/>
  <c r="D63" i="47"/>
  <c r="D29" i="47"/>
  <c r="D13" i="47"/>
  <c r="D42" i="47"/>
  <c r="D26" i="47"/>
  <c r="D12" i="47"/>
  <c r="D20" i="47"/>
  <c r="D47" i="47"/>
  <c r="D21" i="47"/>
  <c r="D51" i="47"/>
  <c r="D52" i="47"/>
  <c r="D11" i="47"/>
  <c r="D24" i="47"/>
  <c r="D54" i="47"/>
  <c r="D50" i="47"/>
  <c r="F38" i="47" l="1"/>
  <c r="I38" i="47" s="1"/>
  <c r="L38" i="47" s="1"/>
  <c r="O38" i="47" s="1"/>
  <c r="R38" i="47" s="1"/>
  <c r="U38" i="47" s="1"/>
  <c r="F69" i="47" s="1"/>
  <c r="O68" i="47"/>
  <c r="P69" i="47" s="1"/>
  <c r="I68" i="47"/>
  <c r="J69" i="47" s="1"/>
  <c r="L68" i="47"/>
  <c r="M69" i="47" s="1"/>
  <c r="U68" i="47"/>
  <c r="V69" i="47" s="1"/>
  <c r="R68" i="47"/>
  <c r="S69" i="47" s="1"/>
  <c r="G69" i="47"/>
  <c r="D36" i="47"/>
  <c r="D67" i="47"/>
  <c r="K38" i="47"/>
  <c r="N38" i="47" s="1"/>
  <c r="Q38" i="47" s="1"/>
  <c r="T38" i="47" s="1"/>
  <c r="W38" i="47" s="1"/>
  <c r="I69" i="47" l="1"/>
  <c r="L69" i="47" s="1"/>
  <c r="O69" i="47" s="1"/>
  <c r="R69" i="47" s="1"/>
  <c r="U69" i="47" s="1"/>
  <c r="H69" i="47"/>
  <c r="K69" i="47" s="1"/>
  <c r="N69" i="47" s="1"/>
  <c r="Q69" i="47" s="1"/>
  <c r="T69" i="47" s="1"/>
  <c r="W69" i="47"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000 -  VERGA PORTA GERAL" type="6" refreshedVersion="5" background="1" saveData="1">
    <textPr codePage="65001" sourceFile="\\servidor\ENGELUGA - Copia\ENGELUGA\Clientes\Navirai\2022\REFORMA HOSPITAL\ORÇAMENTO\PLANILHA ORÇAMENTÁRIA\TXT\003 - PORTAS.txt" decimal="," thousands=".">
      <textFields count="4">
        <textField/>
        <textField/>
        <textField/>
        <textField/>
      </textFields>
    </textPr>
  </connection>
  <connection id="2" xr16:uid="{00000000-0015-0000-FFFF-FFFF01000000}" name="000 - TABELA DE AMBIENTES GERAL" type="6" refreshedVersion="5" background="1" saveData="1">
    <textPr codePage="65001" sourceFile="\\servidor\_PROJETOS\_GDRIVE\ENGELUGA - Copia\ENGELUGA\Clientes\Navirai\2022\REFORMA HOSPITAL\ORÇAMENTO\PLANILHA ORÇAMENTÁRIA\TXT\000 - TABELA DE AMBIENTES GERAL.txt" decimal="," thousands=".">
      <textFields count="6">
        <textField/>
        <textField/>
        <textField/>
        <textField/>
        <textField/>
        <textField/>
      </textFields>
    </textPr>
  </connection>
  <connection id="3" xr16:uid="{00000000-0015-0000-FFFF-FFFF02000000}" name="000 - VERGA_CONTRAVERGA JANELAS GERAL" type="6" refreshedVersion="6" background="1" saveData="1">
    <textPr codePage="65001" sourceFile="\\servidor\ENGELUGA - Copia\ENGELUGA\Clientes\Jardim\2021\HEMODIALISE\ORÇAMENTO\PLANILHA ORÇAMENTÁRIA\TXT - 2\000 - VERGA_CONTRAVERGA JANELAS GERAL.txt" decimal="," thousands=".">
      <textFields count="4">
        <textField/>
        <textField/>
        <textField/>
        <textField/>
      </textFields>
    </textPr>
  </connection>
  <connection id="4" xr16:uid="{00000000-0015-0000-FFFF-FFFF03000000}" name="003 - JANELAS" type="6" refreshedVersion="5" background="1" saveData="1">
    <textPr codePage="65001" sourceFile="\\SERVIDOR\ENGELUGA - Copia\ENGELUGA\Clientes\Navirai\2022\AMPLIAÇÃO UTI\ORÇAMENTO\PLANILHA ORÇAMENTÁRIA\TXT\003 - JANELAS.txt" decimal="," thousands=".">
      <textFields count="7">
        <textField/>
        <textField/>
        <textField/>
        <textField/>
        <textField/>
        <textField/>
        <textField/>
      </textFields>
    </textPr>
  </connection>
  <connection id="5" xr16:uid="{00000000-0015-0000-FFFF-FFFF04000000}" name="003 - PEITORIL DE GRANITO PARA JANELAS" type="6" refreshedVersion="6" background="1" saveData="1">
    <textPr codePage="65001" sourceFile="\\servidor\ENGELUGA - Copia\ENGELUGA\Clientes\Jardim\2021\HEMODIALISE\ORÇAMENTO\PLANILHA ORÇAMENTÁRIA\TXT - 2\003 - PEITORIL DE GRANITO PARA JANELAS.txt" decimal="," thousands=".">
      <textFields count="4">
        <textField/>
        <textField/>
        <textField/>
        <textField/>
      </textFields>
    </textPr>
  </connection>
  <connection id="6" xr16:uid="{00000000-0015-0000-FFFF-FFFF05000000}" name="003 - PORTAS" type="6" refreshedVersion="5" background="1" saveData="1">
    <textPr codePage="65001" sourceFile="\\servidor\ENGELUGA - Copia\ENGELUGA\Clientes\Navirai\2022\REFORMA HOSPITAL\ORÇAMENTO\PLANILHA ORÇAMENTÁRIA\TXT\003 - PORTAS.txt" decimal="," thousands=".">
      <textFields count="6">
        <textField/>
        <textField/>
        <textField/>
        <textField/>
        <textField/>
        <textField/>
      </textFields>
    </textPr>
  </connection>
  <connection id="7" xr16:uid="{00000000-0015-0000-FFFF-FFFF06000000}" name="004 - CHAPISCO TETO" type="6" refreshedVersion="6" background="1" saveData="1">
    <textPr codePage="65001" sourceFile="\\servidor\ENGELUGA - Copia\ENGELUGA\Clientes\Jardim\2021\HEMODIALISE\ORÇAMENTO\PLANILHA ORÇAMENTÁRIA\TXT - 2\004 - CHAPISCO TETO.txt" decimal="," thousands=".">
      <textFields count="2">
        <textField/>
        <textField/>
      </textFields>
    </textPr>
  </connection>
  <connection id="8" xr16:uid="{00000000-0015-0000-FFFF-FFFF07000000}" name="004 - COBERTURA" type="6" refreshedVersion="6" background="1" saveData="1">
    <textPr codePage="65001" sourceFile="\\servidor\ENGELUGA - Copia\ENGELUGA\Clientes\Jardim\2021\HEMODIALISE\ORÇAMENTO\PLANILHA ORÇAMENTÁRIA\TXT - 2\004 - COBERTURA.txt" decimal="," thousands=".">
      <textFields count="7">
        <textField/>
        <textField/>
        <textField/>
        <textField/>
        <textField/>
        <textField/>
        <textField/>
      </textFields>
    </textPr>
  </connection>
  <connection id="9" xr16:uid="{00000000-0015-0000-FFFF-FFFF08000000}" name="004 - CUMEEIRA EM FIBROCIMENTO" type="6" refreshedVersion="6" background="1" saveData="1">
    <textPr codePage="65001" sourceFile="\\servidor\ENGELUGA - Copia\ENGELUGA\Clientes\Jardim\2021\HEMODIALISE\ORÇAMENTO\PLANILHA ORÇAMENTÁRIA\TXT - 2\004 - CUMEEIRA EM FIBROCIMENTO.txt" decimal="," thousands=".">
      <textFields count="2">
        <textField/>
        <textField/>
      </textFields>
    </textPr>
  </connection>
  <connection id="10" xr16:uid="{00000000-0015-0000-FFFF-FFFF09000000}" name="004 - FORRO DRYWALL1" type="6" refreshedVersion="6" background="1" saveData="1">
    <textPr codePage="65001" sourceFile="\\servidor\ENGELUGA - Copia\ENGELUGA\Clientes\Jardim\2021\HEMODIALISE\ORÇAMENTO\PLANILHA ORÇAMENTÁRIA\TXT - 2\004 - FORRO DRYWALL.txt" decimal="," thousands=".">
      <textFields count="2">
        <textField/>
        <textField/>
      </textFields>
    </textPr>
  </connection>
  <connection id="11" xr16:uid="{00000000-0015-0000-FFFF-FFFF0A000000}" name="004 - INSTALAÇÃO DE AZULEJO - H _ 1_80M - TOTAL" type="6" refreshedVersion="6" background="1" saveData="1">
    <textPr codePage="65001" sourceFile="\\servidor\ENGELUGA - Copia\ENGELUGA\Clientes\Jardim\2021\HEMODIALISE\ORÇAMENTO\PLANILHA ORÇAMENTÁRIA\TXT - 2\004 - INSTALAÇÃO DE AZULEJO - H _ 1_80M - TOTAL.txt" decimal="," thousands=".">
      <textFields count="6">
        <textField/>
        <textField/>
        <textField/>
        <textField/>
        <textField/>
        <textField/>
      </textFields>
    </textPr>
  </connection>
  <connection id="12" xr16:uid="{00000000-0015-0000-FFFF-FFFF0B000000}" name="004 - MATERIAIS - CALHA" type="6" refreshedVersion="6" background="1" saveData="1">
    <textPr codePage="65001" sourceFile="\\servidor\ENGELUGA - Copia\ENGELUGA\Clientes\Jardim\2021\HEMODIALISE\ORÇAMENTO\PLANILHA ORÇAMENTÁRIA\TXT - 2\004 - MATERIAIS - CALHA.txt" decimal="," thousands=".">
      <textFields count="2">
        <textField/>
        <textField/>
      </textFields>
    </textPr>
  </connection>
  <connection id="13" xr16:uid="{00000000-0015-0000-FFFF-FFFF0C000000}" name="004 - REVESTIMENTO LAMINADO" type="6" refreshedVersion="6" background="1" saveData="1">
    <textPr codePage="65001" sourceFile="\\servidor\ENGELUGA - Copia\ENGELUGA\Clientes\Jardim\2021\HEMODIALISE\ORÇAMENTO\PLANILHA ORÇAMENTÁRIA\TXT - 2\004 - REVESTIMENTO LAMINADO.txt" decimal="," thousands=".">
      <textFields count="6">
        <textField/>
        <textField/>
        <textField/>
        <textField/>
        <textField/>
        <textField/>
      </textFields>
    </textPr>
  </connection>
  <connection id="14" xr16:uid="{00000000-0015-0000-FFFF-FFFF0D000000}" name="004 - RUFO DE ENCOSTO EM AÇO GALVANIZADO1" type="6" refreshedVersion="6" background="1" saveData="1">
    <textPr codePage="65001" sourceFile="\\servidor\ENGELUGA - Copia\ENGELUGA\Clientes\Jardim\2021\HEMODIALISE\ORÇAMENTO\PLANILHA ORÇAMENTÁRIA\TXT - 2\004 - RUFO DE ENCOSTO EM AÇO GALVANIZADO.txt" decimal="," thousands=".">
      <textFields count="2">
        <textField/>
        <textField/>
      </textFields>
    </textPr>
  </connection>
  <connection id="15" xr16:uid="{00000000-0015-0000-FFFF-FFFF0E000000}" name="004 - RUFO PINGADEIRA  EM AÇO GALVANIZADO1" type="6" refreshedVersion="6" background="1" saveData="1">
    <textPr codePage="65001" sourceFile="\\servidor\ENGELUGA - Copia\ENGELUGA\Clientes\Jardim\2021\HEMODIALISE\ORÇAMENTO\PLANILHA ORÇAMENTÁRIA\TXT - 2\004 - RUFO PINGADEIRA  EM AÇO GALVANIZADO.txt" decimal="," thousands=".">
      <textFields count="2">
        <textField/>
        <textField/>
      </textFields>
    </textPr>
  </connection>
  <connection id="16" xr16:uid="{00000000-0015-0000-FFFF-FFFF0F000000}" name="005 -  PISO MANTA VÍNILICA" type="6" refreshedVersion="6" background="1" saveData="1">
    <textPr codePage="65001" sourceFile="\\servidor\ENGELUGA - Copia\ENGELUGA\Clientes\Jardim\2021\HEMODIALISE\ORÇAMENTO\PLANILHA ORÇAMENTÁRIA\TXT - 2\005 -  PISO MANTA VINILICA.txt" decimal="," thousands=".">
      <textFields count="2">
        <textField/>
        <textField/>
      </textFields>
    </textPr>
  </connection>
  <connection id="17" xr16:uid="{00000000-0015-0000-FFFF-FFFF10000000}" name="005 - PISO 60X60CM GERAL" type="6" refreshedVersion="6" background="1" saveData="1">
    <textPr codePage="65001" sourceFile="\\servidor\ENGELUGA - Copia\ENGELUGA\Clientes\Jardim\2021\HEMODIALISE\ORÇAMENTO\PLANILHA ORÇAMENTÁRIA\TXT - 2\005 - PISO 60X60CM GERAL.txt" decimal="," thousands=".">
      <textFields count="3">
        <textField/>
        <textField/>
        <textField/>
      </textFields>
    </textPr>
  </connection>
  <connection id="18" xr16:uid="{00000000-0015-0000-FFFF-FFFF11000000}" name="005 - PISO 60X60CM GERAL1" type="6" refreshedVersion="6" background="1" saveData="1">
    <textPr codePage="65001" sourceFile="P:\_GDRIVE\ENGELUGA - Copia\ENGELUGA\Clientes\Jardim\HEMODIALISE\ORÇAMENTO\PLANILHA ORÇAMENTÁRIA\TXT\005 - PISO 60X60CM GERAL.txt" decimal="," thousands=".">
      <textFields count="3">
        <textField/>
        <textField/>
        <textField/>
      </textFields>
    </textPr>
  </connection>
  <connection id="19" xr16:uid="{00000000-0015-0000-FFFF-FFFF12000000}" name="005 - RODAPÉ CERÂMICO 60X60CM" type="6" refreshedVersion="6" background="1" saveData="1">
    <textPr codePage="65001" sourceFile="\\servidor\ENGELUGA - Copia\ENGELUGA\Clientes\Jardim\2021\HEMODIALISE\ORÇAMENTO\PLANILHA ORÇAMENTÁRIA\TXT - 2\005 - RODAPÉ CERÂMICO.txt" decimal="," thousands=".">
      <textFields count="4">
        <textField/>
        <textField/>
        <textField/>
        <textField/>
      </textFields>
    </textPr>
  </connection>
  <connection id="20" xr16:uid="{00000000-0015-0000-FFFF-FFFF13000000}" name="005 - RODAPÉ MANTA VÍNILICA" type="6" refreshedVersion="6" background="1" saveData="1">
    <textPr codePage="65001" sourceFile="\\servidor\ENGELUGA - Copia\ENGELUGA\Clientes\Jardim\2021\HEMODIALISE\ORÇAMENTO\PLANILHA ORÇAMENTÁRIA\TXT - 2\005 - RODAPÉ VINILICO.txt" decimal="," thousands=".">
      <textFields count="4">
        <textField/>
        <textField/>
        <textField/>
        <textField/>
      </textFields>
    </textPr>
  </connection>
  <connection id="21" xr16:uid="{00000000-0015-0000-FFFF-FFFF14000000}" name="005 - SOLEIRA" type="6" refreshedVersion="6" background="1" saveData="1">
    <textPr codePage="65001" sourceFile="\\servidor\ENGELUGA - Copia\ENGELUGA\Clientes\Jardim\2021\HEMODIALISE\ORÇAMENTO\PLANILHA ORÇAMENTÁRIA\TXT - 2\005 - SOLEIRA.txt" decimal="," thousands=".">
      <textFields count="6">
        <textField/>
        <textField/>
        <textField/>
        <textField/>
        <textField/>
        <textField/>
      </textFields>
    </textPr>
  </connection>
  <connection id="22" xr16:uid="{00000000-0015-0000-FFFF-FFFF15000000}" name="005 - URBANIZAÇÃO1" type="6" refreshedVersion="6" background="1" saveData="1">
    <textPr sourceFile="\\servidor\ENGELUGA - Copia\ENGELUGA\Clientes\Jardim\2021\HEMODIALISE\ORÇAMENTO\PLANILHA ORÇAMENTÁRIA\TXT - 2\005 - URBANIZAÇÃO.txt" decimal="," thousands=".">
      <textFields count="7">
        <textField/>
        <textField/>
        <textField/>
        <textField/>
        <textField/>
        <textField/>
        <textField/>
      </textFields>
    </textPr>
  </connection>
  <connection id="23" xr16:uid="{00000000-0015-0000-FFFF-FFFF16000000}" name="006 - ACESSÓRIOS ESPECIAIS" type="6" refreshedVersion="6" background="1" saveData="1">
    <textPr codePage="65001" sourceFile="P:\_GDRIVE\ENGELUGA - Copia\ENGELUGA\Clientes\Jardim\HEMODIALISE\ORÇAMENTO\PLANILHA ORÇAMENTÁRIA\TXT\006 - ACESSÓRIOS ESPECIAIS.txt" decimal="," thousands=".">
      <textFields count="3">
        <textField/>
        <textField/>
        <textField/>
      </textFields>
    </textPr>
  </connection>
  <connection id="24" xr16:uid="{00000000-0015-0000-FFFF-FFFF17000000}" name="006 - ACESSÓRIOS ESPECIAIS2" type="6" refreshedVersion="6" background="1" saveData="1">
    <textPr sourceFile="\\servidor\ENGELUGA - Copia\ENGELUGA\Clientes\Jardim\2021\HEMODIALISE\ORÇAMENTO\PLANILHA ORÇAMENTÁRIA\TXT - 2\006 - ACESSÓRIOS ESPECIAIS.txt" decimal="," thousands=".">
      <textFields count="4">
        <textField/>
        <textField/>
        <textField/>
        <textField/>
      </textFields>
    </textPr>
  </connection>
  <connection id="25" xr16:uid="{00000000-0015-0000-FFFF-FFFF18000000}" name="006 - TABELA DE LOUÇAS2" type="6" refreshedVersion="6" background="1" saveData="1">
    <textPr sourceFile="\\servidor\ENGELUGA - Copia\ENGELUGA\Clientes\Jardim\2021\HEMODIALISE\ORÇAMENTO\PLANILHA ORÇAMENTÁRIA\TXT - 2\006 - TABELA DE LOUÇAS.txt" decimal="," thousands=".">
      <textFields count="3">
        <textField/>
        <textField/>
        <textField/>
      </textFields>
    </textPr>
  </connection>
  <connection id="26" xr16:uid="{00000000-0015-0000-FFFF-FFFF19000000}" name="007 - PINTURA ACRÍLICA EM TETO" type="6" refreshedVersion="6" background="1" saveData="1">
    <textPr codePage="65001" sourceFile="\\servidor\ENGELUGA - Copia\ENGELUGA\Clientes\Jardim\2021\HEMODIALISE\ORÇAMENTO\PLANILHA ORÇAMENTÁRIA\TXT - 2\007 - PINTURA ACRÍLICA EM TETO.txt" decimal="," thousands=".">
      <textFields count="2">
        <textField/>
        <textField/>
      </textFields>
    </textPr>
  </connection>
  <connection id="27" xr16:uid="{00000000-0015-0000-FFFF-FFFF1A000000}" name="007 - PINTURA ACRÍLICA INTERNA EM PAREDES" type="6" refreshedVersion="6" background="1" saveData="1">
    <textPr codePage="65001" sourceFile="\\servidor\ENGELUGA - Copia\ENGELUGA\Clientes\Jardim\2021\HEMODIALISE\ORÇAMENTO\PLANILHA ORÇAMENTÁRIA\TXT - 2\007 - PINTURA ACRÍLICA INTERNA EM PAREDES.txt" decimal="," thousands=".">
      <textFields count="6">
        <textField/>
        <textField/>
        <textField/>
        <textField/>
        <textField/>
        <textField/>
      </textFields>
    </textPr>
  </connection>
  <connection id="28" xr16:uid="{00000000-0015-0000-FFFF-FFFF1B000000}" name="007 - PINTURA ESMALTE EM SUPERFÍCIE METÁLICA - JANELA" type="6" refreshedVersion="6" background="1" saveData="1">
    <textPr sourceFile="\\srv\D\Google Drive\ENGELUGA - Copia\ENGELUGA\Clientes\Bandeirantes\2019\CAMARA\ORÇAMENTO\PLANILHA ORÇAMENTÁRIA\TXT\ARQUITETURA\007 - PINTURA ESMALTE EM SUPERFÍCIE METÁLICA - JANELA.txt" decimal="," thousands=".">
      <textFields count="7">
        <textField/>
        <textField/>
        <textField/>
        <textField/>
        <textField/>
        <textField/>
        <textField/>
      </textFields>
    </textPr>
  </connection>
  <connection id="29" xr16:uid="{00000000-0015-0000-FFFF-FFFF1C000000}" name="007 - PINTURA ESMALTE EM SUPERFÍCIE METÁLICA - JANELA2" type="6" refreshedVersion="6" background="1" saveData="1">
    <textPr codePage="65001" sourceFile="\\servidor\ENGELUGA - Copia\ENGELUGA\Clientes\Jardim\2021\HEMODIALISE\ORÇAMENTO\PLANILHA ORÇAMENTÁRIA\TXT - 2\007 - PINTURA ESMALTE EM SUPERFÍCIE METÁLICA - JANELA.txt" decimal="," thousands=".">
      <textFields count="7">
        <textField/>
        <textField/>
        <textField/>
        <textField/>
        <textField/>
        <textField/>
        <textField/>
      </textFields>
    </textPr>
  </connection>
  <connection id="30" xr16:uid="{00000000-0015-0000-FFFF-FFFF1D000000}" name="007 - PINTURA ESMALTE EM SUPERFÍCIE METÁLICA - PORTAS1" type="6" refreshedVersion="6" background="1" saveData="1">
    <textPr codePage="65001" sourceFile="\\servidor\ENGELUGA - Copia\ENGELUGA\Clientes\Jardim\2021\HEMODIALISE\ORÇAMENTO\PLANILHA ORÇAMENTÁRIA\TXT - 2\007 - PINTURA ESMALTE EM SUPERFÍCIE METÁLICA - PORTAS.txt" decimal="," thousands=".">
      <textFields count="6">
        <textField/>
        <textField/>
        <textField/>
        <textField/>
        <textField/>
        <textField/>
      </textFields>
    </textPr>
  </connection>
  <connection id="31" xr16:uid="{00000000-0015-0000-FFFF-FFFF1E000000}" name="007 - PINTURA ESMALTE EM SUPERFÍCIE METÁLICA - PORTAS11" type="6" refreshedVersion="6" background="1" saveData="1">
    <textPr codePage="65001" sourceFile="\\servidor\ENGELUGA - Copia\ENGELUGA\Clientes\Jardim\2021\HEMODIALISE\ORÇAMENTO\PLANILHA ORÇAMENTÁRIA\TXT - 2\007 - PINTURA ESMALTE SINTÉTICO EM MADEIRA - PORTAS.txt" decimal="," thousands=".">
      <textFields count="6">
        <textField/>
        <textField/>
        <textField/>
        <textField/>
        <textField/>
        <textField/>
      </textFields>
    </textPr>
  </connection>
</connections>
</file>

<file path=xl/sharedStrings.xml><?xml version="1.0" encoding="utf-8"?>
<sst xmlns="http://schemas.openxmlformats.org/spreadsheetml/2006/main" count="4949" uniqueCount="1354">
  <si>
    <t>%</t>
  </si>
  <si>
    <t>GOVERNO DO ESTADO DE MATO GROSSO DO SUL</t>
  </si>
  <si>
    <t>Município:</t>
  </si>
  <si>
    <t>Local:</t>
  </si>
  <si>
    <t>SERVIÇOS PRELIMINARES</t>
  </si>
  <si>
    <t>IT EM</t>
  </si>
  <si>
    <t>DESCRIÇÃO  DOS SERVIÇOS</t>
  </si>
  <si>
    <t>MÊS 1</t>
  </si>
  <si>
    <t>T OT AL MENSAL=</t>
  </si>
  <si>
    <t>T OT AL  ACUMULADO=</t>
  </si>
  <si>
    <t>2.</t>
  </si>
  <si>
    <t>1.</t>
  </si>
  <si>
    <t>1.1</t>
  </si>
  <si>
    <t>1.2</t>
  </si>
  <si>
    <t>1.4</t>
  </si>
  <si>
    <t>3.</t>
  </si>
  <si>
    <t>TOTAL GERAL=</t>
  </si>
  <si>
    <t>PLANILHA DE ORÇAMENTO</t>
  </si>
  <si>
    <t>CRONOGRAMA FÍSICO FINANCEIRO - DESONERADO</t>
  </si>
  <si>
    <t>VALOR ÍTEM</t>
  </si>
  <si>
    <t>PROPONENTE</t>
  </si>
  <si>
    <t>TIPO DE OBRA:</t>
  </si>
  <si>
    <t>IMPOSTOS:</t>
  </si>
  <si>
    <t>TRIBUTOS:</t>
  </si>
  <si>
    <t>ISS BRUTO:</t>
  </si>
  <si>
    <t>INCIDENCIA SOBRE MO:</t>
  </si>
  <si>
    <t>TOTAL TRIBUSTOS:</t>
  </si>
  <si>
    <t>ADOTADO</t>
  </si>
  <si>
    <t>BDI DESONERADO ADOTADO</t>
  </si>
  <si>
    <t>CPRB</t>
  </si>
  <si>
    <t>% ACUMULADA</t>
  </si>
  <si>
    <t>SECRETARIA DE OBRAS</t>
  </si>
  <si>
    <t>4.</t>
  </si>
  <si>
    <t>4.1</t>
  </si>
  <si>
    <t>4.2</t>
  </si>
  <si>
    <t xml:space="preserve">BDI C/DES: </t>
  </si>
  <si>
    <t>COMPOSIÇÃO DE PREÇO</t>
  </si>
  <si>
    <t>CÓDIGO</t>
  </si>
  <si>
    <t>UNIDADE</t>
  </si>
  <si>
    <t>QUANTIDADE</t>
  </si>
  <si>
    <t>VALOR UNITÁRIO</t>
  </si>
  <si>
    <t>VALOR TOTAL</t>
  </si>
  <si>
    <t>ITEM</t>
  </si>
  <si>
    <t>C/DESONERAÇÃO</t>
  </si>
  <si>
    <t>M2</t>
  </si>
  <si>
    <t>DATA ORÇAMENTO:</t>
  </si>
  <si>
    <t>RESPONSÁVEL ORÇAMENTO</t>
  </si>
  <si>
    <t>MÊS 2</t>
  </si>
  <si>
    <t>MÊS 3</t>
  </si>
  <si>
    <t>1.5</t>
  </si>
  <si>
    <t>1.6</t>
  </si>
  <si>
    <t>1.7</t>
  </si>
  <si>
    <t>REFERENCIAL</t>
  </si>
  <si>
    <t>DESCRIÇÃO</t>
  </si>
  <si>
    <t>SERVIÇO/ INSUMO</t>
  </si>
  <si>
    <t>SERVIÇO</t>
  </si>
  <si>
    <t>SINAPI</t>
  </si>
  <si>
    <t>AGESUL</t>
  </si>
  <si>
    <t>COMPOSIÇÃO</t>
  </si>
  <si>
    <t>5.</t>
  </si>
  <si>
    <t>5.1</t>
  </si>
  <si>
    <t>7.</t>
  </si>
  <si>
    <t>7.1</t>
  </si>
  <si>
    <t>7.2</t>
  </si>
  <si>
    <t>8.</t>
  </si>
  <si>
    <t>8.1</t>
  </si>
  <si>
    <t>8.2</t>
  </si>
  <si>
    <t>MÊS 4</t>
  </si>
  <si>
    <t>1.8</t>
  </si>
  <si>
    <t>OBJETO:</t>
  </si>
  <si>
    <t>MUNÍCIPIO:</t>
  </si>
  <si>
    <t>LOCAL:</t>
  </si>
  <si>
    <t>SIST./REF.:</t>
  </si>
  <si>
    <t>ENCARGOS.:</t>
  </si>
  <si>
    <t>PRAZO EXEC.:</t>
  </si>
  <si>
    <t>CREA/CAU:</t>
  </si>
  <si>
    <t>DADOS DA OBRA</t>
  </si>
  <si>
    <t>PREFEITURA:</t>
  </si>
  <si>
    <t>PREFEITURA MUNICIPAL DE NOVA ALVORADA DO SUL</t>
  </si>
  <si>
    <t>DADOS DO EMPREEDIMENTO E OBRA</t>
  </si>
  <si>
    <t>DESCRIÇÃO DA OBRA:</t>
  </si>
  <si>
    <t>ENCARGOS:</t>
  </si>
  <si>
    <t>BDI</t>
  </si>
  <si>
    <t>28,82%</t>
  </si>
  <si>
    <t>RESPONSÁVEL PELA OBRA</t>
  </si>
  <si>
    <t>NOME:</t>
  </si>
  <si>
    <t>FÁBIO MARQUES RIBEIRO</t>
  </si>
  <si>
    <t>PROFISSÃO:</t>
  </si>
  <si>
    <t>ENGENHEIRO CIVIL</t>
  </si>
  <si>
    <t>15.276 D</t>
  </si>
  <si>
    <t>DATA DO PREENCHIMENTO:</t>
  </si>
  <si>
    <t xml:space="preserve">RESPONSÁVEL PELO TOMADOR </t>
  </si>
  <si>
    <t>CARGO:</t>
  </si>
  <si>
    <t>PREFEITO MUNICIPAL</t>
  </si>
  <si>
    <t>PREFEITURA MUNICIPAL DE ANASTÁCIO</t>
  </si>
  <si>
    <t>NILDO ALVES ALBRES</t>
  </si>
  <si>
    <t>PREFEITURA MUNICIPAL DE BANDEIRANTES</t>
  </si>
  <si>
    <t>PREFEITURA MUNICIPAL DE BODOQUENA</t>
  </si>
  <si>
    <t>KAZUTO HORII</t>
  </si>
  <si>
    <t>PREFEITURA MUNICIPAL DE ELDORADO</t>
  </si>
  <si>
    <t>AGUINALDO DOS SANTOS</t>
  </si>
  <si>
    <t>PREFEITURA MUNICIPAL DE PORTO MURTINHO</t>
  </si>
  <si>
    <t>AGESUL-INFRA</t>
  </si>
  <si>
    <t>SICRO</t>
  </si>
  <si>
    <t>SBC</t>
  </si>
  <si>
    <t>COTAÇÃO</t>
  </si>
  <si>
    <t>PREFEITURA MUNICIPAL DE NAVIRAÍ</t>
  </si>
  <si>
    <t>MUNÍCIPIO</t>
  </si>
  <si>
    <t>NAVIRAÍ - MS</t>
  </si>
  <si>
    <t>ANASTÁCIO - MS</t>
  </si>
  <si>
    <t>BANDEIRANTES - MS</t>
  </si>
  <si>
    <t>BODOQUENA - MS</t>
  </si>
  <si>
    <t>ELDORADO - MS</t>
  </si>
  <si>
    <t>NOVA ALVORADA DO SUL - MS</t>
  </si>
  <si>
    <t>PORTO MURTINHO - MS</t>
  </si>
  <si>
    <t>REGIME PREVIDENCIÁRIO PREVISTO AGESUL :</t>
  </si>
  <si>
    <t>REGIME PREVIDENCIÁRIO PREVISTO SINAPI :</t>
  </si>
  <si>
    <t>RHAIZA REJANE NEME DE MATOS</t>
  </si>
  <si>
    <t>___________________________                                                                                                                                   Fábio Marques Ribeiro                                                                                
CREA - 15276 D / MS</t>
  </si>
  <si>
    <t xml:space="preserve">___________________________                                                                                                                                   Fábio Marques Ribeiro                                                                                
CREA - 15276 D / MS  </t>
  </si>
  <si>
    <t>UN</t>
  </si>
  <si>
    <t>FUNDAÇÃO</t>
  </si>
  <si>
    <t>VIGAS COBERTURA</t>
  </si>
  <si>
    <t>VEDAÇÃO</t>
  </si>
  <si>
    <t>PAREDES</t>
  </si>
  <si>
    <t>VERGA/CONTRAVERGA</t>
  </si>
  <si>
    <t>PISO</t>
  </si>
  <si>
    <t>6.</t>
  </si>
  <si>
    <t>REVESTIMENTO DE PAREDES E TETOS</t>
  </si>
  <si>
    <t>6.1</t>
  </si>
  <si>
    <t>PEDRAS</t>
  </si>
  <si>
    <t xml:space="preserve">REVESTIMENTO DE PAREDES </t>
  </si>
  <si>
    <t>ESQUADRIAS, FERRAGENS E VIDROS</t>
  </si>
  <si>
    <t>JANELAS</t>
  </si>
  <si>
    <t>PORTAS</t>
  </si>
  <si>
    <t>9.</t>
  </si>
  <si>
    <t>10.</t>
  </si>
  <si>
    <t>11.</t>
  </si>
  <si>
    <t>M</t>
  </si>
  <si>
    <t>1.9</t>
  </si>
  <si>
    <t>12.</t>
  </si>
  <si>
    <t>PREVENÇÃO DE COMBATE A INCÊNDIO E PÂNICO</t>
  </si>
  <si>
    <t>13.</t>
  </si>
  <si>
    <t>14.</t>
  </si>
  <si>
    <t>URBANIZAÇÃO</t>
  </si>
  <si>
    <t>SERVIÇOS COMPLEMENTARES</t>
  </si>
  <si>
    <t>PINTURA</t>
  </si>
  <si>
    <t>CONTRAPISO</t>
  </si>
  <si>
    <t>ESQUADRIAS METÁLICAS E MADEIRA</t>
  </si>
  <si>
    <t>PAREDES INTERNAS</t>
  </si>
  <si>
    <t>PAREDES EXTERNAS</t>
  </si>
  <si>
    <t>14.2</t>
  </si>
  <si>
    <t>14.4</t>
  </si>
  <si>
    <t xml:space="preserve">LIMPEZA FINAL </t>
  </si>
  <si>
    <t xml:space="preserve">ADMINISTRAÇÃO LOCAL </t>
  </si>
  <si>
    <t>NELSON CINTRA RIBEIRO</t>
  </si>
  <si>
    <t>12.1</t>
  </si>
  <si>
    <t>15.</t>
  </si>
  <si>
    <t>15.1</t>
  </si>
  <si>
    <t>15.2</t>
  </si>
  <si>
    <t>15.3</t>
  </si>
  <si>
    <t>15.4</t>
  </si>
  <si>
    <t>15.6</t>
  </si>
  <si>
    <t>16.</t>
  </si>
  <si>
    <t>17.</t>
  </si>
  <si>
    <t>18.</t>
  </si>
  <si>
    <t>20.</t>
  </si>
  <si>
    <t>21.</t>
  </si>
  <si>
    <t>CJ</t>
  </si>
  <si>
    <t>KG</t>
  </si>
  <si>
    <t>1.10</t>
  </si>
  <si>
    <t>COTAÇÕES</t>
  </si>
  <si>
    <t>EMPRESAS</t>
  </si>
  <si>
    <t>CNPJ</t>
  </si>
  <si>
    <t>NOME</t>
  </si>
  <si>
    <t>FONE</t>
  </si>
  <si>
    <t>CONTATO</t>
  </si>
  <si>
    <t>C01</t>
  </si>
  <si>
    <t>SITE</t>
  </si>
  <si>
    <t>C02</t>
  </si>
  <si>
    <t>C03</t>
  </si>
  <si>
    <t>DATA COTAÇÃO</t>
  </si>
  <si>
    <t>MEDIANA</t>
  </si>
  <si>
    <t>001</t>
  </si>
  <si>
    <t>UND</t>
  </si>
  <si>
    <t>EMPRESA</t>
  </si>
  <si>
    <t>NOME DA EMPRESA</t>
  </si>
  <si>
    <t>002</t>
  </si>
  <si>
    <t>SHOPTIME</t>
  </si>
  <si>
    <t>003</t>
  </si>
  <si>
    <t>004</t>
  </si>
  <si>
    <t>005</t>
  </si>
  <si>
    <t>C04</t>
  </si>
  <si>
    <t>C05</t>
  </si>
  <si>
    <t>C06</t>
  </si>
  <si>
    <t>C07</t>
  </si>
  <si>
    <t xml:space="preserve">MEMÓRIA DE CALCULO </t>
  </si>
  <si>
    <t>Objeto:</t>
  </si>
  <si>
    <t>1.0</t>
  </si>
  <si>
    <t>OBS</t>
  </si>
  <si>
    <t>LARGURA</t>
  </si>
  <si>
    <t>ALTURA</t>
  </si>
  <si>
    <t>ÁREA</t>
  </si>
  <si>
    <t>FÓRMULA</t>
  </si>
  <si>
    <t>TOTAL</t>
  </si>
  <si>
    <t>EXTENSÃO</t>
  </si>
  <si>
    <t>EXTENSÃO X LARGURA</t>
  </si>
  <si>
    <t>COMPRIMENTO</t>
  </si>
  <si>
    <t>COMPRIMENTO  X LARGURA</t>
  </si>
  <si>
    <t>ESPESSURA</t>
  </si>
  <si>
    <t>VOLUME</t>
  </si>
  <si>
    <t>ÁREA FORMA</t>
  </si>
  <si>
    <t>ÁREA DA FORMA</t>
  </si>
  <si>
    <t>KG DO AÇO</t>
  </si>
  <si>
    <t>PORCENTAGEM</t>
  </si>
  <si>
    <t>ÁREA DE FORMA</t>
  </si>
  <si>
    <t>PESO DO AÇO</t>
  </si>
  <si>
    <t xml:space="preserve">METRO </t>
  </si>
  <si>
    <t>ÁREA / ALTURA</t>
  </si>
  <si>
    <t>CÓD.</t>
  </si>
  <si>
    <t>(COMPRIMENTO) + (COMPRIMENTO / 2,5)</t>
  </si>
  <si>
    <t>COMPRIMENTO CONTRAVERGA</t>
  </si>
  <si>
    <t>ÁREA TELHADO</t>
  </si>
  <si>
    <t>ÁREA ALVENARIA * 2</t>
  </si>
  <si>
    <t>ÁREA ESQUADRIAS</t>
  </si>
  <si>
    <t>PERÍMETRO</t>
  </si>
  <si>
    <t>ABERTURA</t>
  </si>
  <si>
    <t>ÁREA DE ABERTURA</t>
  </si>
  <si>
    <t>ÁREA TOTAL</t>
  </si>
  <si>
    <t>CÓD</t>
  </si>
  <si>
    <t>QTDE</t>
  </si>
  <si>
    <t>MESES</t>
  </si>
  <si>
    <t xml:space="preserve">HORAS </t>
  </si>
  <si>
    <t xml:space="preserve">QTDE </t>
  </si>
  <si>
    <t>SEMANAS</t>
  </si>
  <si>
    <t>MESES X HORAS X QTDE X SEAMANAS</t>
  </si>
  <si>
    <t>PAREDE</t>
  </si>
  <si>
    <t>MATERIAL</t>
  </si>
  <si>
    <t>TABELA DE AMBIENTES</t>
  </si>
  <si>
    <t>DADOS DO PROJETO</t>
  </si>
  <si>
    <t>VERIFICAÇÃO</t>
  </si>
  <si>
    <t>CÓD ENG</t>
  </si>
  <si>
    <t>TABELA DE ESQUADRIAS</t>
  </si>
  <si>
    <t>VERIFICAR DADOS NO CABEÇALHO DA PLANILHA - TABELA DE ESQUADRIAS</t>
  </si>
  <si>
    <t>TABELA GERAL DE ÁREAS DE PISO</t>
  </si>
  <si>
    <t>VERIFICAR EM TABELA GERAL DE PISO</t>
  </si>
  <si>
    <t>ALTURA (M)</t>
  </si>
  <si>
    <t>ESQUADRIAS</t>
  </si>
  <si>
    <t>PINTURA * ALTURA - ESQUADRIAS</t>
  </si>
  <si>
    <t>COMPRIMENTO SOLEIRA</t>
  </si>
  <si>
    <t>14.11</t>
  </si>
  <si>
    <t>14.18</t>
  </si>
  <si>
    <t>000 - TABELA DE AMBIENTES GERAL</t>
  </si>
  <si>
    <t>FORRO</t>
  </si>
  <si>
    <t>COPA</t>
  </si>
  <si>
    <t>Total geral</t>
  </si>
  <si>
    <t>000 -  VERGA PORTA GERAL</t>
  </si>
  <si>
    <t>VERGA</t>
  </si>
  <si>
    <t>P1</t>
  </si>
  <si>
    <t>P2</t>
  </si>
  <si>
    <t>P3</t>
  </si>
  <si>
    <t>P4</t>
  </si>
  <si>
    <t>P5</t>
  </si>
  <si>
    <t>P6</t>
  </si>
  <si>
    <t>P7</t>
  </si>
  <si>
    <t>000 - VERGA/CONTRAVERGA JANELAS GERAL</t>
  </si>
  <si>
    <t>VERGA/ CONTRAVERGA</t>
  </si>
  <si>
    <t>J2</t>
  </si>
  <si>
    <t>J1</t>
  </si>
  <si>
    <t>003 - JANELAS</t>
  </si>
  <si>
    <t>003 - PEITORIL DE GRANITO PARA JANELAS</t>
  </si>
  <si>
    <t>004 - COBERTURA</t>
  </si>
  <si>
    <t>004 - CUMEEIRA EM FIBROCIMENTO</t>
  </si>
  <si>
    <t>CUMEEIRA PARA TELHADO FIBROCIMENTO</t>
  </si>
  <si>
    <t>004 - INSTALAÇÃO DE AZULEJO - H = 1,80M - TOTAL</t>
  </si>
  <si>
    <t xml:space="preserve">ÁREA AZULEJO </t>
  </si>
  <si>
    <t>004 - MATERIAIS - CALHA</t>
  </si>
  <si>
    <t>COMPRIMENTO (M)</t>
  </si>
  <si>
    <t>RODAPÉ</t>
  </si>
  <si>
    <t>PUXADOR PARA PCD FIXADO NA PORTA</t>
  </si>
  <si>
    <t>Nota-chave</t>
  </si>
  <si>
    <t>007 - PINTURA ACRÍLICA EM TETO</t>
  </si>
  <si>
    <t>007 - PINTURA ACRÍLICA INTERNA EM PAREDES</t>
  </si>
  <si>
    <t>BANCO DE DADOS ENGELUGA ENGENHARIA</t>
  </si>
  <si>
    <t>005 - PISO 60X60CM GERAL</t>
  </si>
  <si>
    <t>12.12</t>
  </si>
  <si>
    <t>PERÍMETRO (M)</t>
  </si>
  <si>
    <t>ÁREA PINTURA (M2)</t>
  </si>
  <si>
    <t>ÁREA TOTAL (M2)</t>
  </si>
  <si>
    <t>VÃO</t>
  </si>
  <si>
    <t>ÁREA * ESP PAVIMENTO</t>
  </si>
  <si>
    <t>ÁREA AMBIENTES</t>
  </si>
  <si>
    <t>ESQUADRIA</t>
  </si>
  <si>
    <t>P8</t>
  </si>
  <si>
    <t>004 - FORRO DRYWALL</t>
  </si>
  <si>
    <t>FORAM CONSIDERADAS AS DIMENSÕES PADRÃO DO GOVERNO FEDERAL</t>
  </si>
  <si>
    <t>EXTENSÃO DA EDIFICAÇÃO</t>
  </si>
  <si>
    <t>ESTRUTURA DE CONCRETO ARMADO</t>
  </si>
  <si>
    <t>TÉRREO</t>
  </si>
  <si>
    <t>C08</t>
  </si>
  <si>
    <t>C09</t>
  </si>
  <si>
    <t>C10</t>
  </si>
  <si>
    <t>C11</t>
  </si>
  <si>
    <t>C12</t>
  </si>
  <si>
    <t>VARANDA VIDROS</t>
  </si>
  <si>
    <t>(67) 3380-6060</t>
  </si>
  <si>
    <t>13.394.926/0001-50</t>
  </si>
  <si>
    <t>REVESTIMENTO</t>
  </si>
  <si>
    <t>( PERÍMETRO * ALTURA ) - ÁREA ABERTURA</t>
  </si>
  <si>
    <t>PEDRAS, BANCADAS E DIVISÓRIAS</t>
  </si>
  <si>
    <t>22G.2</t>
  </si>
  <si>
    <t>22G.5</t>
  </si>
  <si>
    <t>22I.7</t>
  </si>
  <si>
    <t>22H</t>
  </si>
  <si>
    <t>19.</t>
  </si>
  <si>
    <t>Total geral: 5</t>
  </si>
  <si>
    <t>CHAPISCO - EMBOÇO - REBOCO EXTERNO</t>
  </si>
  <si>
    <t>ÁREA EXTERNA</t>
  </si>
  <si>
    <t xml:space="preserve">CAIXA DE PASSAGEM PARA AR CONDICIONADO SPLIT </t>
  </si>
  <si>
    <t>MÊS 5</t>
  </si>
  <si>
    <t>MÊS 6</t>
  </si>
  <si>
    <t>MÊS 7</t>
  </si>
  <si>
    <t>MÊS 8</t>
  </si>
  <si>
    <t>MÊS 9</t>
  </si>
  <si>
    <t>MÊS 10</t>
  </si>
  <si>
    <t>MÊS 11</t>
  </si>
  <si>
    <t>MÊS 12</t>
  </si>
  <si>
    <t>FORNECIMENTO DE MATERIAIS E EQUIPAMENTOS</t>
  </si>
  <si>
    <t>36.720.042/0001-44</t>
  </si>
  <si>
    <t>KOMPARY</t>
  </si>
  <si>
    <t>RICARDO</t>
  </si>
  <si>
    <t>RAFAEL</t>
  </si>
  <si>
    <t>C13</t>
  </si>
  <si>
    <t>C14</t>
  </si>
  <si>
    <t>C15</t>
  </si>
  <si>
    <t>C16</t>
  </si>
  <si>
    <t>C17</t>
  </si>
  <si>
    <t>C18</t>
  </si>
  <si>
    <t>C19</t>
  </si>
  <si>
    <t>00.776.574/0001-56</t>
  </si>
  <si>
    <t>AMERICANAS</t>
  </si>
  <si>
    <t>C20</t>
  </si>
  <si>
    <t>LEROY MERLIN</t>
  </si>
  <si>
    <t>C21</t>
  </si>
  <si>
    <t>C22</t>
  </si>
  <si>
    <t>C23</t>
  </si>
  <si>
    <t>C24</t>
  </si>
  <si>
    <t>08.999.064/0002-30</t>
  </si>
  <si>
    <t>CONTRAFO</t>
  </si>
  <si>
    <t>(67) 3352-5700</t>
  </si>
  <si>
    <t>HUMBERTO</t>
  </si>
  <si>
    <t>C25</t>
  </si>
  <si>
    <t>C26</t>
  </si>
  <si>
    <t>16.848.927/0001-16</t>
  </si>
  <si>
    <t>MULTILED</t>
  </si>
  <si>
    <t>(67) 3022-1180</t>
  </si>
  <si>
    <t>THIAGO</t>
  </si>
  <si>
    <t>24.105.684/0001-54</t>
  </si>
  <si>
    <t>(67) 99334-8998</t>
  </si>
  <si>
    <t>ERICK</t>
  </si>
  <si>
    <t>C31</t>
  </si>
  <si>
    <t>C32</t>
  </si>
  <si>
    <t>C34</t>
  </si>
  <si>
    <t> 00.776.574/0006-60</t>
  </si>
  <si>
    <t xml:space="preserve"> </t>
  </si>
  <si>
    <t>006</t>
  </si>
  <si>
    <t>007</t>
  </si>
  <si>
    <t>008</t>
  </si>
  <si>
    <t>009</t>
  </si>
  <si>
    <t>010</t>
  </si>
  <si>
    <t>011</t>
  </si>
  <si>
    <t>012</t>
  </si>
  <si>
    <t>013</t>
  </si>
  <si>
    <t>014</t>
  </si>
  <si>
    <t>015</t>
  </si>
  <si>
    <t>016</t>
  </si>
  <si>
    <t xml:space="preserve">APROVAÇÃO DE PROJETO, CONSTRUÇÃO E MONTAGEM DE TRANSFORMADOR DE DISTRIBUIÇÃO, 112,5 KVA, TRIFÁSICO,  380/220 VOLTS </t>
  </si>
  <si>
    <t>017</t>
  </si>
  <si>
    <t>018</t>
  </si>
  <si>
    <t>REGIME PREVIDENCIÁRIO PREVISTO SBC :</t>
  </si>
  <si>
    <t>J3</t>
  </si>
  <si>
    <t>22.034.572/0001-24</t>
  </si>
  <si>
    <t>DELTA COMÉRCIO</t>
  </si>
  <si>
    <t>(67) 3305-0906</t>
  </si>
  <si>
    <t>JOSÉ PAULO PALEARI</t>
  </si>
  <si>
    <t>EDERVAN GUSTAVO SPROTTE</t>
  </si>
  <si>
    <t>PREFEITURA MUNICIPAL DE ÁGUA CLARA</t>
  </si>
  <si>
    <t>PREFEITURA MUNICIPAL DE CAARAPÓ</t>
  </si>
  <si>
    <t>PREFEITURA MUNICIPAL DE JARAGUARI</t>
  </si>
  <si>
    <t>PREFEITURA MUNICIPAL DE JARDIM</t>
  </si>
  <si>
    <t>PREFEITURA MUNICIPAL DE RIBAS DO RIO PARDO</t>
  </si>
  <si>
    <t>PREFEITURA MUNICIPAL DE SELVÍRIA</t>
  </si>
  <si>
    <t>GEROLINA DA SILVA ALVEZ</t>
  </si>
  <si>
    <t>ANDRÉ LUÍS NEZZI DE CARVALHO</t>
  </si>
  <si>
    <t>CLEDIANE ARECO MATZENBACHER</t>
  </si>
  <si>
    <t>JOÃO ALFREDO DANIEZE</t>
  </si>
  <si>
    <t>JOSÉ FERNANDO BARBOSA DOS SANTOS</t>
  </si>
  <si>
    <t>ÁGUA CLARA - MS</t>
  </si>
  <si>
    <t>CAARAPÓ - MS</t>
  </si>
  <si>
    <t>JARAGUARI - MS</t>
  </si>
  <si>
    <t>JARDIM - MS</t>
  </si>
  <si>
    <t>RIBAS DO RIO PARDO - MS</t>
  </si>
  <si>
    <t>SELVÍRIA - MS</t>
  </si>
  <si>
    <t>DEMONSTRAÇÃO DE BDI 1 - DESONERADO - Acórdão 2622/2013</t>
  </si>
  <si>
    <t>CONSTRUÇÃO E REFORMA DE EDIFICIOS</t>
  </si>
  <si>
    <t>1° QUARTIL</t>
  </si>
  <si>
    <t>MÉDIO</t>
  </si>
  <si>
    <t>3° QUARTIL</t>
  </si>
  <si>
    <t>Administração central</t>
  </si>
  <si>
    <t>Seguro e Garantia</t>
  </si>
  <si>
    <t>Risco</t>
  </si>
  <si>
    <t>Despesas Financeiras</t>
  </si>
  <si>
    <t>Lucro</t>
  </si>
  <si>
    <t>DEMONSTRAÇÃO DE BDI 2 - DESONERADO - Acórdão 2622/2013</t>
  </si>
  <si>
    <t>ÃREA</t>
  </si>
  <si>
    <t>DML</t>
  </si>
  <si>
    <t>J5</t>
  </si>
  <si>
    <t>J4</t>
  </si>
  <si>
    <t>DESCRIÃ‡ÃƒO</t>
  </si>
  <si>
    <t>005 - URBANIZAÃ‡ÃƒO</t>
  </si>
  <si>
    <t>CÃ“D ORC</t>
  </si>
  <si>
    <t>CALÃ‡ADA</t>
  </si>
  <si>
    <t>BARRA DE APOIO RETA, EM ACO INOX POLIDO, COMPRIMENTO 70CM</t>
  </si>
  <si>
    <t>BARRA DE APOIO RETA, EM ACO INOX POLIDO, COMPRIMENTO 80CM</t>
  </si>
  <si>
    <t>006 - TABELA DE LOUÃ‡AS</t>
  </si>
  <si>
    <t>Caixa dâ€™Ã¡gua de fibra de vidro, 3000L - FortLev</t>
  </si>
  <si>
    <t>CHUVEIRO ELÃ‰TRICO COMUM CORPO PLÃSTICO, TIPO DUCHA</t>
  </si>
  <si>
    <t>Coluna suspensa para lavatÃ³rio cor branca (66201), linha Fit - LouÃ§as Celite</t>
  </si>
  <si>
    <t>14.12</t>
  </si>
  <si>
    <t>SifÃ£o para lavatÃ³rio 1"x1.1â„2" com tubo de 300 mm (B5816C5CRB), linha Complementos - Metais Celite</t>
  </si>
  <si>
    <t>Torneira bÃ³ia 1/2", Fortlev</t>
  </si>
  <si>
    <t>TORNEIRA DE MESA BICA ALTA PARA LAVATÃ“RIO, MISTURADOR MONOCOMANDO REDONDA CROMADA â€“ REF. 14769069</t>
  </si>
  <si>
    <t>VÃ¡lvula de escoamento para lavatÃ³rio, 1" sem ladrÃ£o com tampa plÃ¡stica (B5828C5CR3), Complementos - Metais Celite</t>
  </si>
  <si>
    <t>003 - PORTAS</t>
  </si>
  <si>
    <t>INSTALAR TELHA FIBROCIMENTO, 1 ÁGUA, INCLINAÇÃO 10%</t>
  </si>
  <si>
    <t>TERÇA METÁLICA</t>
  </si>
  <si>
    <t>CALHA EM AÇO GALVANIZADO</t>
  </si>
  <si>
    <t>004 - RUFO DE ENCOSTO EM AÇO GALVANIZADO</t>
  </si>
  <si>
    <t>RUFO DE ENCOSTO EM AÇO GALVANIZADO</t>
  </si>
  <si>
    <t>004 - RUFO PINGADEIRA  EM AÇO GALVANIZADO</t>
  </si>
  <si>
    <t>RUFO PINGADEIRA EM AÇO GALVANIZADO</t>
  </si>
  <si>
    <t>RECEPÇÃO</t>
  </si>
  <si>
    <t>004 - CHAPISCO TETO</t>
  </si>
  <si>
    <t>Total geral:</t>
  </si>
  <si>
    <t>TANQUE DE LOUÃ‡A BRANCA SUSPENSO, 18L OU EQUIVALENTE</t>
  </si>
  <si>
    <t>006 - ACESSÃ“RIOS ESPECIAIS</t>
  </si>
  <si>
    <t xml:space="preserve">DESCRIÃ‡ÃƒO </t>
  </si>
  <si>
    <t>ÁREA PINTURA</t>
  </si>
  <si>
    <t>007 - PINTURA ESMALTE EM SUPERFÍCIE METÁLICA - JANELA</t>
  </si>
  <si>
    <t>007 - PINTURA ESMALTE EM SUPERFÍCIE METÁLICA - PORTAS</t>
  </si>
  <si>
    <t>005 - SOLEIRA</t>
  </si>
  <si>
    <t>CAIXA D'ÁGUA EM POLIETILENO 3000 LITROS, INCLUSO BOIA E ACESSÓRIOS - FORNECIMENTO E INSTALAÇÃO</t>
  </si>
  <si>
    <t xml:space="preserve">FORNECIMENTO E MONTAGEM DA BLINDAGEM RF PARA SALA DE RESSONÂNCIA MAGNÉTICA </t>
  </si>
  <si>
    <t>ARGAMASSA BARITADA PARA PROTEÇÃO RAGIOLÓGICA, COMPOSIÇÃO: SULFATO DE BÁRIO DE ALTO TEOR, AREIA, LIGAS DE AGREGAÇÃO E OUTROS ELEMENTOS MINERAIS</t>
  </si>
  <si>
    <t xml:space="preserve">VISOR EM CAIXILHO E AÇO BLINDADO INTERNAMENTE COM VIDRO PLUMBÍFERO, NAS DIMENSÕES 70X70CM - FORNECIMENTO </t>
  </si>
  <si>
    <t>PORTA DE ABRIR PARA PROTEÇÃO RADIOLÓGICA NAS DIMENSÕES 90X210CM EM CHAPA DE MADEIRA EM LAMINADO MELAMÍNICO TX BRANCO, BATENTE DE AÇO DE 10CM COM PINTURA ELETROSTÁTICA , INCLUSO FECHADURA PADO, DOBRADIÇA E PROTEÇÃO INTERNA DE 2,0MM PB</t>
  </si>
  <si>
    <t>PORTA DE ABRIR PARA PROTEÇÃO RADIOLÓGICA NAS DIMENSÕES 120X210CM EM CHAPA DE MADEIRA EM LAMINADO MELAMÍNICO TX BRANCO, BATENTE DE AÇO DE 10CM COM PINTURA ELETROSTÁTICA , INCLUSO FECHADURA PADO, DOBRADIÇA E PROTEÇÃO INTERNA DE 2,0MM PB</t>
  </si>
  <si>
    <t>QUADRO ELÉTRICO COM BOTOEIRA E LAMPADAS SINALIZADORAS</t>
  </si>
  <si>
    <t>LETREIRO COM OS DIZERES "CENTRO DE DIAGNÓSTICOS" EM PVC NA COR BRANCA MEDINDO 30CM DE ALTURA INSTALADO EM FACHADA</t>
  </si>
  <si>
    <t>22.</t>
  </si>
  <si>
    <t xml:space="preserve">VISOR EM CAIXILHO E AÇO BLINDADO INTERNAMENTE COM VIDRO PLUMBÍFERO, NAS DIMENSÕES 100X70CM - FORNECIMENTO </t>
  </si>
  <si>
    <t>PROJETO, TESTE DE ESTANQUEIDADE, EXECUÇÃO E FORNECIMENTO DE MATERIAIS DE REDE DE GASES MEDICINAIS EM CENTRO DE DIAGNÓSTICOS</t>
  </si>
  <si>
    <t>26.592.223/0001-89</t>
  </si>
  <si>
    <t>PROJETO X</t>
  </si>
  <si>
    <t>(11) 2636-7132</t>
  </si>
  <si>
    <t>SHIRLEY</t>
  </si>
  <si>
    <t>34.136.566/0001-67</t>
  </si>
  <si>
    <t>SP BLINDAGEM RADIOLÓGICA</t>
  </si>
  <si>
    <t>(11) 98822-1536</t>
  </si>
  <si>
    <t>ALINE MORÃO</t>
  </si>
  <si>
    <t>08.545.823/0001-04</t>
  </si>
  <si>
    <t>ION INDUSTRIAL</t>
  </si>
  <si>
    <t>(11) 993714-0058</t>
  </si>
  <si>
    <t>MEIRY</t>
  </si>
  <si>
    <t>47.960.950/1088-36</t>
  </si>
  <si>
    <t>MAGAZINE LUIZA</t>
  </si>
  <si>
    <t>31.798.742/0001]38</t>
  </si>
  <si>
    <t>ENGEBLIND</t>
  </si>
  <si>
    <t>(11) 98109-6144</t>
  </si>
  <si>
    <t>15.459.431/0001-98</t>
  </si>
  <si>
    <t>SERTÃO</t>
  </si>
  <si>
    <t> 01.438.784/0048-60</t>
  </si>
  <si>
    <t>02.264.256/0001-31</t>
  </si>
  <si>
    <t>ACQUAFORT</t>
  </si>
  <si>
    <t>ELETROLED'S</t>
  </si>
  <si>
    <t>23.429.903/0001-98</t>
  </si>
  <si>
    <t>ILUMINIM</t>
  </si>
  <si>
    <t>SIITE</t>
  </si>
  <si>
    <t>32.372.899/0001-60</t>
  </si>
  <si>
    <t>RC VIDROS</t>
  </si>
  <si>
    <t>(67) 98182-3304</t>
  </si>
  <si>
    <t>14.667.856/0001-20</t>
  </si>
  <si>
    <t>VIDROLINE</t>
  </si>
  <si>
    <t>(67) 3342-3864</t>
  </si>
  <si>
    <t>ADELINO</t>
  </si>
  <si>
    <t>28.235.368/0001-58</t>
  </si>
  <si>
    <t>GAÚCHA CONSTRUÇÕES ELÉTRICAS</t>
  </si>
  <si>
    <t>(67) 9998-6081</t>
  </si>
  <si>
    <t>VALCIR</t>
  </si>
  <si>
    <t>(67) 99224-6122</t>
  </si>
  <si>
    <t>31.390.746/0001-82</t>
  </si>
  <si>
    <t xml:space="preserve">NEXXO </t>
  </si>
  <si>
    <t>(67) 99125-1238</t>
  </si>
  <si>
    <t>EDSON</t>
  </si>
  <si>
    <t>037521060/0001-60</t>
  </si>
  <si>
    <t>LUMISETE</t>
  </si>
  <si>
    <t>(67) 99629-7968</t>
  </si>
  <si>
    <t>ROSANA</t>
  </si>
  <si>
    <t>12.415.640/0001-41</t>
  </si>
  <si>
    <t>JE BLINDAGEM</t>
  </si>
  <si>
    <t>(11) 96410-4087</t>
  </si>
  <si>
    <t>JOSE CARLOS</t>
  </si>
  <si>
    <t>26.782.389/0001-68</t>
  </si>
  <si>
    <t>BLINDAMAIS</t>
  </si>
  <si>
    <t>(21) 98106-8000</t>
  </si>
  <si>
    <t>FRANCISCO</t>
  </si>
  <si>
    <t>29.016.1153/0001-09</t>
  </si>
  <si>
    <t>BG</t>
  </si>
  <si>
    <t>(11) 99401-5081</t>
  </si>
  <si>
    <t>ALEXANDRE</t>
  </si>
  <si>
    <t>LUMINÁRIA LED QUADRADO DE EMBUTIR, 36W 3000K</t>
  </si>
  <si>
    <t xml:space="preserve">LUMINÁRIA LED QUADRADO DE EMBUTIR, 48W 300K - 60X60 </t>
  </si>
  <si>
    <t>PELE DE VIDRO FIXO NAS DIMENSÕES 180X230CM EM ALUMÍNIO/VIDRO - LAMINADO 8MM INCOLOR</t>
  </si>
  <si>
    <t>PELE DE VIDRO FIXO NAS DIMENSÕES 290X230CM EM ALUMÍNIO/VIDRO - LAMINADO 8MM INCOLOR</t>
  </si>
  <si>
    <t>PORTA DE CORRER AUTOMÁTICA, EM VIDRO TEMPERADO INCOLOR 8MM, 4 FOLHAS (2 MOVEIS E DUAS FIXAS), COM BATE FECHA, NAS DIMENSÕES 250X210CM</t>
  </si>
  <si>
    <t>07.327.325/0001-22</t>
  </si>
  <si>
    <t>VIEW TECH</t>
  </si>
  <si>
    <t>VERIFICAR PRANCHA DE ESTRUTURA</t>
  </si>
  <si>
    <t>VERIFICAR PRANCHA DE ARQUITETURA</t>
  </si>
  <si>
    <t>PORTA DE CORRER, EM VIDRO TEMPERADO INCOLOR 8MM, 4 FOLHAS (2 MOVEIS E DUAS FIXAS), COM BATE FECHA, NAS DIMENSÕES 250X210CM - FORNECIMENTO E INSTALAÇÃO</t>
  </si>
  <si>
    <t>Total geral: 21</t>
  </si>
  <si>
    <t>ANTE-CÂMARA</t>
  </si>
  <si>
    <t>BANHEIRO FEMININO</t>
  </si>
  <si>
    <t>BANHEIRO MASCULINO</t>
  </si>
  <si>
    <t>CONSULTÓRIO MÉDICO</t>
  </si>
  <si>
    <t>DEPÓSITO DE MATERIAL E EQUIPAMENTOS</t>
  </si>
  <si>
    <t>EXPURGO</t>
  </si>
  <si>
    <t>LEITO UTI</t>
  </si>
  <si>
    <t>LEITO UTI ISOLAMENTO</t>
  </si>
  <si>
    <t>OSMOSE REVERSA</t>
  </si>
  <si>
    <t>POLTRONA DE HEMODIÁLISE</t>
  </si>
  <si>
    <t>QUARTO PLANTONISTA</t>
  </si>
  <si>
    <t>SALA DE ESPERA</t>
  </si>
  <si>
    <t>SALA DE RECUPERAÇÃO</t>
  </si>
  <si>
    <t>UTILIDADES</t>
  </si>
  <si>
    <t>VESTIÁRIO FEM.</t>
  </si>
  <si>
    <t>VESTIÁRIO MAS.</t>
  </si>
  <si>
    <t>WC ISOLAMENTO</t>
  </si>
  <si>
    <t>WC PACIENTE PCD 1</t>
  </si>
  <si>
    <t>WC PACIENTE PCD 2</t>
  </si>
  <si>
    <t>004 - REVESTIMENTO LAMINADO</t>
  </si>
  <si>
    <t>PORTA EM ALUMÍNIO DE ABRIR, LISA, 1 FOLHA PARA PINTURA, PADRÃO MÉDIO, COM GUARNIÇÃO, FIXAÇÃO COM PARAFUSOS - FORNECIMENTO E INSTALAÇÃO</t>
  </si>
  <si>
    <t>14.35</t>
  </si>
  <si>
    <t>PELE DE VIDRO FIXO NAS DIMENSÕES 300x280CM EM ALUMÍNIO/VIDRO
LAMINADO 8MM INCOLOR - FORNECIMENTOE INSTALAÇÃO</t>
  </si>
  <si>
    <t xml:space="preserve">APROVAÇÃO DE PROJETO, CONSTRUÇÃO E MONTAGEM DE TRANSFORMADOR DE DISTRIBUIÇÃO, 500 KVA, TRIFÁSICO,  380/220 VOLTS </t>
  </si>
  <si>
    <t>ACABAMENTO PARA VÃLVULA DE DESCARGA 1 1/2" E 1 1/4", BENEFIT - DocolSystem</t>
  </si>
  <si>
    <t>Bolsa tubo reto para bacia convencional (00638), linha Complementos - Metais Celite</t>
  </si>
  <si>
    <t>Caixa dâ€™Ã¡gua de fibra de vidro, 2000L - FortLev</t>
  </si>
  <si>
    <t>14.17</t>
  </si>
  <si>
    <t>LAVATORIO/CUBA DE EMBUTIR OVAL LOUCA BRANCA SEM LADRAO *50 X 35* CM - REF. SINAPI 20269</t>
  </si>
  <si>
    <t>MICTÃ“RIO SIFONADO LOUCA BRANCA - REF. SINAPI 10432</t>
  </si>
  <si>
    <t>H6-13</t>
  </si>
  <si>
    <t>Restritor de vazÃ£o 12L/min para chuveiro SIMPLES</t>
  </si>
  <si>
    <t>VASO SANITARIO SIFONADO CONVENCIONAL COM LOUÃ‡A BRANCA</t>
  </si>
  <si>
    <t>VASO SANITARIO SIFONADO PCD SEM FURO COM LOUÃ‡A BRANCA</t>
  </si>
  <si>
    <t>15.50</t>
  </si>
  <si>
    <t>BANCO ARTICULADO, EM ACO INOX, PARA PCD, FIXADO NA PAREDE</t>
  </si>
  <si>
    <t>15.51</t>
  </si>
  <si>
    <t>BARRA DE APOIO EM "L", EM ACO INOX POLIDO 70 X 70 CM, FIXADA NA PAREDE</t>
  </si>
  <si>
    <t>Midmark 647 Barrier Free Power Podiatry Procedures Chair</t>
  </si>
  <si>
    <t>08 - DOOR - FRAME</t>
  </si>
  <si>
    <t>Areia</t>
  </si>
  <si>
    <t>CONCRETO IN LOCO</t>
  </si>
  <si>
    <t>CONTRAPISO EM ARGAMASSA TRAÃ‡O 1:4</t>
  </si>
  <si>
    <t>Granito Cinza CorumbÃ¡</t>
  </si>
  <si>
    <t>LASTRO DE CONCRETO</t>
  </si>
  <si>
    <t>Pintura Branca para piso</t>
  </si>
  <si>
    <t>PISO COM PLACAS  60 x 60</t>
  </si>
  <si>
    <t>PISO EM ASFALTO</t>
  </si>
  <si>
    <t>PISO MANTA VINILICA CINZA</t>
  </si>
  <si>
    <t>PISO MANTA VINÃLICA AZUL</t>
  </si>
  <si>
    <t>PISO MANTA VINÃLICA VERDE</t>
  </si>
  <si>
    <t>PISO MARMORITE OU GRANITINA</t>
  </si>
  <si>
    <t>Ãrea Permeavel</t>
  </si>
  <si>
    <t>PESO</t>
  </si>
  <si>
    <t>06.061.572/0001-67</t>
  </si>
  <si>
    <t>PERMUTION</t>
  </si>
  <si>
    <t>(41) 99949-2526</t>
  </si>
  <si>
    <t>LARIANE</t>
  </si>
  <si>
    <t>00.275.763/0001-45</t>
  </si>
  <si>
    <t>MINASMED FILTROS</t>
  </si>
  <si>
    <t>(31) 99841-0918</t>
  </si>
  <si>
    <t>LEONARDO</t>
  </si>
  <si>
    <t>24.139.904/0001-60</t>
  </si>
  <si>
    <t>SICA INOX</t>
  </si>
  <si>
    <t>(41) 99878-6921</t>
  </si>
  <si>
    <t>POLIANE</t>
  </si>
  <si>
    <t>21.202.258/0001-40</t>
  </si>
  <si>
    <t>ZERO 41 LED</t>
  </si>
  <si>
    <t>31.045.804/0001-30</t>
  </si>
  <si>
    <t>ESQUADRIAS SÃO CHINE</t>
  </si>
  <si>
    <t>(67) 99104-8204</t>
  </si>
  <si>
    <t>MARCELO</t>
  </si>
  <si>
    <t>22.162.660/0001-01</t>
  </si>
  <si>
    <t>ESQUADRIAS GUAÇU</t>
  </si>
  <si>
    <t>(67) 3305-3927</t>
  </si>
  <si>
    <t>CAIQUE</t>
  </si>
  <si>
    <t>41.513.712/0001-91</t>
  </si>
  <si>
    <t>KS ESQUADRIAS</t>
  </si>
  <si>
    <t>(67) 3211-1789</t>
  </si>
  <si>
    <t>DANIEL</t>
  </si>
  <si>
    <t>10.618.016/0001-16</t>
  </si>
  <si>
    <t>GERAFORTE</t>
  </si>
  <si>
    <t>(67) 98484-2803</t>
  </si>
  <si>
    <t>DIAGNOSE</t>
  </si>
  <si>
    <t>92.753.268/0001-12</t>
  </si>
  <si>
    <t>STEMAC</t>
  </si>
  <si>
    <t>(51) 99358-8039</t>
  </si>
  <si>
    <t>ELIANE</t>
  </si>
  <si>
    <t>C27</t>
  </si>
  <si>
    <t>55.392.005/0001-07</t>
  </si>
  <si>
    <t>KIMARKI</t>
  </si>
  <si>
    <t>(11) 2914-8388</t>
  </si>
  <si>
    <t>DOUGLAS</t>
  </si>
  <si>
    <t>C28</t>
  </si>
  <si>
    <t>C29</t>
  </si>
  <si>
    <t>C30</t>
  </si>
  <si>
    <t>CAIXA D'ÁGUA EM POLIETILENO 3000 LITROS, INCLUSO BOIA E ACESSÓRIOS</t>
  </si>
  <si>
    <t>BANCADA DE REUSO PARA CAPILARES EM POLIETILENO ROTOMOLDADO COM CUBA COM ESPESSURA DE 5MM E DUAS TORNEIRAS COM MÃO FRANCESA EM ALUMÍNIO</t>
  </si>
  <si>
    <t>FITA DE LED - 18W/M L=5METROS</t>
  </si>
  <si>
    <t>PORTA EM ALUMÍNIO DE ABRIR 1,20X2,10M, 2 FOLHAS PARA PINTURA, PADRÃO MÉDIO, COM GUARNIÇÃO, FIXAÇÃO COM PARAFUSOS  - FORNECIMENTO E INSTALAÇÃO</t>
  </si>
  <si>
    <t xml:space="preserve">APROVAÇÃO DE PROJETO, CONSTRUÇÃO DE CABINE FORNECIMENTO DE MATERIAIS E MONTAGEM DE GERADOR DE DISTRIBUIÇÃO, 400 KVA, TRIFÁSICO,  380/220 VOLTS </t>
  </si>
  <si>
    <t>23.</t>
  </si>
  <si>
    <t>24.</t>
  </si>
  <si>
    <t>25.</t>
  </si>
  <si>
    <t>EXTINTORES E PLACAS DE SINALIZAÇÃO</t>
  </si>
  <si>
    <t>22I.56</t>
  </si>
  <si>
    <t>INSTALAÇÃO PLACA DE SINALIZACAO DE SEGURANCA CONTRA INCENDIO, FOTOLUMINESCENTE, RETANGULAR, *14 X 14* CM.</t>
  </si>
  <si>
    <t>ILUMINAÇÃO DE EMERGENCIA</t>
  </si>
  <si>
    <t>PROCESSAMENTO DIALISADORES CONTAMINADOS HEPATITE B</t>
  </si>
  <si>
    <t>PROCESSAMENTO DIALISADORES CONTAMINADOS HEPATITE C</t>
  </si>
  <si>
    <t>PROCESSAMENTO DIALISADORES NÃO CONTAMINADOS</t>
  </si>
  <si>
    <t>J6</t>
  </si>
  <si>
    <t>VERIFICAR TABELA DE QUANTIDADES EM PROJETO DE PRENÇÃO DE COMBATE A INCENDIO E PANICO</t>
  </si>
  <si>
    <t>85.014.793/0001-50</t>
  </si>
  <si>
    <t>ELETRORASTRO</t>
  </si>
  <si>
    <t>30.594.025/0001-21</t>
  </si>
  <si>
    <t>COMPRA LED</t>
  </si>
  <si>
    <t>07.196.106/0001-51</t>
  </si>
  <si>
    <t>CRISTAL VIDROS</t>
  </si>
  <si>
    <t>(67) 3351-5555</t>
  </si>
  <si>
    <t>ANDRE</t>
  </si>
  <si>
    <t>15.706.824/0001-59</t>
  </si>
  <si>
    <t>GENERAC</t>
  </si>
  <si>
    <t>(67) 99333-2654</t>
  </si>
  <si>
    <t>JOSE LUIZ</t>
  </si>
  <si>
    <t>37.567.864/0001-08</t>
  </si>
  <si>
    <t>(67) 99838-6635</t>
  </si>
  <si>
    <t>EDER</t>
  </si>
  <si>
    <t>C33</t>
  </si>
  <si>
    <t>C35</t>
  </si>
  <si>
    <t>C36</t>
  </si>
  <si>
    <t>C37</t>
  </si>
  <si>
    <t>C38</t>
  </si>
  <si>
    <t>C39</t>
  </si>
  <si>
    <t>C40</t>
  </si>
  <si>
    <t>C41</t>
  </si>
  <si>
    <t>21.642.563/0001-53</t>
  </si>
  <si>
    <t>NELSON VIDROS</t>
  </si>
  <si>
    <t>(67) 3324-8308</t>
  </si>
  <si>
    <t>PAULA</t>
  </si>
  <si>
    <t>19.365.983/0001-98</t>
  </si>
  <si>
    <t>HIDRO ECO BR</t>
  </si>
  <si>
    <t>09.353.055/0001-50</t>
  </si>
  <si>
    <t>TECNO FERRAMENTAS</t>
  </si>
  <si>
    <t>17.155.342/0010-74</t>
  </si>
  <si>
    <t>LOJA ELETRICA LTDA</t>
  </si>
  <si>
    <t>15.333.564/0001-13</t>
  </si>
  <si>
    <t>MABORE</t>
  </si>
  <si>
    <t>CASA DOS PARAFUSOS</t>
  </si>
  <si>
    <t>33.251.614/0001-03</t>
  </si>
  <si>
    <t>ORUBY</t>
  </si>
  <si>
    <t>19.412.512/0001-93</t>
  </si>
  <si>
    <t>03.590.055/0001-97</t>
  </si>
  <si>
    <t>ELETRO CENTER</t>
  </si>
  <si>
    <t>ELETRICA POLO</t>
  </si>
  <si>
    <t>(67) 3348-5811</t>
  </si>
  <si>
    <t>LUIZ</t>
  </si>
  <si>
    <t>05.434.101/0001-94</t>
  </si>
  <si>
    <t>Total geral: 1</t>
  </si>
  <si>
    <t>005 - RODAPÉ CERÂMICO</t>
  </si>
  <si>
    <t>15.52</t>
  </si>
  <si>
    <t>BARRA DE APOIO HORIZONTAL EM AÃ‡O INOX, 20CM</t>
  </si>
  <si>
    <t>BARRA DE APOIO RETA, EM ACO INOX POLIDO, COMPRIMENTO 40CM 40CM, DIAMETRO MINIMO 3CM</t>
  </si>
  <si>
    <t>CUBA DE EMBUTIR DE AÃ‡O INOXIDÃVEL INDUSTRIAL, NAS DIMENSÃ•ES  50X40X30CM</t>
  </si>
  <si>
    <t>LAVATÃ“RIO COM COLUNA SUSPENSA, LOUÃ‡A. REF.: CELITE 64202</t>
  </si>
  <si>
    <t>Restritor de vazÃ£o para 6L/min torneiras e misturadores</t>
  </si>
  <si>
    <t>14.43</t>
  </si>
  <si>
    <t>CUSTO UNITÁRIO C/BDI C/ DES</t>
  </si>
  <si>
    <t>CUSTO UNITÁRIO C/BDI S/ DES</t>
  </si>
  <si>
    <t>CUSTO UNITÁRIO C/ DES</t>
  </si>
  <si>
    <t>CUSTO UNITÁRIO S/ DES</t>
  </si>
  <si>
    <t>CUSTO TOTAL C/ BDI C/ DES</t>
  </si>
  <si>
    <t>CUSTO TOTAL C/ BDI S/ DES</t>
  </si>
  <si>
    <t>14.30</t>
  </si>
  <si>
    <t>LAVATÃ“RIO COM COLUNA SUSPENSA, LOUÃ‡A. REF.: CELITE 64202 - AMPLIAÃ‡ÃƒO</t>
  </si>
  <si>
    <t>TORNEIRA CROMADA DE MESA PARA LAVATORIO, BICA ALTA - AMPLIAÃ‡ÃƒO</t>
  </si>
  <si>
    <t>POSTO DE ENFERMAGEM</t>
  </si>
  <si>
    <t>Gases Medicinais</t>
  </si>
  <si>
    <t>TUBO COBRE RIGIDO CLASSE A 15mm</t>
  </si>
  <si>
    <t>TUBO COBRE RIGIDO CLASSE A 28mm</t>
  </si>
  <si>
    <t xml:space="preserve"> COTOVELO 90 COBRE REF. 607 28mm</t>
  </si>
  <si>
    <t>COTOVELO 90 COBRE REF. 607 15mm</t>
  </si>
  <si>
    <t>BUCHA DE REDUCAO COBRE SEM ANEL 28x15mm</t>
  </si>
  <si>
    <t>VALVULA GLOBO 1"" PARA TUBULACAO COBRE 28mm</t>
  </si>
  <si>
    <t>PAINEL DE ALARME MICROPROCESSADO DE OXIGÊNIO, PROTEC OU SIMILAR</t>
  </si>
  <si>
    <t>PAINEL DE ALARME MICROPROCESSADO DE AR COMPRIMIDO, PROTEC OU SIMILAR</t>
  </si>
  <si>
    <t>PAINEL DE ALARME MICROPROCESSADO DE ÓXIDO NITROSO, PROTEC OU SIMILAR</t>
  </si>
  <si>
    <t>PAINEL DE ALARME MICROPROCESSADO DE VÁCUO, PROTEC OU SIMILAR</t>
  </si>
  <si>
    <t>TE EM COBRE, DN 28MM, SEM ANEL DE SOLDA, INSTALADO EM RAMAL DE DISTRI</t>
  </si>
  <si>
    <t>TE EM COBRE, DN 15 MM, SEM ANEL DE SOLDA, INSTALADO EM RAMAL DE DISTRI</t>
  </si>
  <si>
    <t>CANALETA A CEU ABERTO EM ALVENARIA DE TIJOLO MACICO DE 1/2 VEZ COM LARGURA DE 30CM E PROFUNDIDADE DE 30CM - ANEXO H.S.-087 (A.P.) /M</t>
  </si>
  <si>
    <t>TAMPA PLACA CONCRETO MOLDADA NA OBRA ESPESSURA 10cm</t>
  </si>
  <si>
    <t>CENTRAIS DE GASES E VACUO</t>
  </si>
  <si>
    <t>TESTE DE ESTANQUEIDADE COM LOCALIZAÇÃO DE TAMPONAMENTO DE FUGAS NA REDE DE OXIGENIO, AR MEDICINAL E VÁCUO CLÍNICO. INCLUSO EMISSÃO DE LAUDO E ART.</t>
  </si>
  <si>
    <t>VALVULA REGULADORA PARA OXIGENIO, AR COMPRIMIDO, VACUO</t>
  </si>
  <si>
    <t>CAIXA DE SECCIONAMENTO DE GASES</t>
  </si>
  <si>
    <t>REGUA MEDICINAL</t>
  </si>
  <si>
    <t>PINTURA DE TUBULAÇÃO APARENTE ATÉ 3/4</t>
  </si>
  <si>
    <t>S/DESONERAÇÃO</t>
  </si>
  <si>
    <t>____________________________________  
Fábio Marques Ribeiro
CREA - 15276 D / MS</t>
  </si>
  <si>
    <t xml:space="preserve">BDI S/DES: </t>
  </si>
  <si>
    <t>CRONOGRAMA FÍSICO FINANCEIRO - SEM DESONERAÇÃO</t>
  </si>
  <si>
    <t>P9</t>
  </si>
  <si>
    <t>P10</t>
  </si>
  <si>
    <t>ACONDICIONAMENTO DE DIALIZADORES</t>
  </si>
  <si>
    <t>ADMINISTRAÇÃO E ENTREVISTA</t>
  </si>
  <si>
    <t>CIRCULAÇÃO 1</t>
  </si>
  <si>
    <t>CIRCULAÇÃO 2</t>
  </si>
  <si>
    <t>CIRCULAÇÃO FUNCIONÁRIOS</t>
  </si>
  <si>
    <t>CIRCULAÇÃO GERAL</t>
  </si>
  <si>
    <t>CONSULTÓRIO MULTIPROFISSIONAL</t>
  </si>
  <si>
    <t>CONSULTÓRIO MÉDICO NEFROLOGISTA</t>
  </si>
  <si>
    <t>DEPÓSITO DE ARMAZENAMENTO DAS SOLUÇÕES</t>
  </si>
  <si>
    <t>GUARDA PERTENCES</t>
  </si>
  <si>
    <t>POSTO ENFERMAGEM</t>
  </si>
  <si>
    <t>PROCESSAMENTO DE DIALISADORES</t>
  </si>
  <si>
    <t>REPOUSO ENFERMAGEM</t>
  </si>
  <si>
    <t>TREINAMENTO DIÁLISE PERITONEAL</t>
  </si>
  <si>
    <t>WC FUNC    FEM</t>
  </si>
  <si>
    <t>WC FUNC    MAS</t>
  </si>
  <si>
    <t>WC PCD FEM</t>
  </si>
  <si>
    <t>WC PCD MAS</t>
  </si>
  <si>
    <t>WC PCD PACIENTES</t>
  </si>
  <si>
    <t>ÁREA DE MACAS E CADEIRAS DE RODAS</t>
  </si>
  <si>
    <t>J7</t>
  </si>
  <si>
    <t>Total geral: 20</t>
  </si>
  <si>
    <t>Total geral: 57</t>
  </si>
  <si>
    <t>Total geral: 14</t>
  </si>
  <si>
    <t>Total geral: 19</t>
  </si>
  <si>
    <t>TORNEIRA BICA BAIXA DEFICIENTE PNE AUTOMÃTICA COM ALAVANCA</t>
  </si>
  <si>
    <t>LAVATÃ“RIO DE ESCOVAÃ‡ÃƒO EM INOX COM TORNEIRA</t>
  </si>
  <si>
    <t>Total geral: 46</t>
  </si>
  <si>
    <t xml:space="preserve">ok </t>
  </si>
  <si>
    <t>005 -  PISO MANTA VINILICA</t>
  </si>
  <si>
    <t>005 - RODAPÉ VINILICO</t>
  </si>
  <si>
    <t>007 - PINTURA ESMALTE SINTÉTICO EM MADEIRA - PORTAS</t>
  </si>
  <si>
    <t>Total geral: 3</t>
  </si>
  <si>
    <t>32 metros - 9 largura</t>
  </si>
  <si>
    <t>e=</t>
  </si>
  <si>
    <t>n tesouras</t>
  </si>
  <si>
    <t>comprimento cumeeira</t>
  </si>
  <si>
    <t>QUANTIDADE DE LADOS</t>
  </si>
  <si>
    <t>perimetro</t>
  </si>
  <si>
    <t>h</t>
  </si>
  <si>
    <t>externas</t>
  </si>
  <si>
    <t>internas</t>
  </si>
  <si>
    <t>cx dagua</t>
  </si>
  <si>
    <t>EXTENSÃO * ALTRURA - ESQUADRIA</t>
  </si>
  <si>
    <t>WC FUNC FEM</t>
  </si>
  <si>
    <t>WC FUNC MAS</t>
  </si>
  <si>
    <t>ÁREA REVESTIMENTO (M2)</t>
  </si>
  <si>
    <t xml:space="preserve">PORTAS DE ALUMÍNIO/VIDRO </t>
  </si>
  <si>
    <t>xfçlgfgbowsrglrw</t>
  </si>
  <si>
    <t>14.51</t>
  </si>
  <si>
    <t>foi considerado no 14.30</t>
  </si>
  <si>
    <t>......</t>
  </si>
  <si>
    <t>térreo (e+i)</t>
  </si>
  <si>
    <t>PORTAS - METÁLICAS</t>
  </si>
  <si>
    <t>ok</t>
  </si>
  <si>
    <t xml:space="preserve">BDI DIF. S/DES: </t>
  </si>
  <si>
    <t>CPU 01</t>
  </si>
  <si>
    <t>REFERENCIA</t>
  </si>
  <si>
    <t xml:space="preserve">UNIDADE </t>
  </si>
  <si>
    <t xml:space="preserve">TOTAL:  </t>
  </si>
  <si>
    <t xml:space="preserve">TOTAL: </t>
  </si>
  <si>
    <t>CT01</t>
  </si>
  <si>
    <t>CALÇADA AO REDOR DA EDIFICAÇÃO</t>
  </si>
  <si>
    <t xml:space="preserve">LARGURA X ALTURA </t>
  </si>
  <si>
    <t>P01</t>
  </si>
  <si>
    <t>PORTA EM ALUMÍNIO, 182X210CM, 2 FOLHAS DE ABRIR, COM VISOR EM VIDRO, REQUADRO E GUARNICAO COMPLETA</t>
  </si>
  <si>
    <t>P02</t>
  </si>
  <si>
    <t>PORTA DE MADEIRA,90X210CM, 1 FOLHA, LISA, ABRIR, PINTURA NA COR BRANCA</t>
  </si>
  <si>
    <t>P03</t>
  </si>
  <si>
    <t>PORTA DE MADEIRA 80X210CM,1 FOLHA, LISA, ABRIR, PINTURA NA COR BRANCA</t>
  </si>
  <si>
    <t>P04</t>
  </si>
  <si>
    <t>PORTA DE MADEIRA 90X210CM PCD,1 FOLHA, LISA, ABRIR, COM PUXADOR E CHAPA ANTI-IMPACTO, PINTURA NA COR BRANCA</t>
  </si>
  <si>
    <t>P05</t>
  </si>
  <si>
    <t>PORTA DE MADEIRA 84X210CM, 1 FOLHA, LISA, DE CORRER, PINTURA COR BRANCA</t>
  </si>
  <si>
    <t>P06</t>
  </si>
  <si>
    <t>PORTA EM ALUMÍNIO 70X160CM, VENEZIANA PERFURADA DE ABRIR UMA FOLHA</t>
  </si>
  <si>
    <t>P07</t>
  </si>
  <si>
    <t>PORTA EM ALUMÍNIO,120X210CM, 2 FOLHAS, DE ABRIR, COM REQUADRO E GUARNICAO COMPLETA</t>
  </si>
  <si>
    <t>COD</t>
  </si>
  <si>
    <t>PEITORIL</t>
  </si>
  <si>
    <t>DESCRICAO</t>
  </si>
  <si>
    <t>J02</t>
  </si>
  <si>
    <t>JANELA MAXIM-AR 250X60CM, EM ALUMINIO E VIDRO, 4 MÓDULOS</t>
  </si>
  <si>
    <t>J03</t>
  </si>
  <si>
    <t>JANELA MAXIM-AR 120X60CM, EM ALUMINIO E VIDRO, 2 MÓDULOS</t>
  </si>
  <si>
    <t>J04</t>
  </si>
  <si>
    <t>J05</t>
  </si>
  <si>
    <t>JANELA MAXIM-AR 100X60CM, EM ALUMINIO E VIDRO, 4 MÓDULOS</t>
  </si>
  <si>
    <t>J06</t>
  </si>
  <si>
    <t>JANELA DE CORRER 160X107CM, EM ALUMINIO E VIDRO, 4 FOLHAS</t>
  </si>
  <si>
    <t>ADM/ ENTREVISTA</t>
  </si>
  <si>
    <t>ANTE-CAMARA</t>
  </si>
  <si>
    <t>CIRCULAÇÃO EXISTENTE</t>
  </si>
  <si>
    <t>CIRCULAÇÃO GERAL - UTI</t>
  </si>
  <si>
    <t>ESPERA UTI</t>
  </si>
  <si>
    <t>HALL ENTRADA UTI</t>
  </si>
  <si>
    <t>JARDIM</t>
  </si>
  <si>
    <t>Não colocado</t>
  </si>
  <si>
    <t>LEITO DE UTI ISOLAMENTO</t>
  </si>
  <si>
    <t>LEITO UTI 1</t>
  </si>
  <si>
    <t>LEITO UTI 2</t>
  </si>
  <si>
    <t>LEITO UTI 3</t>
  </si>
  <si>
    <t>LEITO UTI 4</t>
  </si>
  <si>
    <t>LEITO UTI 5</t>
  </si>
  <si>
    <t>LEITO UTI 6</t>
  </si>
  <si>
    <t>LEITO UTI 7</t>
  </si>
  <si>
    <t>LEITO UTI 8</t>
  </si>
  <si>
    <t>LEITO UTI 9</t>
  </si>
  <si>
    <t>PARAMENTAÇÃO MÉDICOS</t>
  </si>
  <si>
    <t>POSTO DE ENFERMAGEM E SERVIÇOS</t>
  </si>
  <si>
    <t>REPOUSO ENFERMAGEM E PLANTONISTAS</t>
  </si>
  <si>
    <t>VEST FEM.</t>
  </si>
  <si>
    <t>VEST MAS.</t>
  </si>
  <si>
    <t>WC 1 EXISTENTE</t>
  </si>
  <si>
    <t>WC PACIENTE PCD FEM.</t>
  </si>
  <si>
    <t>WC PACIENTE PCD MAS.</t>
  </si>
  <si>
    <t>WC PCD 1</t>
  </si>
  <si>
    <t xml:space="preserve">Total geral: </t>
  </si>
  <si>
    <t>P08</t>
  </si>
  <si>
    <t>PORTA EM ALUMÍNIO, 120X210CM, 2 FOLHAS DE ABRIR, COM VISOR EM VIDRO, REQUADRO E GUARNICAO COMPLETA</t>
  </si>
  <si>
    <t>P09</t>
  </si>
  <si>
    <t>PORTINHOLA EM ALUMÍNIO, 70X80CM, 1 FOLHA DE ABRIR, PARA ACESSO A CAIXA DÁGUA</t>
  </si>
  <si>
    <t>PORTA VENEZIANA EM FERRO, 180X210CM, 2 FOLHAS DE ABRIR PARA ACESSO AO ABRIGO DE GASES</t>
  </si>
  <si>
    <t>C120</t>
  </si>
  <si>
    <t>13.1</t>
  </si>
  <si>
    <t>ESTACAS</t>
  </si>
  <si>
    <t>BLOCO DE COROAMENTO</t>
  </si>
  <si>
    <t>VIGAS BALDRAME</t>
  </si>
  <si>
    <t>SUPER ESTRUTURA</t>
  </si>
  <si>
    <t>COMPRIMENTO TOTAL</t>
  </si>
  <si>
    <t xml:space="preserve">COMPRIIMENTO </t>
  </si>
  <si>
    <t>π * RAIO^2 * COMPRIMENTO</t>
  </si>
  <si>
    <t>VERIFICAR PROJETO DE ESTRUTURA DE CONCRETO ARMADO</t>
  </si>
  <si>
    <t>FORMA</t>
  </si>
  <si>
    <t>ESCAVAÇÃO-CONCRETO</t>
  </si>
  <si>
    <t>CONCRETO +60%</t>
  </si>
  <si>
    <t>FORMA/2/0,30*0,15</t>
  </si>
  <si>
    <t>PILARES TÉRREO</t>
  </si>
  <si>
    <t>JANELA MAXIM-AR 150X60CM, EM ALUMINIO E VIDRO, 4 MÓDULOS</t>
  </si>
  <si>
    <t>DEMONSTRAÇÃO DE BDI 1 - SEM DESONERAÇÃO - Acórdão 2622/2013</t>
  </si>
  <si>
    <t>PREFEITURA MUNICIPAL DE IVINHEMA</t>
  </si>
  <si>
    <t>IVINHEMA - MS</t>
  </si>
  <si>
    <t>JULIANO FERRO BARROS DONATO</t>
  </si>
  <si>
    <t>C121</t>
  </si>
  <si>
    <t>C122</t>
  </si>
  <si>
    <t>C123</t>
  </si>
  <si>
    <t>C124</t>
  </si>
  <si>
    <t>C125</t>
  </si>
  <si>
    <t>C126</t>
  </si>
  <si>
    <t>C129</t>
  </si>
  <si>
    <t>C130</t>
  </si>
  <si>
    <t>C131</t>
  </si>
  <si>
    <t>C132</t>
  </si>
  <si>
    <t>C133</t>
  </si>
  <si>
    <t>C134</t>
  </si>
  <si>
    <t>C135</t>
  </si>
  <si>
    <t>C136</t>
  </si>
  <si>
    <t>C137</t>
  </si>
  <si>
    <t>C138</t>
  </si>
  <si>
    <t>C139</t>
  </si>
  <si>
    <t>C142</t>
  </si>
  <si>
    <t>CONSTRUÇÃO GALPÃO ASSISTÊNCIA</t>
  </si>
  <si>
    <t>____________________________________  
Fábio Marques Ribeiro
CREA - 15.276 D / MS</t>
  </si>
  <si>
    <t>GALPÃO</t>
  </si>
  <si>
    <t>PORTÃO DE CORRER 450X300CM</t>
  </si>
  <si>
    <t>JANELA DE ALUMÍNIO DE CORRER 3 FOLHAS</t>
  </si>
  <si>
    <t>(COMPRIMENTO) + (COMPRIMENTO / 2,5) X QUANTIDADE</t>
  </si>
  <si>
    <t>PORTAO DE CORRER EM ALUMINIO PINTURA ELETROSTATICA BRANCA</t>
  </si>
  <si>
    <t>OITÃO</t>
  </si>
  <si>
    <t>VERIFICAR PRANCHA COM TABBELA DE ESQUADRIAS</t>
  </si>
  <si>
    <t>PISO GANILITE</t>
  </si>
  <si>
    <t>ESTACIONAMENTO</t>
  </si>
  <si>
    <t>CAMADA DE BRITA N1 COM ESPALHAMENTO DO MATERIAL - FORNECIMENTO E INSTALAÇÃO</t>
  </si>
  <si>
    <t>M3</t>
  </si>
  <si>
    <t>OITÃO INTERNO</t>
  </si>
  <si>
    <t xml:space="preserve"> MAIS 1,97</t>
  </si>
  <si>
    <t xml:space="preserve">OITÃO INTERNO </t>
  </si>
  <si>
    <t>7.2.1</t>
  </si>
  <si>
    <t>Coluna1</t>
  </si>
  <si>
    <t>H</t>
  </si>
  <si>
    <t>2.1</t>
  </si>
  <si>
    <t>3.1</t>
  </si>
  <si>
    <t>3.1.1</t>
  </si>
  <si>
    <t>3.1.2</t>
  </si>
  <si>
    <t>3.1.3</t>
  </si>
  <si>
    <t>14.1</t>
  </si>
  <si>
    <t>14.3</t>
  </si>
  <si>
    <t>Coluna2</t>
  </si>
  <si>
    <t>INSTALAÇÕES ELETRICAS</t>
  </si>
  <si>
    <t>COBERTURA METÁLICA</t>
  </si>
  <si>
    <t>CPU 04</t>
  </si>
  <si>
    <t>CPU 05</t>
  </si>
  <si>
    <t>TELHA DE AÇO GALVANIZADO TERMACÚSTICO SIMPLES 0,43 MM- EPS 30</t>
  </si>
  <si>
    <t>REGIONAL TELHAS</t>
  </si>
  <si>
    <t>AÇOS PIASENTIN</t>
  </si>
  <si>
    <t>IMESUL</t>
  </si>
  <si>
    <t>05.520.647/0001-68</t>
  </si>
  <si>
    <t>01.332.001/0003-68</t>
  </si>
  <si>
    <t>03.746.864/0003-07</t>
  </si>
  <si>
    <t>ANDERSON</t>
  </si>
  <si>
    <t>LUCIMEIA</t>
  </si>
  <si>
    <t>183421-7377</t>
  </si>
  <si>
    <t>44 8816-1610</t>
  </si>
  <si>
    <t>67 9987-0536</t>
  </si>
  <si>
    <t>TELHAMENTO COM TELHA DE AÇO GALVANIZADO TERMOACÚSTICA SIMPLES 0,43MM COM ATÉ DUAS ÁGUAS, INCLUSO IÇAMENTO</t>
  </si>
  <si>
    <t>1.11</t>
  </si>
  <si>
    <t>ENCARGOS SOCIAIS DESONERADOS: 85,28%(HORA) 47,23%(MÊS)</t>
  </si>
  <si>
    <t>CONSTRUÇÃO GALPÃO ASSISTÂNCIA</t>
  </si>
  <si>
    <t>1.3</t>
  </si>
  <si>
    <t>PORTA DE CORRER, 2 FOLHAS</t>
  </si>
  <si>
    <t>PORTA DE CORRER DE VIDRO TEMPERADO, ESPESSURA 10MM - FORNECIMENTO E INSTALAÇÃO</t>
  </si>
  <si>
    <t xml:space="preserve">VERIFICAR DADOS NO CABEÇALHO DA PLANILHA - TABELA DE ESQUADRIAS </t>
  </si>
  <si>
    <t>ÁREA*ESPESSURA</t>
  </si>
  <si>
    <t>INSTALAÇÃO PROVISÓRIA DE ÁGUA E ESGOTO</t>
  </si>
  <si>
    <t>CPU 02</t>
  </si>
  <si>
    <t>CPU 03</t>
  </si>
  <si>
    <t>2.1.1</t>
  </si>
  <si>
    <t>2.1.1.1</t>
  </si>
  <si>
    <t>2.1.1.2</t>
  </si>
  <si>
    <t>2.1.1.3</t>
  </si>
  <si>
    <t>2.1.1.4</t>
  </si>
  <si>
    <t>2.1.1.5</t>
  </si>
  <si>
    <t>2.1.1.6</t>
  </si>
  <si>
    <t>2.1.2</t>
  </si>
  <si>
    <t>2.1.2.1</t>
  </si>
  <si>
    <t>2.1.2.2</t>
  </si>
  <si>
    <t>2.1.2.3</t>
  </si>
  <si>
    <t>2.1.2.4</t>
  </si>
  <si>
    <t>2.1.2.5</t>
  </si>
  <si>
    <t>2.1.2.6</t>
  </si>
  <si>
    <t>2.1.2.7</t>
  </si>
  <si>
    <t>2.1.2.8</t>
  </si>
  <si>
    <t>2.1.2.9</t>
  </si>
  <si>
    <t>2.1.2.10</t>
  </si>
  <si>
    <t>2.1.3</t>
  </si>
  <si>
    <t>2.1.3.1</t>
  </si>
  <si>
    <t>2.1.3.2</t>
  </si>
  <si>
    <t>2.1.3.3</t>
  </si>
  <si>
    <t>2.1.3.4</t>
  </si>
  <si>
    <t>2.1.3.5</t>
  </si>
  <si>
    <t>2.1.3.6</t>
  </si>
  <si>
    <t>2.1.3.7</t>
  </si>
  <si>
    <t>2.1.3.8</t>
  </si>
  <si>
    <t>2.1.3.9</t>
  </si>
  <si>
    <t>2.1.3.10</t>
  </si>
  <si>
    <t>2.2</t>
  </si>
  <si>
    <t>2.2.2</t>
  </si>
  <si>
    <t>2.2.2.1</t>
  </si>
  <si>
    <t>2.2.2.2</t>
  </si>
  <si>
    <t>2.2.2.3</t>
  </si>
  <si>
    <t>2.2.2.4</t>
  </si>
  <si>
    <t>2.2.2.5</t>
  </si>
  <si>
    <t>2.2.5</t>
  </si>
  <si>
    <t>2.2.5.1</t>
  </si>
  <si>
    <t>2.2.5.2</t>
  </si>
  <si>
    <t>2.2.5.3</t>
  </si>
  <si>
    <t>2.2.5.4</t>
  </si>
  <si>
    <t>2.2.5.5</t>
  </si>
  <si>
    <t>2.2.6</t>
  </si>
  <si>
    <t>2.2.6.1</t>
  </si>
  <si>
    <t>2.2.6.2</t>
  </si>
  <si>
    <t>2.2.6.3</t>
  </si>
  <si>
    <t>2.2.6.4</t>
  </si>
  <si>
    <t>2.2.6.5</t>
  </si>
  <si>
    <t>4.3</t>
  </si>
  <si>
    <t>4.4</t>
  </si>
  <si>
    <t>5.1.1</t>
  </si>
  <si>
    <t>5.1.2</t>
  </si>
  <si>
    <t>6.1.3</t>
  </si>
  <si>
    <t>6.2</t>
  </si>
  <si>
    <t>6.2.1</t>
  </si>
  <si>
    <t>6.2.2</t>
  </si>
  <si>
    <t>7.1.1</t>
  </si>
  <si>
    <t>7.1.2</t>
  </si>
  <si>
    <t>7.2.2</t>
  </si>
  <si>
    <t>8.3</t>
  </si>
  <si>
    <t>8.4</t>
  </si>
  <si>
    <t>8.5</t>
  </si>
  <si>
    <t>8.6</t>
  </si>
  <si>
    <t>8.7</t>
  </si>
  <si>
    <t>8.8</t>
  </si>
  <si>
    <t>8.9</t>
  </si>
  <si>
    <t>8.10</t>
  </si>
  <si>
    <t>8.11</t>
  </si>
  <si>
    <t>8.12</t>
  </si>
  <si>
    <t>8.13</t>
  </si>
  <si>
    <t>8.14</t>
  </si>
  <si>
    <t>8.15</t>
  </si>
  <si>
    <t>8.16</t>
  </si>
  <si>
    <t>8.17</t>
  </si>
  <si>
    <t>8.18</t>
  </si>
  <si>
    <t>8.19</t>
  </si>
  <si>
    <t>9.1</t>
  </si>
  <si>
    <t>9.1.1</t>
  </si>
  <si>
    <t>9.1.2</t>
  </si>
  <si>
    <t>9.1.3</t>
  </si>
  <si>
    <t>9.1.4</t>
  </si>
  <si>
    <t>9.2</t>
  </si>
  <si>
    <t>9.2.1</t>
  </si>
  <si>
    <t>10.1</t>
  </si>
  <si>
    <t>10.2</t>
  </si>
  <si>
    <t>10.3</t>
  </si>
  <si>
    <t>10.4</t>
  </si>
  <si>
    <t>11.1</t>
  </si>
  <si>
    <t>11.1.1</t>
  </si>
  <si>
    <t>11.2</t>
  </si>
  <si>
    <t>11.2.1</t>
  </si>
  <si>
    <t>11.2.2</t>
  </si>
  <si>
    <t>11.2.3</t>
  </si>
  <si>
    <t>11.3</t>
  </si>
  <si>
    <t>11.3.1</t>
  </si>
  <si>
    <t>11.3.2</t>
  </si>
  <si>
    <t>12.1.1</t>
  </si>
  <si>
    <t>12.1.2</t>
  </si>
  <si>
    <t>área</t>
  </si>
  <si>
    <t>valor por m2</t>
  </si>
  <si>
    <t>ITENS DE MAIOR RELEVÂNCIA</t>
  </si>
  <si>
    <t>QUADRO RESUMO - DESONERADO</t>
  </si>
  <si>
    <t xml:space="preserve">DESCRIÇÃO  </t>
  </si>
  <si>
    <t>% C/ DESONERAÇÃO</t>
  </si>
  <si>
    <t>(JUNHO/2023)</t>
  </si>
  <si>
    <t>RUA HOLANDA CRUZ, COM A RUA PERU, S/N, MORUMBI, 79970-000, MUNICÍPIO DE ELDORADO-MS</t>
  </si>
  <si>
    <t>2.1.1.7</t>
  </si>
  <si>
    <t>2.1.3.11</t>
  </si>
  <si>
    <t>VIGAS RESPALDO</t>
  </si>
  <si>
    <t>PILARES RESPALDO</t>
  </si>
  <si>
    <t>2.2.7</t>
  </si>
  <si>
    <t>2.2.7.1</t>
  </si>
  <si>
    <t>2.2.7.2</t>
  </si>
  <si>
    <t>2.2.7.3</t>
  </si>
  <si>
    <t>2.2.7.4</t>
  </si>
  <si>
    <t>2.2.7.5</t>
  </si>
  <si>
    <t>(SETEMBRO/2023)</t>
  </si>
  <si>
    <t>PORTÃO EM TELA DE ARAME GALVANIZADO N.12 MALHA 2'' E MOLDURA EM TUBOS DE AÇO DE ABRIR, INCLUSO FERRAGENS</t>
  </si>
  <si>
    <t>CPU 06</t>
  </si>
  <si>
    <t>13.2</t>
  </si>
  <si>
    <t>ÁREA TORAL</t>
  </si>
  <si>
    <t>TÉRREO PAREDE 20 CM</t>
  </si>
  <si>
    <t>3.2.1</t>
  </si>
  <si>
    <t>3.2</t>
  </si>
  <si>
    <t>3.2.2</t>
  </si>
  <si>
    <t>3.2.3</t>
  </si>
  <si>
    <t>11.4</t>
  </si>
  <si>
    <t>11.4.1</t>
  </si>
  <si>
    <t>MURO EXISTENTE</t>
  </si>
  <si>
    <t>11.4.2</t>
  </si>
  <si>
    <t>VOLUME DE CONCRETO</t>
  </si>
  <si>
    <t>VOLUME DE CONCRETO + 60%</t>
  </si>
  <si>
    <t>8.20</t>
  </si>
  <si>
    <t>8.21</t>
  </si>
  <si>
    <t>PERIMETRO</t>
  </si>
  <si>
    <t>5.1.3</t>
  </si>
  <si>
    <t>CHAPISCO - EMBOÇO - REBOCO INTERNO</t>
  </si>
  <si>
    <t>RUA NORUEGA COM A  RUA PERU, S/N, MORUMBI, 79970-000, MUNICÍPIO DE ELDORADO - MS</t>
  </si>
  <si>
    <t>AGESUL(JUNHO/2023) SINAPI (SETEMBRO/2023) SBC (SETEMBRO/2023)</t>
  </si>
  <si>
    <t>180 dias</t>
  </si>
  <si>
    <t>PLACA DE OBRA EM CHAPA GALVANIZADA N. 22, ADESIVADA</t>
  </si>
  <si>
    <t>LOCACAO CONVENCIONAL DE OBRA, UTILIZANDO GABARITO DE TÁBUAS CORRIDAS PONTALETADAS A CADA 2,00M -  2 UTILIZAÇÕES. AF_10/2018</t>
  </si>
  <si>
    <t>53,71</t>
  </si>
  <si>
    <t>EXECUÇÃO DE DEPÓSITO EM CANTEIRO DE OBRA EM CHAPA DE MADEIRA COMPENSADA, NÃO INCLUSO MOBILIÁRIO. AF_04/2016</t>
  </si>
  <si>
    <t>920,15</t>
  </si>
  <si>
    <t>EXECUÇÃO DE ESCRITÓRIO EM CANTEIRO DE OBRA EM CHAPA DE MADEIRA COMPENSADA, NÃO INCLUSO MOBILIÁRIO E EQUIPAMENTOS. AF_02/2016</t>
  </si>
  <si>
    <t>1.175,31</t>
  </si>
  <si>
    <t>EXECUÇÃO DE REFEITÓRIO EM CANTEIRO DE OBRA EM CHAPA DE MADEIRA COMPENSADA, NÃO INCLUSO MOBILIÁRIO E EQUIPAMENTOS. AF_02/2016</t>
  </si>
  <si>
    <t>611,44</t>
  </si>
  <si>
    <t>LOCACAO DE CACAMBA (4M3) (7 DIAS)</t>
  </si>
  <si>
    <t>LIMPEZA MANUAL DE VEGETAÇÃO EM TERRENO COM ENXADA.AF_05/2018</t>
  </si>
  <si>
    <t>2,64</t>
  </si>
  <si>
    <t>EXECUÇÃO DE SANITÁRIO E VESTIÁRIO EM CANTEIRO DE OBRA EM ALVENARIA, NÃO INCLUSO MOBILIÁRIO. AF_02/2016</t>
  </si>
  <si>
    <t>994,43</t>
  </si>
  <si>
    <t>ESTACA BROCA DE CONCRETO, DIÂMETRO DE 25CM, ESCAVAÇÃO MANUAL COM TRADO CONCHA, COM ARMADURA DE ARRANQUE. AF_05/2020</t>
  </si>
  <si>
    <t>76,72</t>
  </si>
  <si>
    <t>ESTACA BROCA DE CONCRETO, DIÂMETRO DE 30CM, ESCAVAÇÃO MANUAL COM TRADO CONCHA, COM ARMADURA DE ARRANQUE. AF_05/2020</t>
  </si>
  <si>
    <t>104,84</t>
  </si>
  <si>
    <t>MONTAGEM DE ARMADURA TRANSVERSAL DE ESTACAS DE SEÇÃO CIRCULAR, DIÂMETRO = 5,0 MM. AF_09/2021_PS</t>
  </si>
  <si>
    <t>14,88</t>
  </si>
  <si>
    <t>MONTAGEM DE ARMADURA TRANSVERSAL DE ESTACAS DE SEÇÃO CIRCULAR, DIÂMETRO = 6,30 MM. AF_09/2021_PS</t>
  </si>
  <si>
    <t>13,58</t>
  </si>
  <si>
    <t>MONTAGEM DE ARMADURA DE ESTACAS, DIÂMETRO = 8,0 MM. AF_09/2021_PS</t>
  </si>
  <si>
    <t>12,57</t>
  </si>
  <si>
    <t>LANÇAMENTO COM USO DE BALDES, ADENSAMENTO E ACABAMENTO DE CONCRETO EM ESTRUTURAS. AF_02/2022</t>
  </si>
  <si>
    <t>240,79</t>
  </si>
  <si>
    <t>ARRASAMENTO MECANICO DE ESTACA DE CONCRETO ARMADO, DIAMETROS DE ATÉ 40 CM. AF_05/2021</t>
  </si>
  <si>
    <t>16,51</t>
  </si>
  <si>
    <t>ESCAVAÇÃO MANUAL PARA BLOCO DE COROAMENTO OU SAPATA (INCLUINDO ESCAVAÇÃO PARA COLOCAÇÃO DE FÔRMAS). AF_06/2017</t>
  </si>
  <si>
    <t>80,42</t>
  </si>
  <si>
    <t>LASTRO DE CONCRETO MAGRO, APLICADO EM BLOCOS DE COROAMENTO OU SAPATAS, ESPESSURA DE 3 CM. AF_08/2017</t>
  </si>
  <si>
    <t>17,79</t>
  </si>
  <si>
    <t>FABRICAÇÃO, MONTAGEM E DESMONTAGEM DE FÔRMA PARA BLOCO DE COROAMENTO, EM CHAPA DE MADEIRA COMPENSADA RESINADA, E=17 MM, 4 UTILIZAÇÕES. AF_06/2017</t>
  </si>
  <si>
    <t>123,17</t>
  </si>
  <si>
    <t>ARMAÇÃO DE BLOCO, VIGA BALDRAME E SAPATA UTILIZANDO AÇO CA-60 DE 5 MM - MONTAGEM. AF_06/2017</t>
  </si>
  <si>
    <t>16,33</t>
  </si>
  <si>
    <t>ARMAÇÃO DE BLOCO, VIGA BALDRAME OU SAPATA UTILIZANDO AÇO CA-50 DE 8 MM - MONTAGEM. AF_06/2017</t>
  </si>
  <si>
    <t>14,22</t>
  </si>
  <si>
    <t>ARMAÇÃO DE BLOCO, VIGA BALDRAME OU SAPATA UTILIZANDO AÇO CA-50 DE 10 MM - MONTAGEM. AF_06/2017</t>
  </si>
  <si>
    <t>12,68</t>
  </si>
  <si>
    <t>CONCRETO FCK = 25MPA, TRAÇO 1:2,3:2,7 (EM MASSA SECA DE CIMENTO/ AREIA MÉDIA/ BRITA 1) - PREPARO MECÂNICO COM BETONEIRA 400 L. AF_05/2021</t>
  </si>
  <si>
    <t>490,50</t>
  </si>
  <si>
    <t>IMPERMEABILIZAÇÃO DE SUPERFÍCIE COM EMULSÃO ASFÁLTICA, 2 DEMÃOS. AF_09/2023</t>
  </si>
  <si>
    <t>50,24</t>
  </si>
  <si>
    <t>REATERRO MANUAL DE VALAS, COM COMPACTADOR DE SOLOS DE PERCUSSÃO. AF_08/2023</t>
  </si>
  <si>
    <t>22,07</t>
  </si>
  <si>
    <t>ESCAVAÇÃO MANUAL DE VALA PARA VIGA BALDRAME (INCLUINDO ESCAVAÇÃO PARA COLOCAÇÃO DE FÔRMAS). AF_06/2017</t>
  </si>
  <si>
    <t>105,62</t>
  </si>
  <si>
    <t>FABRICAÇÃO, MONTAGEM E DESMONTAGEM DE FÔRMA PARA VIGA BALDRAME, EM CHAPA DE MADEIRA COMPENSADA RESINADA, E=17 MM, 4 UTILIZAÇÕES. AF_06/2017</t>
  </si>
  <si>
    <t>83,38</t>
  </si>
  <si>
    <t>LASTRO DE CONCRETO MAGRO, APLICADO EM PISOS, LAJES SOBRE SOLO OU RADIERS, ESPESSURA DE 5 CM. AF_07/2016</t>
  </si>
  <si>
    <t>28,61</t>
  </si>
  <si>
    <t>ARMAÇÃO DE BLOCO, VIGA BALDRAME OU SAPATA UTILIZANDO AÇO CA-50 DE 12,5 MM - MONTAGEM. AF_06/2017</t>
  </si>
  <si>
    <t>10,70</t>
  </si>
  <si>
    <t>MONTAGEM E DESMONTAGEM DE FÔRMA DE PILARES RETANGULARES E ESTRUTURAS SIMILARES, PÉ-DIREITO SIMPLES, EM CHAPA DE MADEIRA COMPENSADA PLASTIFICADA, 10 UTILIZAÇÕES. AF_09/2020</t>
  </si>
  <si>
    <t>56,42</t>
  </si>
  <si>
    <t>ARMAÇÃO DE PILAR OU VIGA DE ESTRUTURA CONVENCIONAL DE CONCRETO ARMADO UTILIZANDO AÇO CA-60 DE 5,0 MM - MONTAGEM. AF_06/2022</t>
  </si>
  <si>
    <t>13,43</t>
  </si>
  <si>
    <t>ARMAÇÃO DE PILAR OU VIGA DE ESTRUTURA CONVENCIONAL DE CONCRETO ARMADO UTILIZANDO AÇO CA-50 DE 10,0 MM - MONTAGEM. AF_06/2022</t>
  </si>
  <si>
    <t>11,19</t>
  </si>
  <si>
    <t>MONTAGEM E DESMONTAGEM DE FÔRMA DE VIGA, ESCORAMENTO COM PONTALETE DE MADEIRA, PÉ-DIREITO SIMPLES, EM MADEIRA SERRADA, 4 UTILIZAÇÕES. AF_09/2020</t>
  </si>
  <si>
    <t>152,25</t>
  </si>
  <si>
    <t>ARMAÇÃO DE PILAR OU VIGA DE ESTRUTURA CONVENCIONAL DE CONCRETO ARMADO UTILIZANDO AÇO CA-50 DE 8,0 MM - MONTAGEM. AF_06/2022</t>
  </si>
  <si>
    <t>12,43</t>
  </si>
  <si>
    <t>ALVENARIA DE EMBASAMENTO COM BLOCO ESTRUTURAL DE CONCRETO, DE 14X19X29CM E ARGAMASSA DE ASSENTAMENTO COM PREPARO EM BETONEIRA. AF_05/2020</t>
  </si>
  <si>
    <t>931,18</t>
  </si>
  <si>
    <t>ALVENARIA DE VEDAÇÃO DE BLOCOS CERÂMICOS FURADOS NA HORIZONTAL DE 11,5X19X19 CM (ESPESSURA 11,5 CM) E ARGAMASSA DE ASSENTAMENTO COM PREPARO EM BETONEIRA. AF_12/2021</t>
  </si>
  <si>
    <t>76,38</t>
  </si>
  <si>
    <t>ALVENARIA DE VEDAÇÃO DE BLOCOS CERÂMICOS FURADOS NA VERTICAL DE 19X19X39 CM (ESPESSURA 19 CM) E ARGAMASSA DE ASSENTAMENTO COM PREPARO EM BETONEIRA. AF_12/2021</t>
  </si>
  <si>
    <t>88,68</t>
  </si>
  <si>
    <t>VERGA PRÉ-MOLDADA PARA JANELAS COM MAIS DE 1,5 M DE VÃO. AF_03/2016</t>
  </si>
  <si>
    <t>63,58</t>
  </si>
  <si>
    <t>VERGA PRÉ-MOLDADA PARA PORTAS COM MAIS DE 1,5 M DE VÃO. AF_03/2016</t>
  </si>
  <si>
    <t>62,69</t>
  </si>
  <si>
    <t>CONTRAVERGA PRÉ-MOLDADA PARA VÃOS DE MAIS DE 1,5 M DE COMPRIMENTO. AF_03/2016</t>
  </si>
  <si>
    <t>59,73</t>
  </si>
  <si>
    <t>FORNECIMENTO, MONTAGEM E INSTALACAO DE ESTRUTURA METALICA, COM LIGACAO SOLDADAS, INCLUSOS PERFIS METALICOS, CHAPA METALICAS, MAO DE OBRA E TRANSPORTE COM GUINDALTO - FORNECIMENTO E INSTALACAO</t>
  </si>
  <si>
    <t>TRAMA DE AÇO COMPOSTA POR TERÇAS PARA TELHADOS DE ATÉ 2 ÁGUAS PARA TELHA ONDULADA DE FIBROCIMENTO, METÁLICA, PLÁSTICA OU TERMOACÚSTICA, INCLUSO TRANSPORTE VERTICAL (EM KG). AF_07/2019</t>
  </si>
  <si>
    <t>12,76</t>
  </si>
  <si>
    <t>CUMEEIRA PARA TELHA GALVALUME TRAPEZOIDAL, ESPESSURA 0,43MM</t>
  </si>
  <si>
    <t>CHAPISCO PARA PAREDES EXTERNAS E INTERNAS COM ARGAMASSA DE CIMENTO E AREIA NO TRACO 1:3</t>
  </si>
  <si>
    <t>MASSA ÚNICA, PARA RECEBIMENTO DE PINTURA, EM ARGAMASSA TRAÇO 1:2:8, PREPARO MECÂNICO COM BETONEIRA 400L, APLICADA MANUALMENTE EM FACES INTERNAS DE PAREDES, ESPESSURA DE 20MM, COM EXECUÇÃO DE TALISCAS. AF_06/2014</t>
  </si>
  <si>
    <t>34,88</t>
  </si>
  <si>
    <t>EMBOÇO OU MASSA ÚNICA EM ARGAMASSA TRAÇO 1:2:8, PREPARO MANUAL, APLICADA MANUALMENTE EM PANOS DE FACHADA COM PRESENÇA DE VÃOS, ESPESSURA DE 25 MM. AF_08/2022</t>
  </si>
  <si>
    <t>50,30</t>
  </si>
  <si>
    <t>JANELA DE ALUMÍNIO DE CORRER COM 3 FOLHAS (2 VENEZIANAS E 1 PARA VIDRO), COM VIDROS, BATENTE E FERRAGENS. EXCLUSIVE ACABAMENTO, ALIZAR E CONTRAMARCO. FORNECIMENTO E INSTALAÇÃO. AF_12/2019</t>
  </si>
  <si>
    <t>655,36</t>
  </si>
  <si>
    <t>REGULARIZACAO SARRAFEADA PARA REVESTIMENTO DE PISO COM ARGAMASSA DE CIMENTO E AREIA NO TRACO 1:3, NA(S) ESPESSURA(S):- 2 CM</t>
  </si>
  <si>
    <t>PISO EM GRANILITE, MARMORITE OU GRANITINA EM AMBIENTES INTERNOS, COM ESPESSURA DE 8 MM, INCLUSO MISTURA EM BETONEIRA, COLOCAÇÃO DAS JUNTAS, APLICAÇÃO DO PISO, 4 POLIMENTOS COM POLITRIZ, ESTUCAMENTO, SELADOR E CERA. AF_06/2022</t>
  </si>
  <si>
    <t>97,70</t>
  </si>
  <si>
    <t>RODAPÉ EM MARMORITE, ALTURA 10CM. AF_09/2020</t>
  </si>
  <si>
    <t>20,51</t>
  </si>
  <si>
    <t>CABO DE COBRE FLEXÍVEL ISOLADO, 10 MM², ANTI-CHAMA 0,6/1,0 KV, PARA CIRCUITOS TERMINAIS - FORNECIMENTO E INSTALAÇÃO. AF_03/2023</t>
  </si>
  <si>
    <t>14,14</t>
  </si>
  <si>
    <t>CABO DE COBRE FLEXÍVEL ISOLADO, 2,5 MM², ANTI-CHAMA 450/750 V, PARA CIRCUITOS TERMINAIS - FORNECIMENTO E INSTALAÇÃO. AF_03/2023</t>
  </si>
  <si>
    <t>3,74</t>
  </si>
  <si>
    <t>CABO DE COBRE FLEXÍVEL ISOLADO, 4 MM², ANTI-CHAMA 450/750 V, PARA CIRCUITOS TERMINAIS - FORNECIMENTO E INSTALAÇÃO. AF_03/2023</t>
  </si>
  <si>
    <t>5,83</t>
  </si>
  <si>
    <t>CAIXA RETANGULAR 4" X 2" ALTA (2,00 M DO PISO), PVC, INSTALADA EM PAREDE - FORNECIMENTO E INSTALAÇÃO. AF_03/2023</t>
  </si>
  <si>
    <t>25,13</t>
  </si>
  <si>
    <t>CAIXA RETANGULAR 4" X 2" BAIXA (0,30 M DO PISO), PVC, INSTALADA EM PAREDE - FORNECIMENTO E INSTALAÇÃO. AF_03/2023</t>
  </si>
  <si>
    <t>9,11</t>
  </si>
  <si>
    <t>CAIXA RETANGULAR 4" X 2" MÉDIA (1,30 M DO PISO), PVC, INSTALADA EM PAREDE - FORNECIMENTO E INSTALAÇÃO. AF_03/2023</t>
  </si>
  <si>
    <t>14,38</t>
  </si>
  <si>
    <t>CAIXA ENTERRADA ELÉTRICA RETANGULAR, EM ALVENARIA COM TIJOLOS CERÂMICOS MACIÇOS, FUNDO COM BRITA, DIMENSÕES INTERNAS: 0,3X0,3X0,3 M. AF_12/2020</t>
  </si>
  <si>
    <t>149,99</t>
  </si>
  <si>
    <t>INTERRUPTOR SIMPLES (1 MÓDULO) COM 1 TOMADA DE EMBUTIR 2P+T 10 A, INCLUINDO SUPORTE E PLACA - FORNECIMENTO E INSTALAÇÃO. AF_03/2023</t>
  </si>
  <si>
    <t>41,95</t>
  </si>
  <si>
    <t>TOMADA ALTA DE EMBUTIR (1 MÓDULO), 2P+T 10 A, INCLUINDO SUPORTE E PLACA - FORNECIMENTO E INSTALAÇÃO. AF_03/2023</t>
  </si>
  <si>
    <t>37,06</t>
  </si>
  <si>
    <t>TOMADA BAIXA DE EMBUTIR (1 MÓDULO), 2P+T 10 A, INCLUINDO SUPORTE E PLACA - FORNECIMENTO E INSTALAÇÃO. AF_03/2023</t>
  </si>
  <si>
    <t>25,90</t>
  </si>
  <si>
    <t>TOMADA BAIXA DE EMBUTIR (2 MÓDULOS), 2P+T 10 A, INCLUINDO SUPORTE E PLACA - FORNECIMENTO E INSTALAÇÃO. AF_03/2023</t>
  </si>
  <si>
    <t>40,07</t>
  </si>
  <si>
    <t>INTERRUPTOR SIMPLES (2 MÓDULOS) COM 1 TOMADA DE EMBUTIR 2P+T 10 A, INCLUINDO SUPORTE E PLACA - FORNECIMENTO E INSTALAÇÃO. AF_03/2023</t>
  </si>
  <si>
    <t>54,93</t>
  </si>
  <si>
    <t>DISJUNTOR BIPOLAR TIPO DIN, CORRENTE NOMINAL DE 16A - FORNECIMENTO E INSTALAÇÃO. AF_10/2020</t>
  </si>
  <si>
    <t>58,72</t>
  </si>
  <si>
    <t>DISJUNTOR TRIPOLAR TIPO DIN, CORRENTE NOMINAL DE 50A - FORNECIMENTO E INSTALAÇÃO. AF_10/2020</t>
  </si>
  <si>
    <t>94,11</t>
  </si>
  <si>
    <t>DISJUNTOR MONOPOLAR TIPO DIN, CORRENTE NOMINAL DE 10A - FORNECIMENTO E INSTALAÇÃO. AF_10/2020</t>
  </si>
  <si>
    <t>11,64</t>
  </si>
  <si>
    <t>ELETRODUTO FLEXÍVEL CORRUGADO REFORÇADO, PVC, DN 25 MM (3/4"), PARA CIRCUITOS TERMINAIS, INSTALADO EM PAREDE - FORNECIMENTO E INSTALAÇÃO. AF_03/2023</t>
  </si>
  <si>
    <t>9,92</t>
  </si>
  <si>
    <t>ELETRODUTO FLEXÍVEL CORRUGADO, PEAD, DN 50 (1 1/2"), PARA REDE ENTERRADA DE DISTRIBUIÇÃO DE ENERGIA ELÉTRICA - FORNECIMENTO E INSTALAÇÃO. AF_12/2021</t>
  </si>
  <si>
    <t>8,10</t>
  </si>
  <si>
    <t>RASGO LINEAR MANUAL EM ALVENARIA, PARA ELETRODUTOS, DIÂMETROS MENORES OU IGUAIS A 40 MM. AF_09/2023</t>
  </si>
  <si>
    <t>6,51</t>
  </si>
  <si>
    <t>LUMINÁRIA ARANDELA TIPO MEIA LUA, DE SOBREPOR, COM 1 LÂMPADA FLUORESCENTE DE 15 W, SEM REATOR - FORNECIMENTO E INSTALAÇÃO. AF_02/2020</t>
  </si>
  <si>
    <t>91,42</t>
  </si>
  <si>
    <t>LUMINARIA LED DE SOBREPOR 36W, 2400LMS, 120CM, DA ELGIM, RCA OU SIMILAR - FORNECIMENTO E INSTALACAO</t>
  </si>
  <si>
    <t>QUADRO DE DISTRIBUICAO DE ENERGIA DE EMBUTIR, BARRAMENTO TRIFASICO DE 150A, CAPACIDADE PARA 30 MODULOS DIN DA CEMAR OU SIMILAR - FORNECIMENTO E INSTALACAO</t>
  </si>
  <si>
    <t>- TRIFASICO 0 A 14,00 KW</t>
  </si>
  <si>
    <t>EXTINTOR DE INCÊNDIO PORTÁTIL COM CARGA DE ÁGUA PRESSURIZADA DE 10 L, CLASSE A - FORNECIMENTO E INSTALAÇÃO. AF_10/2020_PE</t>
  </si>
  <si>
    <t>282,17</t>
  </si>
  <si>
    <t>EXTINTOR DE INCÊNDIO PORTÁTIL COM CARGA DE PQS DE 4 KG, CLASSE BC - FORNECIMENTO E INSTALAÇÃO. AF_10/2020_PE</t>
  </si>
  <si>
    <t>273,51</t>
  </si>
  <si>
    <t>PLACA DE SINALIZACAO DE ORIENTACAO E SALVAMENTO, SIMBOLO RETANGULAR, FUNDO VERDE, PICTOGRAMA FOTOLUMINESCENTE, EM PVC, 2MM ANTI-CHAMAS, NAS DIMENSOES (13X26)CM</t>
  </si>
  <si>
    <t>LUMINÁRIA DE EMERGÊNCIA, COM 30 LÂMPADAS LED DE 2 W, SEM REATOR - FORNECIMENTO E INSTALAÇÃO. AF_02/2020</t>
  </si>
  <si>
    <t>25,28</t>
  </si>
  <si>
    <t>EXECUÇÃO DE PASSEIO (CALÇADA) OU PISO DE CONCRETO COM CONCRETO MOLDADO IN LOCO, FEITO EM OBRA, ACABAMENTO CONVENCIONAL, NÃO ARMADO. AF_08/2022</t>
  </si>
  <si>
    <t>722,57</t>
  </si>
  <si>
    <t>PLANTIO DE GRAMA ESMERALDA OU SÃO CARLOS OU CURITIBANA, EM PLACAS. AF_05/2022</t>
  </si>
  <si>
    <t>12,16</t>
  </si>
  <si>
    <t>APLICAÇÃO DE ADUBO EM SOLO. AF_05/2018</t>
  </si>
  <si>
    <t>7,56</t>
  </si>
  <si>
    <t>PINTURA COM TINTA ALQUÍDICA DE FUNDO E ACABAMENTO (ESMALTE SINTÉTICO GRAFITE) PULVERIZADA SOBRE SUPERFÍCIES METÁLICAS (EXCETO PERFIL) EXECUTADO EM OBRA (POR DEMÃO). AF_01/2020_PE</t>
  </si>
  <si>
    <t>20,92</t>
  </si>
  <si>
    <t>FUNDO SELADOR ACRÍLICO, APLICAÇÃO MANUAL EM PAREDE, UMA DEMÃO. AF_04/2023</t>
  </si>
  <si>
    <t>3,42</t>
  </si>
  <si>
    <t>APLICACAO E LIXAMENTO DE MASSA ACRILICA EM PAREDES EM DUAS DEMAOS</t>
  </si>
  <si>
    <t>PINTURA LÁTEX ACRÍLICA PREMIUM, APLICAÇÃO MANUAL EM PAREDES, DUAS DEMÃOS. AF_04/2023</t>
  </si>
  <si>
    <t>11,60</t>
  </si>
  <si>
    <t>REVESTIMENTO DE ACABAMENTO ARRANHADO, APLICADO COM DESEMPENADEIRA MALHA MEDIA, INCLUSIVE FUNDO PREPARADOR</t>
  </si>
  <si>
    <t>SOLEIRA EM GRANITO, LARGURA 15 CM, ESPESSURA 2,0 CM. AF_09/2020</t>
  </si>
  <si>
    <t>108,60</t>
  </si>
  <si>
    <t>PEITORIL LINEAR EM GRANITO OU MÁRMORE, L = 15CM, COMPRIMENTO DE ATÉ 2M, ASSENTADO COM ARGAMASSA 1:6 COM ADITIVO. AF_11/2020</t>
  </si>
  <si>
    <t>189,49</t>
  </si>
  <si>
    <t>ALAMBRADO EM MOURÕES DE CONCRETO, COM TELA DE ARAME GALVANIZADO (INCLUSIVE MURETA EM CONCRETO). AF_05/2018</t>
  </si>
  <si>
    <t>149,53</t>
  </si>
  <si>
    <t>ENGENHEIRO CIVIL DE OBRA JUNIOR COM ENCARGOS COMPLEMENTARES</t>
  </si>
  <si>
    <t>97,88</t>
  </si>
  <si>
    <t>MESTRE DE OBRAS COM ENCARGOS COMPLEMENTARES</t>
  </si>
  <si>
    <t>31,40</t>
  </si>
  <si>
    <t>VIGIA NOTURNO COM ENCARGOS COMPLEMENTARES</t>
  </si>
  <si>
    <t>22,02</t>
  </si>
  <si>
    <t>LIMPEZA DE SUPERFÍCIE COM JATO DE ALTA PRESSÃO. AF_04/2019</t>
  </si>
  <si>
    <t>1,60</t>
  </si>
  <si>
    <t>CARPINTEIRO DE FORMAS COM ENCARGOS COMPLEMENTARES</t>
  </si>
  <si>
    <t>19,71</t>
  </si>
  <si>
    <t>21,75</t>
  </si>
  <si>
    <t>ENCANADOR OU BOMBEIRO HIDRÁULICO COM ENCARGOS COMPLEMENTARES</t>
  </si>
  <si>
    <t>19,33</t>
  </si>
  <si>
    <t>21,36</t>
  </si>
  <si>
    <t>PEDREIRO COM ENCARGOS COMPLEMENTARES</t>
  </si>
  <si>
    <t>19,94</t>
  </si>
  <si>
    <t>22,09</t>
  </si>
  <si>
    <t>SERVENTE COM ENCARGOS COMPLEMENTARES</t>
  </si>
  <si>
    <t>16,30</t>
  </si>
  <si>
    <t>17,74</t>
  </si>
  <si>
    <t>AUXILIAR DE SERVIÇOS GERAIS COM ENCARGOS COMPLEMENTARES</t>
  </si>
  <si>
    <t>17,45</t>
  </si>
  <si>
    <t>19,07</t>
  </si>
  <si>
    <t>AREIA MEDIA - POSTO JAZIDA/FORNECEDOR (RETIRADO NA JAZIDA, SEM TRANSPORTE)</t>
  </si>
  <si>
    <t xml:space="preserve">M3    </t>
  </si>
  <si>
    <t>78,00</t>
  </si>
  <si>
    <t>PONTALETE ROLIÇO SEM TRATAMENTO, D = 8 A 11 CM, H = 6 M, EM EUCALIPTO OU EQUIVALENTE DA REGIAO - BRUTA (PARA ESCORAMENTO)</t>
  </si>
  <si>
    <t xml:space="preserve">M     </t>
  </si>
  <si>
    <t>5,30</t>
  </si>
  <si>
    <t>PREGO DE ACO POLIDO COM CABECA 15 X 15 (1 1/4 X 13)</t>
  </si>
  <si>
    <t xml:space="preserve">KG    </t>
  </si>
  <si>
    <t>28,16</t>
  </si>
  <si>
    <t>TABUA NAO APARELHADA *2,5 X 30* CM, EM MACARANDUBA/MASSARANDUBA, ANGELIM OU EQUIVALENTE DA REGIAO - BRUTA</t>
  </si>
  <si>
    <t>30,52</t>
  </si>
  <si>
    <t>TIJOLO CERAMICO MACICO COMUM *5 X 10 X 20* CM (L X A X C)</t>
  </si>
  <si>
    <t xml:space="preserve">UN    </t>
  </si>
  <si>
    <t>0,78</t>
  </si>
  <si>
    <t>BACIA SANITARIA (VASO) CONVENCIONAL, DE LOUCA COLORIDA, SIFAO APARENTE, SAIDA VERTICAL (SEM ASSENTO)</t>
  </si>
  <si>
    <t>196,37</t>
  </si>
  <si>
    <t>CAIXA D'AGUA / RESERVATORIO EM POLIETILENO, 1000 LITROS, COM TAMPA</t>
  </si>
  <si>
    <t>459,97</t>
  </si>
  <si>
    <t>CAIXA DE DESCARGA PLASTICA PARA BACIA / VASO SANITARIO, EXTERNA, CAPACIDADE 9 LITROS, PUXADOR FIO DE NYLON, NAO INCLUSO CANO, BOLSA, ENGATE</t>
  </si>
  <si>
    <t>53,52</t>
  </si>
  <si>
    <t>TUBO PVC  SERIE NORMAL, DN 100 MM, PARA ESGOTO  PREDIAL (NBR 5688)</t>
  </si>
  <si>
    <t>19,99</t>
  </si>
  <si>
    <t>TUBO PVC, SOLDAVEL, DE 25 MM, AGUA FRIA (NBR-5648)</t>
  </si>
  <si>
    <t>TELHADISTA COM ENCARGOS COMPLEMENTARES</t>
  </si>
  <si>
    <t>19,54</t>
  </si>
  <si>
    <t>21,55</t>
  </si>
  <si>
    <t>GUINCHO ELÉTRICO DE COLUNA, CAPACIDADE 400 KG, COM MOTO FREIO, MOTOR TRIFÁSICO DE 1,25 CV - CHP DIURNO. AF_03/2016</t>
  </si>
  <si>
    <t>CHP</t>
  </si>
  <si>
    <t>21,99</t>
  </si>
  <si>
    <t>23,53</t>
  </si>
  <si>
    <t>GUINCHO ELÉTRICO DE COLUNA, CAPACIDADE 400 KG, COM MOTO FREIO, MOTOR TRIFÁSICO DE 1,25 CV - CHI DIURNO. AF_03/2016</t>
  </si>
  <si>
    <t>CHI</t>
  </si>
  <si>
    <t>20,88</t>
  </si>
  <si>
    <t>22,37</t>
  </si>
  <si>
    <t>VIDRO TEMPERADO INCOLOR PARA PORTA DE ABRIR, E = 10 MM (SEM FERRAGENS E SEM COLOCACAO)</t>
  </si>
  <si>
    <t xml:space="preserve">M2    </t>
  </si>
  <si>
    <t>437,00</t>
  </si>
  <si>
    <t>CONJ. DE FERRAGENS PARA PORTA DE VIDRO TEMPERADO, EM ZAMAC CROMADO, CONTEMPLANDO DOBRADICA INF., DOBRADICA SUP., PIVO PARA DOBRADICA INF., PIVO PARA DOBRADICA SUP., FECHADURA CENTRAL EM ZAMC. CROMADO, CONTRA FECHADURA DE PRESSAO</t>
  </si>
  <si>
    <t xml:space="preserve">CJ    </t>
  </si>
  <si>
    <t>148,55</t>
  </si>
  <si>
    <t>VIDRACEIRO COM ENCARGOS COMPLEMENTARES</t>
  </si>
  <si>
    <t>17,97</t>
  </si>
  <si>
    <t>19,73</t>
  </si>
  <si>
    <t>SOLDADOR COM ENCARGOS COMPLEMENTARES</t>
  </si>
  <si>
    <t>22,01</t>
  </si>
  <si>
    <t>23,58</t>
  </si>
  <si>
    <t>SOLDADOR A (PARA SOLDA A SER TESTADA COM RAIOS "X") COM ENCARGOS COMPLEMENTARES</t>
  </si>
  <si>
    <t>24,64</t>
  </si>
  <si>
    <t>26,57</t>
  </si>
  <si>
    <t>PLACA DE SINALIZACAO DE SEGURANCA CONTRA INCENDIO, FOTOLUMINESCENTE, QUADRADA, *14 X 14* CM, EM PVC *2* MM ANTI-CHAMAS (SIMBOLOS, CORES E PICTOGRAMAS CONFORME NBR 16820)</t>
  </si>
  <si>
    <t>13,39</t>
  </si>
  <si>
    <t>AJUDANTE DE PEDREIRO COM ENCARGOS COMPLEMENTARES</t>
  </si>
  <si>
    <t>16,35</t>
  </si>
  <si>
    <t>17,81</t>
  </si>
  <si>
    <t>PLACA VIBRATÓRIA REVERSÍVEL COM MOTOR 4 TEMPOS A GASOLINA, FORÇA CENTRÍFUGA DE 25 KN (2500 KGF), POTÊNCIA 5,5 CV - CHP DIURNO. AF_08/2015</t>
  </si>
  <si>
    <t>11,37</t>
  </si>
  <si>
    <t>9,84</t>
  </si>
  <si>
    <t>PLACA VIBRATÓRIA REVERSÍVEL COM MOTOR 4 TEMPOS A GASOLINA, FORÇA CENTRÍFUGA DE 25 KN (2500 KGF), POTÊNCIA 5,5 CV - CHI DIURNO. AF_08/2015</t>
  </si>
  <si>
    <t>0,62</t>
  </si>
  <si>
    <t>0,73</t>
  </si>
  <si>
    <t>PEDRA BRITADA N. 1 (9,5 a 19 MM) POSTO PEDREIRA/FORNECEDOR, SEM FRETE</t>
  </si>
  <si>
    <t>75,84</t>
  </si>
  <si>
    <t>TELA DE ARAME GALVANIZADA QUADRANGULAR / LOSANGULAR, FIO 2,11 MM (14 BWG), MALHA 5 X 5 CM, H = 2 M</t>
  </si>
  <si>
    <t>33,30</t>
  </si>
  <si>
    <t>TUBO ACO GALVANIZADO COM COSTURA, CLASSE MEDIA, DN 1.1/2", E = *3,25* MM, PESO *3,61* KG/M (NBR 5580)</t>
  </si>
  <si>
    <t>67,66</t>
  </si>
  <si>
    <t>ELETRODO REVESTIDO AWS - E7018, DIAMETRO IGUAL A 4,00 MM</t>
  </si>
  <si>
    <t>43,50</t>
  </si>
  <si>
    <t>TUBO ACO GALVANIZADO COM COSTURA, CLASSE LEVE, DN 25 MM ( 1"),  E = 2,65 MM,  *2,11* KG/M (NBR 5580)</t>
  </si>
  <si>
    <t>41,97</t>
  </si>
  <si>
    <t>SERRALHEIRO COM ENCARGOS COMPLEMENTARES</t>
  </si>
  <si>
    <t>20,15</t>
  </si>
  <si>
    <t>22,30</t>
  </si>
  <si>
    <t>INVERSOR DE SOLDA MONOFÁSICO DE 160 A, POTÊNCIA DE 5400 W, TENSÃO DE 220 V, PARA SOLDA COM ELETRODOS DE 2,0 A 4,0 MM E PROCESSO TIG - CHP DIURNO. AF_06/2018</t>
  </si>
  <si>
    <t>4,73</t>
  </si>
  <si>
    <t>5,46</t>
  </si>
  <si>
    <t>INVERSOR DE SOLDA MONOFÁSICO DE 160 A, POTÊNCIA DE 5400 W, TENSÃO DE 220 V, PARA SOLDA COM ELETRODOS DE 2,0 A 4,0 MM E PROCESSO TIG - CHI DIURNO. AF_06/2018</t>
  </si>
  <si>
    <t>0,06</t>
  </si>
  <si>
    <t>0,09</t>
  </si>
  <si>
    <t>AGESUL(JUNHO/2023) SINAPI SETEMBRO/2023) SBC (SETEMBRO/2023)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</si>
</sst>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R$&quot;\ * #,##0.00_-;\-&quot;R$&quot;\ * #,##0.00_-;_-&quot;R$&quot;\ * &quot;-&quot;??_-;_-@_-"/>
    <numFmt numFmtId="43" formatCode="_-* #,##0.00_-;\-* #,##0.00_-;_-* &quot;-&quot;??_-;_-@_-"/>
    <numFmt numFmtId="164" formatCode="#,##0.000_);\(#,##0.000\)"/>
    <numFmt numFmtId="165" formatCode="&quot;R$&quot;\ #,##0.00"/>
    <numFmt numFmtId="166" formatCode="_(* #,##0.00_);_(* \(#,##0.00\);_(* &quot;-&quot;??_);_(@_)"/>
    <numFmt numFmtId="167" formatCode="_-* #,##0.000_-;\-* #,##0.000_-;_-* &quot;-&quot;??_-;_-@_-"/>
  </numFmts>
  <fonts count="60" x14ac:knownFonts="1">
    <font>
      <sz val="11"/>
      <color theme="1"/>
      <name val="Calibri"/>
      <family val="2"/>
      <scheme val="minor"/>
    </font>
    <font>
      <sz val="10"/>
      <name val="Courier"/>
      <family val="3"/>
    </font>
    <font>
      <sz val="8"/>
      <name val="Calibri"/>
      <family val="2"/>
      <scheme val="minor"/>
    </font>
    <font>
      <sz val="11"/>
      <color theme="1"/>
      <name val="Calibri"/>
      <family val="2"/>
      <scheme val="minor"/>
    </font>
    <font>
      <sz val="11"/>
      <color indexed="8"/>
      <name val="Calibri"/>
      <family val="2"/>
      <scheme val="minor"/>
    </font>
    <font>
      <sz val="8"/>
      <color rgb="FF000000"/>
      <name val="Arial"/>
      <family val="2"/>
    </font>
    <font>
      <sz val="10"/>
      <name val="Arial"/>
      <family val="2"/>
    </font>
    <font>
      <b/>
      <sz val="10"/>
      <name val="Cambria"/>
      <family val="1"/>
    </font>
    <font>
      <sz val="10"/>
      <name val="Cambria"/>
      <family val="1"/>
    </font>
    <font>
      <sz val="8"/>
      <name val="Cambria"/>
      <family val="1"/>
    </font>
    <font>
      <b/>
      <sz val="9"/>
      <name val="Cambria"/>
      <family val="1"/>
    </font>
    <font>
      <b/>
      <sz val="8"/>
      <name val="Cambria"/>
      <family val="1"/>
    </font>
    <font>
      <b/>
      <sz val="12"/>
      <name val="Cambria"/>
      <family val="1"/>
    </font>
    <font>
      <b/>
      <sz val="16"/>
      <name val="Cambria"/>
      <family val="1"/>
    </font>
    <font>
      <b/>
      <sz val="8"/>
      <color rgb="FF000000"/>
      <name val="Cambria"/>
      <family val="1"/>
    </font>
    <font>
      <b/>
      <sz val="10"/>
      <color rgb="FF000000"/>
      <name val="Cambria"/>
      <family val="1"/>
    </font>
    <font>
      <sz val="8"/>
      <color rgb="FF000000"/>
      <name val="Cambria"/>
      <family val="1"/>
    </font>
    <font>
      <b/>
      <sz val="6"/>
      <name val="Cambria"/>
      <family val="1"/>
    </font>
    <font>
      <sz val="9"/>
      <name val="Cambria"/>
      <family val="1"/>
    </font>
    <font>
      <sz val="10"/>
      <color rgb="FF000000"/>
      <name val="Arial"/>
      <family val="2"/>
    </font>
    <font>
      <sz val="10"/>
      <color rgb="FF000000"/>
      <name val="Cambria"/>
      <family val="1"/>
    </font>
    <font>
      <b/>
      <sz val="11"/>
      <color indexed="8"/>
      <name val="Courier New"/>
      <family val="3"/>
    </font>
    <font>
      <b/>
      <sz val="9"/>
      <color indexed="8"/>
      <name val="Courier New"/>
      <family val="3"/>
    </font>
    <font>
      <sz val="9"/>
      <color indexed="8"/>
      <name val="Courier New"/>
      <family val="3"/>
    </font>
    <font>
      <b/>
      <sz val="9"/>
      <color rgb="FF000000"/>
      <name val="Courier New"/>
      <family val="3"/>
    </font>
    <font>
      <sz val="9"/>
      <color rgb="FF000000"/>
      <name val="Courier New"/>
      <family val="3"/>
    </font>
    <font>
      <sz val="10"/>
      <color rgb="FF000000"/>
      <name val="Courier New"/>
      <family val="3"/>
    </font>
    <font>
      <b/>
      <sz val="10"/>
      <color indexed="8"/>
      <name val="Courier New"/>
      <family val="3"/>
    </font>
    <font>
      <sz val="10"/>
      <color rgb="FF000000"/>
      <name val="Arial"/>
      <family val="2"/>
    </font>
    <font>
      <sz val="9"/>
      <name val="Courier New"/>
      <family val="3"/>
    </font>
    <font>
      <sz val="11"/>
      <name val="Calibri"/>
      <family val="2"/>
      <scheme val="minor"/>
    </font>
    <font>
      <b/>
      <sz val="9"/>
      <color rgb="FF000000"/>
      <name val="Cambria"/>
      <family val="1"/>
    </font>
    <font>
      <b/>
      <sz val="10"/>
      <color rgb="FFFF0000"/>
      <name val="Cambria"/>
      <family val="1"/>
    </font>
    <font>
      <b/>
      <sz val="16"/>
      <color theme="1"/>
      <name val="Bahnschrift SemiBold Condensed"/>
      <family val="2"/>
    </font>
    <font>
      <sz val="16"/>
      <color theme="1"/>
      <name val="Bahnschrift SemiBold Condensed"/>
      <family val="2"/>
    </font>
    <font>
      <b/>
      <sz val="11"/>
      <color theme="1"/>
      <name val="Calibri"/>
      <family val="2"/>
      <scheme val="minor"/>
    </font>
    <font>
      <sz val="10"/>
      <color theme="1"/>
      <name val="Calibri"/>
      <family val="2"/>
      <scheme val="minor"/>
    </font>
    <font>
      <b/>
      <sz val="10"/>
      <color rgb="FF000000"/>
      <name val="Arial"/>
      <family val="2"/>
    </font>
    <font>
      <b/>
      <sz val="10"/>
      <color theme="1"/>
      <name val="Calibri"/>
      <family val="2"/>
      <scheme val="minor"/>
    </font>
    <font>
      <b/>
      <sz val="9"/>
      <color theme="1"/>
      <name val="Calibri"/>
      <family val="2"/>
      <scheme val="minor"/>
    </font>
    <font>
      <b/>
      <sz val="8"/>
      <color rgb="FFFF0000"/>
      <name val="Cambria"/>
      <family val="1"/>
    </font>
    <font>
      <sz val="10"/>
      <color rgb="FFFF0000"/>
      <name val="Cambria"/>
      <family val="1"/>
    </font>
    <font>
      <sz val="11"/>
      <color rgb="FFFF0000"/>
      <name val="Calibri"/>
      <family val="2"/>
      <scheme val="minor"/>
    </font>
    <font>
      <sz val="8"/>
      <color rgb="FFFF0000"/>
      <name val="Cambria"/>
      <family val="1"/>
    </font>
    <font>
      <b/>
      <sz val="16"/>
      <color rgb="FFFF0000"/>
      <name val="Cambria"/>
      <family val="1"/>
    </font>
    <font>
      <b/>
      <sz val="6"/>
      <color rgb="FFFF0000"/>
      <name val="Cambria"/>
      <family val="1"/>
    </font>
    <font>
      <sz val="9"/>
      <color rgb="FFFF0000"/>
      <name val="Cambria"/>
      <family val="1"/>
    </font>
    <font>
      <sz val="10"/>
      <color rgb="FFFF0000"/>
      <name val="Arial"/>
      <family val="2"/>
    </font>
    <font>
      <b/>
      <sz val="11"/>
      <color rgb="FFFF0000"/>
      <name val="Cambria"/>
      <family val="1"/>
    </font>
    <font>
      <sz val="11"/>
      <name val="Cambria"/>
      <family val="1"/>
    </font>
    <font>
      <sz val="11"/>
      <color theme="1"/>
      <name val="Cambria"/>
      <family val="1"/>
    </font>
    <font>
      <b/>
      <sz val="14"/>
      <name val="Cambria"/>
      <family val="1"/>
    </font>
    <font>
      <b/>
      <sz val="11"/>
      <name val="Calibri"/>
      <family val="2"/>
      <scheme val="minor"/>
    </font>
    <font>
      <b/>
      <sz val="9"/>
      <name val="Calibri"/>
      <family val="2"/>
      <scheme val="minor"/>
    </font>
    <font>
      <sz val="10"/>
      <name val="Calibri"/>
      <family val="2"/>
      <scheme val="minor"/>
    </font>
    <font>
      <sz val="8"/>
      <name val="Arial"/>
      <family val="2"/>
    </font>
    <font>
      <b/>
      <sz val="10"/>
      <name val="Arial"/>
      <family val="2"/>
    </font>
    <font>
      <b/>
      <sz val="11"/>
      <name val="Cambria"/>
      <family val="1"/>
    </font>
    <font>
      <b/>
      <sz val="5"/>
      <name val="Cambria"/>
      <family val="1"/>
    </font>
    <font>
      <sz val="12"/>
      <name val="Cambria"/>
      <family val="1"/>
    </font>
  </fonts>
  <fills count="17">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gray0625"/>
    </fill>
    <fill>
      <patternFill patternType="solid">
        <fgColor theme="4" tint="0.7999816888943144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1" tint="0.499984740745262"/>
        <bgColor indexed="64"/>
      </patternFill>
    </fill>
    <fill>
      <patternFill patternType="solid">
        <fgColor rgb="FFFFFFFF"/>
        <bgColor rgb="FF000000"/>
      </patternFill>
    </fill>
  </fills>
  <borders count="5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style="thin">
        <color rgb="FF000000"/>
      </left>
      <right style="thin">
        <color rgb="FF000000"/>
      </right>
      <top/>
      <bottom style="thin">
        <color rgb="FF000000"/>
      </bottom>
      <diagonal/>
    </border>
    <border>
      <left style="thin">
        <color rgb="FF000000"/>
      </left>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indexed="64"/>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right style="thin">
        <color indexed="64"/>
      </right>
      <top style="thin">
        <color auto="1"/>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thin">
        <color indexed="64"/>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auto="1"/>
      </left>
      <right style="thin">
        <color auto="1"/>
      </right>
      <top/>
      <bottom style="thin">
        <color auto="1"/>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rgb="FF000000"/>
      </left>
      <right style="thin">
        <color indexed="64"/>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top/>
      <bottom style="thin">
        <color rgb="FF000000"/>
      </bottom>
      <diagonal/>
    </border>
    <border>
      <left style="thin">
        <color indexed="64"/>
      </left>
      <right/>
      <top style="thin">
        <color rgb="FF000000"/>
      </top>
      <bottom style="thin">
        <color rgb="FF000000"/>
      </bottom>
      <diagonal/>
    </border>
  </borders>
  <cellStyleXfs count="44">
    <xf numFmtId="0" fontId="0" fillId="0" borderId="0"/>
    <xf numFmtId="164" fontId="1" fillId="0" borderId="0"/>
    <xf numFmtId="164" fontId="1" fillId="0" borderId="0"/>
    <xf numFmtId="9" fontId="3" fillId="0" borderId="0" applyFont="0" applyFill="0" applyBorder="0" applyAlignment="0" applyProtection="0"/>
    <xf numFmtId="0" fontId="4" fillId="0" borderId="0"/>
    <xf numFmtId="0" fontId="3" fillId="0" borderId="0"/>
    <xf numFmtId="0" fontId="6" fillId="0" borderId="0"/>
    <xf numFmtId="166" fontId="6" fillId="0" borderId="0" applyFont="0" applyFill="0" applyBorder="0" applyAlignment="0" applyProtection="0"/>
    <xf numFmtId="43" fontId="3" fillId="0" borderId="0" applyFont="0" applyFill="0" applyBorder="0" applyAlignment="0" applyProtection="0"/>
    <xf numFmtId="0" fontId="6" fillId="0" borderId="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0" fontId="19" fillId="0" borderId="0"/>
    <xf numFmtId="0" fontId="28" fillId="0" borderId="0"/>
    <xf numFmtId="44" fontId="19" fillId="0" borderId="0" applyFont="0" applyFill="0" applyBorder="0" applyAlignment="0" applyProtection="0"/>
    <xf numFmtId="0" fontId="19"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4" fontId="19" fillId="0" borderId="0" applyFont="0" applyFill="0" applyBorder="0" applyAlignment="0" applyProtection="0"/>
    <xf numFmtId="44" fontId="3" fillId="0" borderId="0" applyFont="0" applyFill="0" applyBorder="0" applyAlignment="0" applyProtection="0"/>
  </cellStyleXfs>
  <cellXfs count="1195">
    <xf numFmtId="0" fontId="0" fillId="0" borderId="0" xfId="0"/>
    <xf numFmtId="9" fontId="0" fillId="0" borderId="0" xfId="0" applyNumberFormat="1"/>
    <xf numFmtId="0" fontId="14" fillId="2" borderId="6"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6" xfId="0" applyFont="1" applyFill="1" applyBorder="1" applyAlignment="1">
      <alignment horizontal="center" vertical="center"/>
    </xf>
    <xf numFmtId="0" fontId="0" fillId="0" borderId="11" xfId="0" applyBorder="1"/>
    <xf numFmtId="0" fontId="0" fillId="0" borderId="8" xfId="0" applyBorder="1"/>
    <xf numFmtId="0" fontId="5" fillId="2" borderId="11" xfId="0" applyFont="1" applyFill="1" applyBorder="1" applyAlignment="1">
      <alignment horizontal="center" vertical="center"/>
    </xf>
    <xf numFmtId="0" fontId="0" fillId="0" borderId="6" xfId="0" applyBorder="1"/>
    <xf numFmtId="0" fontId="8" fillId="0" borderId="7" xfId="0" applyFont="1" applyBorder="1" applyAlignment="1">
      <alignment vertical="center" wrapText="1"/>
    </xf>
    <xf numFmtId="0" fontId="12" fillId="0" borderId="12" xfId="0" applyFont="1" applyBorder="1" applyAlignment="1">
      <alignment vertical="center" wrapText="1"/>
    </xf>
    <xf numFmtId="0" fontId="8" fillId="0" borderId="9" xfId="0" applyFont="1" applyBorder="1" applyAlignment="1">
      <alignment vertical="center" wrapText="1"/>
    </xf>
    <xf numFmtId="0" fontId="0" fillId="0" borderId="6" xfId="0" applyBorder="1" applyAlignment="1">
      <alignment vertical="center"/>
    </xf>
    <xf numFmtId="0" fontId="0" fillId="0" borderId="11" xfId="0" applyBorder="1" applyAlignment="1">
      <alignment vertical="center"/>
    </xf>
    <xf numFmtId="0" fontId="0" fillId="0" borderId="8" xfId="0" applyBorder="1" applyAlignment="1">
      <alignment vertical="center"/>
    </xf>
    <xf numFmtId="0" fontId="17" fillId="0" borderId="10" xfId="0" applyFont="1" applyBorder="1" applyAlignment="1">
      <alignment vertical="top" wrapText="1"/>
    </xf>
    <xf numFmtId="0" fontId="17" fillId="0" borderId="7" xfId="0" applyFont="1" applyBorder="1" applyAlignment="1">
      <alignment vertical="top" wrapText="1"/>
    </xf>
    <xf numFmtId="0" fontId="17" fillId="0" borderId="12" xfId="0" applyFont="1" applyBorder="1" applyAlignment="1">
      <alignment vertical="top" wrapText="1"/>
    </xf>
    <xf numFmtId="0" fontId="9" fillId="0" borderId="1" xfId="0" applyFont="1" applyBorder="1" applyAlignment="1">
      <alignment vertical="center"/>
    </xf>
    <xf numFmtId="0" fontId="9" fillId="0" borderId="1" xfId="0" applyFont="1" applyBorder="1" applyAlignment="1">
      <alignment vertical="center" wrapText="1"/>
    </xf>
    <xf numFmtId="0" fontId="17" fillId="0" borderId="11" xfId="0" applyFont="1" applyBorder="1" applyAlignment="1">
      <alignment wrapText="1"/>
    </xf>
    <xf numFmtId="0" fontId="17" fillId="0" borderId="0" xfId="0" applyFont="1" applyAlignment="1">
      <alignment wrapText="1"/>
    </xf>
    <xf numFmtId="0" fontId="9" fillId="0" borderId="6" xfId="0" applyFont="1" applyBorder="1" applyAlignment="1">
      <alignment vertical="center" wrapText="1"/>
    </xf>
    <xf numFmtId="0" fontId="9" fillId="0" borderId="10" xfId="0" applyFont="1" applyBorder="1" applyAlignment="1">
      <alignment vertical="center"/>
    </xf>
    <xf numFmtId="0" fontId="20" fillId="0" borderId="0" xfId="14" applyFont="1"/>
    <xf numFmtId="0" fontId="12" fillId="0" borderId="0" xfId="14" applyFont="1" applyAlignment="1">
      <alignment vertical="center"/>
    </xf>
    <xf numFmtId="0" fontId="20" fillId="0" borderId="0" xfId="14" applyFont="1" applyAlignment="1">
      <alignment vertical="center"/>
    </xf>
    <xf numFmtId="49" fontId="20" fillId="0" borderId="0" xfId="14" applyNumberFormat="1" applyFont="1"/>
    <xf numFmtId="0" fontId="20" fillId="9" borderId="0" xfId="14" applyFont="1" applyFill="1"/>
    <xf numFmtId="0" fontId="19" fillId="0" borderId="0" xfId="14" applyAlignment="1">
      <alignment wrapText="1"/>
    </xf>
    <xf numFmtId="0" fontId="19" fillId="0" borderId="0" xfId="14"/>
    <xf numFmtId="4" fontId="6" fillId="0" borderId="0" xfId="14" applyNumberFormat="1" applyFont="1"/>
    <xf numFmtId="0" fontId="22" fillId="7" borderId="35" xfId="14" applyFont="1" applyFill="1" applyBorder="1" applyAlignment="1" applyProtection="1">
      <alignment horizontal="left" vertical="center"/>
      <protection locked="0"/>
    </xf>
    <xf numFmtId="0" fontId="23" fillId="8" borderId="36" xfId="14" applyFont="1" applyFill="1" applyBorder="1" applyAlignment="1" applyProtection="1">
      <alignment horizontal="left" vertical="center"/>
      <protection locked="0"/>
    </xf>
    <xf numFmtId="0" fontId="24" fillId="7" borderId="37" xfId="14" applyFont="1" applyFill="1" applyBorder="1" applyAlignment="1" applyProtection="1">
      <alignment vertical="center"/>
      <protection locked="0"/>
    </xf>
    <xf numFmtId="49" fontId="25" fillId="8" borderId="38" xfId="14" applyNumberFormat="1" applyFont="1" applyFill="1" applyBorder="1" applyAlignment="1" applyProtection="1">
      <alignment vertical="center"/>
      <protection locked="0"/>
    </xf>
    <xf numFmtId="0" fontId="24" fillId="7" borderId="39" xfId="14" applyFont="1" applyFill="1" applyBorder="1" applyAlignment="1" applyProtection="1">
      <alignment vertical="center"/>
      <protection locked="0"/>
    </xf>
    <xf numFmtId="49" fontId="25" fillId="8" borderId="40" xfId="14" applyNumberFormat="1" applyFont="1" applyFill="1" applyBorder="1" applyAlignment="1" applyProtection="1">
      <alignment vertical="center"/>
      <protection locked="0"/>
    </xf>
    <xf numFmtId="0" fontId="22" fillId="7" borderId="37" xfId="14" applyFont="1" applyFill="1" applyBorder="1" applyAlignment="1" applyProtection="1">
      <alignment horizontal="left" vertical="center"/>
      <protection locked="0"/>
    </xf>
    <xf numFmtId="0" fontId="24" fillId="7" borderId="35" xfId="14" applyFont="1" applyFill="1" applyBorder="1" applyAlignment="1" applyProtection="1">
      <alignment vertical="center"/>
      <protection locked="0"/>
    </xf>
    <xf numFmtId="0" fontId="25" fillId="8" borderId="36" xfId="14" applyFont="1" applyFill="1" applyBorder="1" applyAlignment="1" applyProtection="1">
      <alignment vertical="center"/>
      <protection locked="0"/>
    </xf>
    <xf numFmtId="0" fontId="25" fillId="8" borderId="38" xfId="14" applyFont="1" applyFill="1" applyBorder="1" applyAlignment="1" applyProtection="1">
      <alignment vertical="center"/>
      <protection locked="0"/>
    </xf>
    <xf numFmtId="14" fontId="25" fillId="8" borderId="40" xfId="14" applyNumberFormat="1" applyFont="1" applyFill="1" applyBorder="1" applyAlignment="1" applyProtection="1">
      <alignment horizontal="left" vertical="center"/>
      <protection locked="0"/>
    </xf>
    <xf numFmtId="0" fontId="25" fillId="8" borderId="40" xfId="14" applyFont="1" applyFill="1" applyBorder="1" applyAlignment="1" applyProtection="1">
      <alignment vertical="center"/>
      <protection locked="0"/>
    </xf>
    <xf numFmtId="49" fontId="29" fillId="8" borderId="38" xfId="14" applyNumberFormat="1" applyFont="1" applyFill="1" applyBorder="1" applyAlignment="1" applyProtection="1">
      <alignment vertical="center"/>
      <protection locked="0"/>
    </xf>
    <xf numFmtId="0" fontId="0" fillId="2" borderId="12" xfId="0" applyFill="1" applyBorder="1"/>
    <xf numFmtId="0" fontId="0" fillId="2" borderId="2" xfId="0" applyFill="1" applyBorder="1"/>
    <xf numFmtId="49" fontId="9" fillId="0" borderId="43" xfId="14" applyNumberFormat="1" applyFont="1" applyBorder="1" applyAlignment="1">
      <alignment horizontal="center"/>
    </xf>
    <xf numFmtId="0" fontId="11" fillId="0" borderId="0" xfId="14" applyFont="1" applyAlignment="1">
      <alignment horizontal="center"/>
    </xf>
    <xf numFmtId="49" fontId="11" fillId="5" borderId="3" xfId="14" applyNumberFormat="1" applyFont="1" applyFill="1" applyBorder="1" applyAlignment="1">
      <alignment horizontal="center"/>
    </xf>
    <xf numFmtId="0" fontId="14" fillId="5" borderId="3" xfId="14" applyFont="1" applyFill="1" applyBorder="1" applyAlignment="1">
      <alignment horizontal="center" vertical="center"/>
    </xf>
    <xf numFmtId="0" fontId="11" fillId="5" borderId="3" xfId="14" applyFont="1" applyFill="1" applyBorder="1" applyAlignment="1">
      <alignment horizontal="center" vertical="center"/>
    </xf>
    <xf numFmtId="49" fontId="11" fillId="0" borderId="3" xfId="14" applyNumberFormat="1" applyFont="1" applyBorder="1" applyAlignment="1">
      <alignment horizontal="center" vertical="center"/>
    </xf>
    <xf numFmtId="0" fontId="14" fillId="0" borderId="3" xfId="14" applyFont="1" applyBorder="1" applyAlignment="1">
      <alignment horizontal="left" vertical="center" wrapText="1"/>
    </xf>
    <xf numFmtId="0" fontId="11" fillId="0" borderId="3" xfId="14" applyFont="1" applyBorder="1" applyAlignment="1">
      <alignment horizontal="center" vertical="center"/>
    </xf>
    <xf numFmtId="14" fontId="11" fillId="0" borderId="3" xfId="14" applyNumberFormat="1" applyFont="1" applyBorder="1" applyAlignment="1">
      <alignment horizontal="center" vertical="center"/>
    </xf>
    <xf numFmtId="44" fontId="11" fillId="0" borderId="3" xfId="16" applyFont="1" applyFill="1" applyBorder="1" applyAlignment="1">
      <alignment horizontal="center" vertical="center"/>
    </xf>
    <xf numFmtId="49" fontId="11" fillId="5" borderId="3" xfId="14" applyNumberFormat="1" applyFont="1" applyFill="1" applyBorder="1" applyAlignment="1">
      <alignment horizontal="center" vertical="center"/>
    </xf>
    <xf numFmtId="49" fontId="9" fillId="0" borderId="1" xfId="14" applyNumberFormat="1" applyFont="1" applyBorder="1" applyAlignment="1">
      <alignment horizontal="center" vertical="center"/>
    </xf>
    <xf numFmtId="0" fontId="16" fillId="0" borderId="4" xfId="14" applyFont="1" applyBorder="1" applyAlignment="1">
      <alignment horizontal="left" vertical="center"/>
    </xf>
    <xf numFmtId="44" fontId="9" fillId="0" borderId="4" xfId="16" applyFont="1" applyFill="1" applyBorder="1" applyAlignment="1">
      <alignment horizontal="center"/>
    </xf>
    <xf numFmtId="44" fontId="9" fillId="0" borderId="2" xfId="16" applyFont="1" applyFill="1" applyBorder="1" applyAlignment="1">
      <alignment horizontal="center"/>
    </xf>
    <xf numFmtId="0" fontId="20" fillId="0" borderId="0" xfId="14" applyFont="1" applyAlignment="1">
      <alignment horizontal="center"/>
    </xf>
    <xf numFmtId="0" fontId="18" fillId="2" borderId="4" xfId="0" applyFont="1" applyFill="1" applyBorder="1" applyAlignment="1">
      <alignment horizontal="center" vertical="center" wrapText="1"/>
    </xf>
    <xf numFmtId="0" fontId="34" fillId="0" borderId="0" xfId="0" applyFont="1"/>
    <xf numFmtId="0" fontId="33" fillId="8" borderId="1" xfId="0" applyFont="1" applyFill="1" applyBorder="1"/>
    <xf numFmtId="0" fontId="33" fillId="8" borderId="4" xfId="0" applyFont="1" applyFill="1" applyBorder="1"/>
    <xf numFmtId="0" fontId="34" fillId="8" borderId="4" xfId="0" applyFont="1" applyFill="1" applyBorder="1"/>
    <xf numFmtId="0" fontId="34" fillId="8" borderId="2" xfId="0" applyFont="1" applyFill="1" applyBorder="1"/>
    <xf numFmtId="0" fontId="10" fillId="0" borderId="4" xfId="0" applyFont="1" applyBorder="1" applyAlignment="1">
      <alignment vertical="center"/>
    </xf>
    <xf numFmtId="44" fontId="9" fillId="0" borderId="43" xfId="16" applyFont="1" applyFill="1" applyBorder="1" applyAlignment="1"/>
    <xf numFmtId="0" fontId="16" fillId="0" borderId="43" xfId="14" applyFont="1" applyBorder="1" applyAlignment="1">
      <alignment horizontal="center" vertical="center"/>
    </xf>
    <xf numFmtId="0" fontId="16" fillId="0" borderId="43" xfId="14" applyFont="1" applyBorder="1" applyAlignment="1">
      <alignment horizontal="center" vertical="center" wrapText="1"/>
    </xf>
    <xf numFmtId="0" fontId="15" fillId="2" borderId="22" xfId="0" applyFont="1" applyFill="1" applyBorder="1" applyAlignment="1">
      <alignment horizontal="center" vertical="center"/>
    </xf>
    <xf numFmtId="0" fontId="35" fillId="5" borderId="3" xfId="0" applyFont="1" applyFill="1" applyBorder="1" applyAlignment="1">
      <alignment horizontal="center"/>
    </xf>
    <xf numFmtId="0" fontId="0" fillId="0" borderId="3" xfId="0" applyBorder="1"/>
    <xf numFmtId="0" fontId="15" fillId="2" borderId="21" xfId="0" applyFont="1" applyFill="1" applyBorder="1" applyAlignment="1">
      <alignment vertical="center"/>
    </xf>
    <xf numFmtId="0" fontId="15" fillId="2" borderId="29" xfId="0" applyFont="1" applyFill="1" applyBorder="1" applyAlignment="1">
      <alignment vertical="center"/>
    </xf>
    <xf numFmtId="10" fontId="20" fillId="2" borderId="22" xfId="0" applyNumberFormat="1" applyFont="1" applyFill="1" applyBorder="1" applyAlignment="1">
      <alignment horizontal="center" vertical="center"/>
    </xf>
    <xf numFmtId="165" fontId="20" fillId="2" borderId="18" xfId="0" applyNumberFormat="1" applyFont="1" applyFill="1" applyBorder="1" applyAlignment="1">
      <alignment horizontal="center" vertical="center"/>
    </xf>
    <xf numFmtId="165" fontId="20" fillId="2" borderId="18" xfId="0" applyNumberFormat="1" applyFont="1" applyFill="1" applyBorder="1" applyAlignment="1">
      <alignment horizontal="right" vertical="center"/>
    </xf>
    <xf numFmtId="10" fontId="20" fillId="2" borderId="18" xfId="0" applyNumberFormat="1" applyFont="1" applyFill="1" applyBorder="1" applyAlignment="1">
      <alignment horizontal="center" vertical="center"/>
    </xf>
    <xf numFmtId="10" fontId="20" fillId="2" borderId="31" xfId="0" applyNumberFormat="1" applyFont="1" applyFill="1" applyBorder="1" applyAlignment="1">
      <alignment horizontal="center" vertical="center"/>
    </xf>
    <xf numFmtId="10" fontId="36" fillId="0" borderId="3" xfId="0" applyNumberFormat="1" applyFont="1" applyBorder="1"/>
    <xf numFmtId="0" fontId="15" fillId="2" borderId="27" xfId="0" applyFont="1" applyFill="1" applyBorder="1" applyAlignment="1">
      <alignment vertical="center"/>
    </xf>
    <xf numFmtId="0" fontId="15" fillId="2" borderId="10" xfId="0" applyFont="1" applyFill="1" applyBorder="1" applyAlignment="1">
      <alignment vertical="center"/>
    </xf>
    <xf numFmtId="10" fontId="15" fillId="2" borderId="10" xfId="0" applyNumberFormat="1" applyFont="1" applyFill="1" applyBorder="1" applyAlignment="1">
      <alignment horizontal="center" vertical="center"/>
    </xf>
    <xf numFmtId="165" fontId="15" fillId="2" borderId="10" xfId="0" applyNumberFormat="1" applyFont="1" applyFill="1" applyBorder="1" applyAlignment="1">
      <alignment horizontal="center" vertical="center"/>
    </xf>
    <xf numFmtId="165" fontId="20" fillId="2" borderId="1" xfId="0" applyNumberFormat="1" applyFont="1" applyFill="1" applyBorder="1" applyAlignment="1">
      <alignment horizontal="center" vertical="center"/>
    </xf>
    <xf numFmtId="10" fontId="20" fillId="2" borderId="4" xfId="0" applyNumberFormat="1" applyFont="1" applyFill="1" applyBorder="1" applyAlignment="1">
      <alignment horizontal="center" vertical="center"/>
    </xf>
    <xf numFmtId="10" fontId="20" fillId="2" borderId="2" xfId="0" applyNumberFormat="1" applyFont="1" applyFill="1" applyBorder="1" applyAlignment="1">
      <alignment horizontal="center" vertical="center"/>
    </xf>
    <xf numFmtId="9" fontId="20" fillId="2" borderId="31" xfId="0" applyNumberFormat="1" applyFont="1" applyFill="1" applyBorder="1" applyAlignment="1">
      <alignment horizontal="center" vertical="center"/>
    </xf>
    <xf numFmtId="9" fontId="20" fillId="2" borderId="1" xfId="0" applyNumberFormat="1" applyFont="1" applyFill="1" applyBorder="1" applyAlignment="1">
      <alignment horizontal="center" vertical="center"/>
    </xf>
    <xf numFmtId="9" fontId="20" fillId="2" borderId="4" xfId="0" applyNumberFormat="1" applyFont="1" applyFill="1" applyBorder="1" applyAlignment="1">
      <alignment horizontal="center" vertical="center"/>
    </xf>
    <xf numFmtId="9" fontId="20" fillId="2" borderId="2" xfId="0" applyNumberFormat="1" applyFont="1" applyFill="1" applyBorder="1" applyAlignment="1">
      <alignment horizontal="center" vertical="center"/>
    </xf>
    <xf numFmtId="0" fontId="36" fillId="0" borderId="1" xfId="0" applyFont="1" applyBorder="1"/>
    <xf numFmtId="0" fontId="36" fillId="0" borderId="4" xfId="0" applyFont="1" applyBorder="1"/>
    <xf numFmtId="0" fontId="36" fillId="0" borderId="2" xfId="0" applyFont="1" applyBorder="1"/>
    <xf numFmtId="0" fontId="36" fillId="0" borderId="3" xfId="0" applyFont="1" applyBorder="1"/>
    <xf numFmtId="165" fontId="20" fillId="2" borderId="24" xfId="0" applyNumberFormat="1" applyFont="1" applyFill="1" applyBorder="1" applyAlignment="1">
      <alignment horizontal="center" vertical="center"/>
    </xf>
    <xf numFmtId="0" fontId="20" fillId="2" borderId="14" xfId="0" applyFont="1" applyFill="1" applyBorder="1" applyAlignment="1">
      <alignment horizontal="center" vertical="center"/>
    </xf>
    <xf numFmtId="0" fontId="20" fillId="2" borderId="32" xfId="0" applyFont="1" applyFill="1" applyBorder="1" applyAlignment="1">
      <alignment horizontal="center" vertical="center"/>
    </xf>
    <xf numFmtId="165" fontId="15" fillId="2" borderId="23" xfId="0" applyNumberFormat="1" applyFont="1" applyFill="1" applyBorder="1" applyAlignment="1">
      <alignment horizontal="center" vertical="center"/>
    </xf>
    <xf numFmtId="10" fontId="15" fillId="2" borderId="18" xfId="3" applyNumberFormat="1" applyFont="1" applyFill="1" applyBorder="1" applyAlignment="1">
      <alignment horizontal="center" vertical="center"/>
    </xf>
    <xf numFmtId="10" fontId="15" fillId="2" borderId="31" xfId="3" applyNumberFormat="1" applyFont="1" applyFill="1" applyBorder="1" applyAlignment="1">
      <alignment horizontal="center" vertical="center"/>
    </xf>
    <xf numFmtId="0" fontId="37" fillId="2" borderId="0" xfId="0" applyFont="1" applyFill="1" applyAlignment="1">
      <alignment horizontal="center" vertical="center"/>
    </xf>
    <xf numFmtId="0" fontId="19" fillId="2" borderId="0" xfId="0" applyFont="1" applyFill="1" applyAlignment="1">
      <alignment horizontal="center" vertical="center"/>
    </xf>
    <xf numFmtId="165" fontId="19" fillId="2" borderId="0" xfId="0" applyNumberFormat="1" applyFont="1" applyFill="1" applyAlignment="1">
      <alignment horizontal="center" vertical="center"/>
    </xf>
    <xf numFmtId="0" fontId="19" fillId="2" borderId="27" xfId="0" applyFont="1" applyFill="1" applyBorder="1" applyAlignment="1">
      <alignment horizontal="center" vertical="center"/>
    </xf>
    <xf numFmtId="0" fontId="19" fillId="2" borderId="33" xfId="0" applyFont="1" applyFill="1" applyBorder="1" applyAlignment="1">
      <alignment horizontal="center" vertical="center"/>
    </xf>
    <xf numFmtId="0" fontId="38" fillId="5" borderId="3" xfId="0" applyFont="1" applyFill="1" applyBorder="1" applyAlignment="1">
      <alignment horizontal="center"/>
    </xf>
    <xf numFmtId="0" fontId="31" fillId="2" borderId="18" xfId="0" applyFont="1" applyFill="1" applyBorder="1" applyAlignment="1">
      <alignment horizontal="center" vertical="center"/>
    </xf>
    <xf numFmtId="0" fontId="31" fillId="2" borderId="31" xfId="0" applyFont="1" applyFill="1" applyBorder="1" applyAlignment="1">
      <alignment horizontal="center" vertical="center"/>
    </xf>
    <xf numFmtId="0" fontId="39" fillId="0" borderId="3" xfId="0" applyFont="1" applyBorder="1"/>
    <xf numFmtId="0" fontId="36" fillId="0" borderId="0" xfId="0" applyFont="1"/>
    <xf numFmtId="0" fontId="36" fillId="0" borderId="12" xfId="0" applyFont="1" applyBorder="1"/>
    <xf numFmtId="165" fontId="14" fillId="2" borderId="54" xfId="0" applyNumberFormat="1" applyFont="1" applyFill="1" applyBorder="1" applyAlignment="1">
      <alignment horizontal="center" vertical="center"/>
    </xf>
    <xf numFmtId="10" fontId="14" fillId="2" borderId="47" xfId="3" applyNumberFormat="1" applyFont="1" applyFill="1" applyBorder="1" applyAlignment="1">
      <alignment horizontal="center" vertical="center"/>
    </xf>
    <xf numFmtId="10" fontId="14" fillId="2" borderId="53" xfId="3" applyNumberFormat="1" applyFont="1" applyFill="1" applyBorder="1" applyAlignment="1">
      <alignment horizontal="center" vertical="center"/>
    </xf>
    <xf numFmtId="0" fontId="7" fillId="0" borderId="1" xfId="0" applyFont="1" applyBorder="1" applyAlignment="1">
      <alignment horizontal="left" vertical="center"/>
    </xf>
    <xf numFmtId="0" fontId="12" fillId="0" borderId="1" xfId="0" applyFont="1" applyBorder="1" applyAlignment="1">
      <alignment horizontal="left" vertical="center"/>
    </xf>
    <xf numFmtId="0" fontId="12" fillId="0" borderId="4" xfId="0" applyFont="1" applyBorder="1" applyAlignment="1">
      <alignment horizontal="left" vertical="center"/>
    </xf>
    <xf numFmtId="0" fontId="12" fillId="0" borderId="2" xfId="0" applyFont="1" applyBorder="1" applyAlignment="1">
      <alignment horizontal="left" vertical="center"/>
    </xf>
    <xf numFmtId="0" fontId="17" fillId="0" borderId="0" xfId="0" applyFont="1" applyAlignment="1">
      <alignment vertical="top" wrapText="1"/>
    </xf>
    <xf numFmtId="0" fontId="17" fillId="0" borderId="0" xfId="0" applyFont="1" applyAlignment="1">
      <alignment horizontal="center" wrapText="1"/>
    </xf>
    <xf numFmtId="49" fontId="9" fillId="0" borderId="45" xfId="14" applyNumberFormat="1" applyFont="1" applyBorder="1" applyAlignment="1">
      <alignment horizontal="center"/>
    </xf>
    <xf numFmtId="49" fontId="9" fillId="0" borderId="46" xfId="14" applyNumberFormat="1" applyFont="1" applyBorder="1" applyAlignment="1">
      <alignment horizontal="center"/>
    </xf>
    <xf numFmtId="49" fontId="11" fillId="2" borderId="3" xfId="14" applyNumberFormat="1" applyFont="1" applyFill="1" applyBorder="1" applyAlignment="1">
      <alignment horizontal="center" vertical="center"/>
    </xf>
    <xf numFmtId="0" fontId="11" fillId="0" borderId="3" xfId="14" applyFont="1" applyBorder="1" applyAlignment="1">
      <alignment horizontal="left" vertical="center" wrapText="1"/>
    </xf>
    <xf numFmtId="0" fontId="20" fillId="0" borderId="11" xfId="14" applyFont="1" applyBorder="1"/>
    <xf numFmtId="0" fontId="20" fillId="0" borderId="12" xfId="14" applyFont="1" applyBorder="1"/>
    <xf numFmtId="49" fontId="10" fillId="0" borderId="10" xfId="0" applyNumberFormat="1" applyFont="1" applyBorder="1" applyAlignment="1">
      <alignment vertical="center"/>
    </xf>
    <xf numFmtId="0" fontId="10" fillId="0" borderId="6" xfId="0" applyFont="1" applyBorder="1" applyAlignment="1">
      <alignment vertical="top"/>
    </xf>
    <xf numFmtId="0" fontId="11" fillId="5" borderId="3" xfId="14" applyFont="1" applyFill="1" applyBorder="1" applyAlignment="1">
      <alignment horizontal="center"/>
    </xf>
    <xf numFmtId="44" fontId="9" fillId="0" borderId="43" xfId="16" applyFont="1" applyFill="1" applyBorder="1" applyAlignment="1">
      <alignment horizontal="center"/>
    </xf>
    <xf numFmtId="0" fontId="8" fillId="0" borderId="4" xfId="0" applyFont="1" applyBorder="1" applyAlignment="1">
      <alignment horizontal="left" vertical="center"/>
    </xf>
    <xf numFmtId="0" fontId="8" fillId="0" borderId="2" xfId="0" applyFont="1" applyBorder="1" applyAlignment="1">
      <alignment horizontal="left" vertical="center"/>
    </xf>
    <xf numFmtId="0" fontId="9" fillId="0" borderId="4" xfId="0" applyFont="1" applyBorder="1" applyAlignment="1">
      <alignment vertical="center"/>
    </xf>
    <xf numFmtId="0" fontId="9" fillId="0" borderId="2" xfId="0" applyFont="1" applyBorder="1" applyAlignment="1">
      <alignment vertical="center"/>
    </xf>
    <xf numFmtId="0" fontId="9" fillId="0" borderId="0" xfId="0" applyFont="1" applyAlignment="1">
      <alignment vertical="center"/>
    </xf>
    <xf numFmtId="49" fontId="9" fillId="0" borderId="44" xfId="14" applyNumberFormat="1" applyFont="1" applyBorder="1" applyAlignment="1">
      <alignment horizontal="center"/>
    </xf>
    <xf numFmtId="0" fontId="16" fillId="0" borderId="8" xfId="14" applyFont="1" applyBorder="1" applyAlignment="1">
      <alignment horizontal="left" vertical="center"/>
    </xf>
    <xf numFmtId="0" fontId="16" fillId="0" borderId="9" xfId="14" applyFont="1" applyBorder="1" applyAlignment="1">
      <alignment horizontal="left" vertical="center"/>
    </xf>
    <xf numFmtId="44" fontId="9" fillId="0" borderId="48" xfId="16" applyFont="1" applyFill="1" applyBorder="1" applyAlignment="1">
      <alignment horizontal="center"/>
    </xf>
    <xf numFmtId="49" fontId="40" fillId="2" borderId="3" xfId="14" applyNumberFormat="1" applyFont="1" applyFill="1" applyBorder="1" applyAlignment="1">
      <alignment horizontal="center" vertical="center"/>
    </xf>
    <xf numFmtId="0" fontId="40" fillId="0" borderId="3" xfId="14" applyFont="1" applyBorder="1" applyAlignment="1">
      <alignment horizontal="left" vertical="center" wrapText="1"/>
    </xf>
    <xf numFmtId="0" fontId="40" fillId="0" borderId="3" xfId="14" applyFont="1" applyBorder="1" applyAlignment="1">
      <alignment horizontal="center" vertical="center"/>
    </xf>
    <xf numFmtId="14" fontId="40" fillId="0" borderId="3" xfId="14" applyNumberFormat="1" applyFont="1" applyBorder="1" applyAlignment="1">
      <alignment horizontal="center" vertical="center"/>
    </xf>
    <xf numFmtId="44" fontId="40" fillId="0" borderId="3" xfId="16" applyFont="1" applyFill="1" applyBorder="1" applyAlignment="1">
      <alignment horizontal="center" vertical="center"/>
    </xf>
    <xf numFmtId="49" fontId="40" fillId="0" borderId="3" xfId="14" applyNumberFormat="1" applyFont="1" applyBorder="1" applyAlignment="1">
      <alignment horizontal="center" vertical="center"/>
    </xf>
    <xf numFmtId="49" fontId="9" fillId="0" borderId="11" xfId="14" applyNumberFormat="1" applyFont="1" applyBorder="1" applyAlignment="1">
      <alignment horizontal="center"/>
    </xf>
    <xf numFmtId="0" fontId="16" fillId="0" borderId="0" xfId="14" applyFont="1" applyAlignment="1">
      <alignment horizontal="left" vertical="center"/>
    </xf>
    <xf numFmtId="44" fontId="9" fillId="0" borderId="0" xfId="16" applyFont="1" applyFill="1" applyBorder="1" applyAlignment="1">
      <alignment horizontal="center"/>
    </xf>
    <xf numFmtId="44" fontId="9" fillId="0" borderId="12" xfId="16" applyFont="1" applyFill="1" applyBorder="1" applyAlignment="1">
      <alignment horizontal="center"/>
    </xf>
    <xf numFmtId="0" fontId="33" fillId="0" borderId="0" xfId="0" applyFont="1"/>
    <xf numFmtId="0" fontId="18" fillId="2" borderId="3" xfId="0" applyFont="1" applyFill="1" applyBorder="1" applyAlignment="1">
      <alignment vertical="center" wrapText="1"/>
    </xf>
    <xf numFmtId="0" fontId="18" fillId="2" borderId="3" xfId="0" applyFont="1" applyFill="1" applyBorder="1" applyAlignment="1">
      <alignment horizontal="center" vertical="center" wrapText="1"/>
    </xf>
    <xf numFmtId="0" fontId="35" fillId="0" borderId="48" xfId="0" applyFont="1" applyBorder="1"/>
    <xf numFmtId="0" fontId="35" fillId="3" borderId="0" xfId="0" applyFont="1" applyFill="1"/>
    <xf numFmtId="0" fontId="0" fillId="3" borderId="0" xfId="0" applyFill="1"/>
    <xf numFmtId="0" fontId="5" fillId="2" borderId="0" xfId="14" applyFont="1" applyFill="1" applyAlignment="1">
      <alignment vertical="center"/>
    </xf>
    <xf numFmtId="0" fontId="19" fillId="2" borderId="0" xfId="14" applyFill="1"/>
    <xf numFmtId="0" fontId="19" fillId="2" borderId="0" xfId="14" applyFill="1" applyAlignment="1">
      <alignment vertical="center"/>
    </xf>
    <xf numFmtId="0" fontId="34" fillId="14" borderId="0" xfId="0" applyFont="1" applyFill="1"/>
    <xf numFmtId="0" fontId="34" fillId="15" borderId="0" xfId="0" applyFont="1" applyFill="1"/>
    <xf numFmtId="49" fontId="25" fillId="8" borderId="38" xfId="14" applyNumberFormat="1" applyFont="1" applyFill="1" applyBorder="1" applyAlignment="1" applyProtection="1">
      <alignment vertical="center" wrapText="1"/>
      <protection locked="0"/>
    </xf>
    <xf numFmtId="0" fontId="26" fillId="9" borderId="37" xfId="14" applyFont="1" applyFill="1" applyBorder="1" applyAlignment="1" applyProtection="1">
      <alignment vertical="center"/>
      <protection locked="0"/>
    </xf>
    <xf numFmtId="10" fontId="26" fillId="9" borderId="38" xfId="14" applyNumberFormat="1" applyFont="1" applyFill="1" applyBorder="1" applyAlignment="1" applyProtection="1">
      <alignment horizontal="left" vertical="center"/>
      <protection locked="0"/>
    </xf>
    <xf numFmtId="4" fontId="26" fillId="9" borderId="38" xfId="14" applyNumberFormat="1" applyFont="1" applyFill="1" applyBorder="1" applyAlignment="1" applyProtection="1">
      <alignment vertical="center"/>
      <protection locked="0"/>
    </xf>
    <xf numFmtId="0" fontId="26" fillId="9" borderId="38" xfId="14" applyFont="1" applyFill="1" applyBorder="1" applyAlignment="1" applyProtection="1">
      <alignment vertical="center"/>
      <protection locked="0"/>
    </xf>
    <xf numFmtId="0" fontId="41" fillId="0" borderId="0" xfId="17" applyFont="1"/>
    <xf numFmtId="0" fontId="41" fillId="0" borderId="0" xfId="17" applyFont="1" applyAlignment="1">
      <alignment horizontal="center" vertical="center"/>
    </xf>
    <xf numFmtId="0" fontId="41" fillId="0" borderId="44" xfId="17" applyFont="1" applyBorder="1" applyAlignment="1">
      <alignment horizontal="center" vertical="center"/>
    </xf>
    <xf numFmtId="2" fontId="41" fillId="0" borderId="44" xfId="17" applyNumberFormat="1" applyFont="1" applyBorder="1" applyAlignment="1">
      <alignment horizontal="center" vertical="center"/>
    </xf>
    <xf numFmtId="0" fontId="42" fillId="0" borderId="0" xfId="0" applyFont="1"/>
    <xf numFmtId="0" fontId="41" fillId="0" borderId="0" xfId="17" applyFont="1" applyAlignment="1">
      <alignment vertical="center"/>
    </xf>
    <xf numFmtId="0" fontId="42" fillId="2" borderId="0" xfId="0" applyFont="1" applyFill="1"/>
    <xf numFmtId="0" fontId="8" fillId="0" borderId="4" xfId="0" applyFont="1" applyBorder="1" applyAlignment="1">
      <alignment vertical="center" wrapText="1"/>
    </xf>
    <xf numFmtId="0" fontId="8" fillId="0" borderId="4" xfId="0" applyFont="1" applyBorder="1" applyAlignment="1">
      <alignment horizontal="right" vertical="center" wrapText="1"/>
    </xf>
    <xf numFmtId="0" fontId="8" fillId="0" borderId="0" xfId="17" applyFont="1"/>
    <xf numFmtId="0" fontId="7" fillId="5" borderId="3" xfId="17" applyFont="1" applyFill="1" applyBorder="1" applyAlignment="1">
      <alignment horizontal="center" vertical="center" wrapText="1"/>
    </xf>
    <xf numFmtId="0" fontId="8" fillId="0" borderId="44" xfId="17" applyFont="1" applyBorder="1" applyAlignment="1">
      <alignment horizontal="center" vertical="center"/>
    </xf>
    <xf numFmtId="0" fontId="7" fillId="5" borderId="5" xfId="17" applyFont="1" applyFill="1" applyBorder="1" applyAlignment="1">
      <alignment horizontal="center" vertical="center" wrapText="1"/>
    </xf>
    <xf numFmtId="0" fontId="8" fillId="2" borderId="3" xfId="17" applyFont="1" applyFill="1" applyBorder="1" applyAlignment="1">
      <alignment horizontal="center" vertical="center" wrapText="1"/>
    </xf>
    <xf numFmtId="0" fontId="7" fillId="2" borderId="3" xfId="17" applyFont="1" applyFill="1" applyBorder="1" applyAlignment="1">
      <alignment horizontal="center" vertical="center" wrapText="1"/>
    </xf>
    <xf numFmtId="0" fontId="30" fillId="0" borderId="0" xfId="0" applyFont="1"/>
    <xf numFmtId="0" fontId="8" fillId="2" borderId="4" xfId="0" applyFont="1" applyFill="1" applyBorder="1" applyAlignment="1">
      <alignment horizontal="center" vertical="center" wrapText="1"/>
    </xf>
    <xf numFmtId="0" fontId="8" fillId="11" borderId="0" xfId="17" applyFont="1" applyFill="1"/>
    <xf numFmtId="0" fontId="10" fillId="2" borderId="4" xfId="0" applyFont="1" applyFill="1" applyBorder="1" applyAlignment="1">
      <alignment vertical="center"/>
    </xf>
    <xf numFmtId="44" fontId="9" fillId="0" borderId="45" xfId="16" applyFont="1" applyFill="1" applyBorder="1" applyAlignment="1">
      <alignment horizontal="center"/>
    </xf>
    <xf numFmtId="0" fontId="8" fillId="2" borderId="0" xfId="0" applyFont="1" applyFill="1" applyAlignment="1">
      <alignment vertical="center"/>
    </xf>
    <xf numFmtId="0" fontId="8" fillId="0" borderId="0" xfId="0" applyFont="1" applyAlignment="1">
      <alignment vertical="center"/>
    </xf>
    <xf numFmtId="0" fontId="7" fillId="2" borderId="4" xfId="0" applyFont="1" applyFill="1" applyBorder="1" applyAlignment="1">
      <alignment horizontal="center" vertical="center" wrapText="1"/>
    </xf>
    <xf numFmtId="43" fontId="8" fillId="2" borderId="4" xfId="8" applyFont="1" applyFill="1" applyBorder="1" applyAlignment="1" applyProtection="1">
      <alignment horizontal="right" vertical="center" wrapText="1"/>
    </xf>
    <xf numFmtId="4" fontId="8" fillId="2" borderId="4" xfId="8" applyNumberFormat="1" applyFont="1" applyFill="1" applyBorder="1" applyAlignment="1">
      <alignment horizontal="right" vertical="center" wrapText="1"/>
    </xf>
    <xf numFmtId="0" fontId="41" fillId="2" borderId="0" xfId="0" applyFont="1" applyFill="1" applyAlignment="1">
      <alignment vertical="center"/>
    </xf>
    <xf numFmtId="0" fontId="41" fillId="2" borderId="0" xfId="0" applyFont="1" applyFill="1" applyAlignment="1">
      <alignment horizontal="center" vertical="center"/>
    </xf>
    <xf numFmtId="0" fontId="41" fillId="2" borderId="0" xfId="0" applyFont="1" applyFill="1" applyAlignment="1">
      <alignment vertical="center" wrapText="1"/>
    </xf>
    <xf numFmtId="43" fontId="41" fillId="2" borderId="0" xfId="8" applyFont="1" applyFill="1" applyAlignment="1">
      <alignment vertical="center"/>
    </xf>
    <xf numFmtId="4" fontId="41" fillId="2" borderId="0" xfId="8" applyNumberFormat="1" applyFont="1" applyFill="1" applyAlignment="1">
      <alignment vertical="center"/>
    </xf>
    <xf numFmtId="0" fontId="41" fillId="2" borderId="0" xfId="0" applyFont="1" applyFill="1" applyAlignment="1">
      <alignment horizontal="right" vertical="center"/>
    </xf>
    <xf numFmtId="0" fontId="41" fillId="0" borderId="0" xfId="0" applyFont="1" applyAlignment="1">
      <alignment vertical="center"/>
    </xf>
    <xf numFmtId="0" fontId="7" fillId="2" borderId="13" xfId="0" applyFont="1" applyFill="1" applyBorder="1" applyAlignment="1">
      <alignment horizontal="center" vertical="center" wrapText="1"/>
    </xf>
    <xf numFmtId="0" fontId="8" fillId="2" borderId="13" xfId="0" applyFont="1" applyFill="1" applyBorder="1" applyAlignment="1">
      <alignment horizontal="center" vertical="center" wrapText="1"/>
    </xf>
    <xf numFmtId="165" fontId="41" fillId="2" borderId="0" xfId="0" applyNumberFormat="1" applyFont="1" applyFill="1" applyAlignment="1">
      <alignment vertical="center"/>
    </xf>
    <xf numFmtId="0" fontId="41" fillId="2" borderId="0" xfId="0" applyFont="1" applyFill="1" applyAlignment="1">
      <alignment horizontal="left" vertical="center"/>
    </xf>
    <xf numFmtId="0" fontId="41" fillId="2" borderId="4"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41" fillId="2" borderId="4" xfId="0" applyFont="1" applyFill="1" applyBorder="1" applyAlignment="1">
      <alignment vertical="center" wrapText="1"/>
    </xf>
    <xf numFmtId="0" fontId="41" fillId="2" borderId="4" xfId="0" applyFont="1" applyFill="1" applyBorder="1" applyAlignment="1">
      <alignment vertical="center"/>
    </xf>
    <xf numFmtId="43" fontId="41" fillId="2" borderId="4" xfId="8" applyFont="1" applyFill="1" applyBorder="1" applyAlignment="1">
      <alignment vertical="center"/>
    </xf>
    <xf numFmtId="4" fontId="32" fillId="2" borderId="4" xfId="0" applyNumberFormat="1" applyFont="1" applyFill="1" applyBorder="1" applyAlignment="1">
      <alignment horizontal="right" vertical="center"/>
    </xf>
    <xf numFmtId="43" fontId="32" fillId="2" borderId="4" xfId="8" applyFont="1" applyFill="1" applyBorder="1" applyAlignment="1" applyProtection="1">
      <alignment horizontal="right" vertical="center" wrapText="1"/>
    </xf>
    <xf numFmtId="0" fontId="41" fillId="0" borderId="0" xfId="0" applyFont="1" applyAlignment="1">
      <alignment horizontal="center" vertical="center"/>
    </xf>
    <xf numFmtId="0" fontId="41" fillId="0" borderId="0" xfId="0" applyFont="1" applyAlignment="1">
      <alignment vertical="center" wrapText="1"/>
    </xf>
    <xf numFmtId="43" fontId="41" fillId="0" borderId="0" xfId="8" applyFont="1" applyAlignment="1">
      <alignment vertical="center"/>
    </xf>
    <xf numFmtId="4" fontId="41" fillId="0" borderId="0" xfId="8" applyNumberFormat="1" applyFont="1" applyAlignment="1">
      <alignment vertical="center"/>
    </xf>
    <xf numFmtId="9" fontId="41" fillId="0" borderId="0" xfId="3" applyFont="1" applyAlignment="1">
      <alignment vertical="center"/>
    </xf>
    <xf numFmtId="10" fontId="41" fillId="0" borderId="0" xfId="8" applyNumberFormat="1" applyFont="1" applyAlignment="1">
      <alignment vertical="center"/>
    </xf>
    <xf numFmtId="9" fontId="41" fillId="0" borderId="0" xfId="43" applyNumberFormat="1" applyFont="1" applyAlignment="1">
      <alignment vertical="center"/>
    </xf>
    <xf numFmtId="0" fontId="30" fillId="2" borderId="6" xfId="0" applyFont="1" applyFill="1" applyBorder="1" applyAlignment="1">
      <alignment vertical="center"/>
    </xf>
    <xf numFmtId="0" fontId="8" fillId="2" borderId="1" xfId="0" applyFont="1" applyFill="1" applyBorder="1" applyAlignment="1">
      <alignment horizontal="left" vertical="center"/>
    </xf>
    <xf numFmtId="0" fontId="8" fillId="2" borderId="4" xfId="0" applyFont="1" applyFill="1" applyBorder="1" applyAlignment="1">
      <alignment horizontal="left" vertical="center"/>
    </xf>
    <xf numFmtId="0" fontId="8" fillId="2" borderId="2" xfId="0" applyFont="1" applyFill="1" applyBorder="1" applyAlignment="1">
      <alignment horizontal="left" vertical="center"/>
    </xf>
    <xf numFmtId="0" fontId="30" fillId="2" borderId="11" xfId="0" applyFont="1" applyFill="1" applyBorder="1" applyAlignment="1">
      <alignment vertical="center"/>
    </xf>
    <xf numFmtId="0" fontId="12" fillId="2" borderId="1" xfId="0" applyFont="1" applyFill="1" applyBorder="1" applyAlignment="1">
      <alignment horizontal="left" vertical="center"/>
    </xf>
    <xf numFmtId="0" fontId="12" fillId="2" borderId="4" xfId="0" applyFont="1" applyFill="1" applyBorder="1" applyAlignment="1">
      <alignment horizontal="left" vertical="center"/>
    </xf>
    <xf numFmtId="0" fontId="12" fillId="2" borderId="2" xfId="0" applyFont="1" applyFill="1" applyBorder="1" applyAlignment="1">
      <alignment horizontal="left" vertical="center"/>
    </xf>
    <xf numFmtId="0" fontId="30" fillId="2" borderId="8" xfId="0" applyFont="1" applyFill="1" applyBorder="1" applyAlignment="1">
      <alignment vertical="center"/>
    </xf>
    <xf numFmtId="0" fontId="9" fillId="2" borderId="6" xfId="0" applyFont="1" applyFill="1" applyBorder="1" applyAlignment="1">
      <alignment vertical="center" wrapText="1"/>
    </xf>
    <xf numFmtId="49" fontId="10" fillId="2" borderId="10" xfId="0" applyNumberFormat="1" applyFont="1" applyFill="1" applyBorder="1" applyAlignment="1">
      <alignment vertical="center"/>
    </xf>
    <xf numFmtId="0" fontId="9" fillId="2" borderId="10" xfId="0" applyFont="1" applyFill="1" applyBorder="1" applyAlignment="1">
      <alignment vertical="center"/>
    </xf>
    <xf numFmtId="0" fontId="9" fillId="2" borderId="2" xfId="0" applyFont="1" applyFill="1" applyBorder="1" applyAlignment="1">
      <alignment vertical="center"/>
    </xf>
    <xf numFmtId="0" fontId="9" fillId="2" borderId="0" xfId="0" applyFont="1" applyFill="1" applyAlignment="1">
      <alignment vertical="center"/>
    </xf>
    <xf numFmtId="0" fontId="30" fillId="2" borderId="12" xfId="0" applyFont="1" applyFill="1" applyBorder="1"/>
    <xf numFmtId="0" fontId="9" fillId="2" borderId="1" xfId="0" applyFont="1" applyFill="1" applyBorder="1" applyAlignment="1">
      <alignment vertical="center"/>
    </xf>
    <xf numFmtId="0" fontId="9" fillId="2" borderId="4" xfId="0" applyFont="1" applyFill="1" applyBorder="1" applyAlignment="1">
      <alignment vertical="center"/>
    </xf>
    <xf numFmtId="0" fontId="30" fillId="2" borderId="2" xfId="0" applyFont="1" applyFill="1" applyBorder="1"/>
    <xf numFmtId="0" fontId="8" fillId="0" borderId="0" xfId="14" applyFont="1"/>
    <xf numFmtId="0" fontId="9" fillId="0" borderId="45" xfId="14" applyFont="1" applyBorder="1" applyAlignment="1">
      <alignment horizontal="center"/>
    </xf>
    <xf numFmtId="0" fontId="8" fillId="0" borderId="0" xfId="14" applyFont="1" applyAlignment="1">
      <alignment horizontal="center"/>
    </xf>
    <xf numFmtId="0" fontId="9" fillId="0" borderId="45" xfId="14" applyFont="1" applyBorder="1" applyAlignment="1">
      <alignment horizontal="center" vertical="center"/>
    </xf>
    <xf numFmtId="0" fontId="9" fillId="0" borderId="44" xfId="14" applyFont="1" applyBorder="1" applyAlignment="1">
      <alignment horizontal="center" vertical="center"/>
    </xf>
    <xf numFmtId="44" fontId="9" fillId="0" borderId="44" xfId="16" applyFont="1" applyFill="1" applyBorder="1" applyAlignment="1">
      <alignment horizontal="center"/>
    </xf>
    <xf numFmtId="0" fontId="9" fillId="0" borderId="44" xfId="14" applyFont="1" applyBorder="1" applyAlignment="1">
      <alignment horizontal="center"/>
    </xf>
    <xf numFmtId="0" fontId="8" fillId="5" borderId="0" xfId="14" applyFont="1" applyFill="1"/>
    <xf numFmtId="0" fontId="9" fillId="0" borderId="43" xfId="14" applyFont="1" applyBorder="1" applyAlignment="1">
      <alignment horizontal="center"/>
    </xf>
    <xf numFmtId="2" fontId="8" fillId="3" borderId="3" xfId="17" applyNumberFormat="1" applyFont="1" applyFill="1" applyBorder="1" applyAlignment="1">
      <alignment horizontal="center" vertical="center"/>
    </xf>
    <xf numFmtId="0" fontId="7" fillId="0" borderId="3" xfId="17" applyFont="1" applyBorder="1" applyAlignment="1">
      <alignment horizontal="center" vertical="center"/>
    </xf>
    <xf numFmtId="0" fontId="8" fillId="0" borderId="0" xfId="17" applyFont="1" applyAlignment="1">
      <alignment horizontal="center"/>
    </xf>
    <xf numFmtId="0" fontId="32" fillId="2" borderId="13" xfId="0" applyFont="1" applyFill="1" applyBorder="1" applyAlignment="1">
      <alignment horizontal="center" vertical="center" wrapText="1"/>
    </xf>
    <xf numFmtId="0" fontId="41" fillId="0" borderId="4" xfId="0" applyFont="1" applyBorder="1" applyAlignment="1">
      <alignment vertical="center" wrapText="1"/>
    </xf>
    <xf numFmtId="0" fontId="41" fillId="0" borderId="4" xfId="0" applyFont="1" applyBorder="1" applyAlignment="1">
      <alignment horizontal="center" vertical="center" wrapText="1"/>
    </xf>
    <xf numFmtId="0" fontId="41" fillId="0" borderId="4" xfId="0" applyFont="1" applyBorder="1" applyAlignment="1">
      <alignment horizontal="right" vertical="center" wrapText="1"/>
    </xf>
    <xf numFmtId="4" fontId="41" fillId="2" borderId="0" xfId="0" applyNumberFormat="1" applyFont="1" applyFill="1" applyAlignment="1">
      <alignment vertical="center"/>
    </xf>
    <xf numFmtId="0" fontId="41" fillId="2" borderId="13" xfId="0" applyFont="1" applyFill="1" applyBorder="1" applyAlignment="1">
      <alignment horizontal="center" vertical="center" wrapText="1"/>
    </xf>
    <xf numFmtId="0" fontId="41" fillId="2" borderId="13" xfId="0" applyFont="1" applyFill="1" applyBorder="1" applyAlignment="1">
      <alignment vertical="center" wrapText="1"/>
    </xf>
    <xf numFmtId="43" fontId="41" fillId="2" borderId="13" xfId="8" applyFont="1" applyFill="1" applyBorder="1" applyAlignment="1">
      <alignment vertical="center"/>
    </xf>
    <xf numFmtId="4" fontId="41" fillId="2" borderId="13" xfId="8" applyNumberFormat="1" applyFont="1" applyFill="1" applyBorder="1" applyAlignment="1">
      <alignment horizontal="right" vertical="center" wrapText="1"/>
    </xf>
    <xf numFmtId="43" fontId="41" fillId="2" borderId="13" xfId="8" applyFont="1" applyFill="1" applyBorder="1" applyAlignment="1" applyProtection="1">
      <alignment horizontal="right" vertical="center" wrapText="1"/>
    </xf>
    <xf numFmtId="4" fontId="46" fillId="2" borderId="4" xfId="8" applyNumberFormat="1" applyFont="1" applyFill="1" applyBorder="1" applyAlignment="1">
      <alignment horizontal="right" vertical="center" wrapText="1"/>
    </xf>
    <xf numFmtId="0" fontId="43" fillId="0" borderId="1" xfId="0" applyFont="1" applyBorder="1" applyAlignment="1">
      <alignment vertical="center" wrapText="1"/>
    </xf>
    <xf numFmtId="0" fontId="45" fillId="0" borderId="7" xfId="0" applyFont="1" applyBorder="1" applyAlignment="1">
      <alignment vertical="top" wrapText="1"/>
    </xf>
    <xf numFmtId="0" fontId="47" fillId="0" borderId="0" xfId="6" applyFont="1"/>
    <xf numFmtId="0" fontId="47" fillId="0" borderId="6" xfId="6" applyFont="1" applyBorder="1"/>
    <xf numFmtId="0" fontId="47" fillId="0" borderId="11" xfId="6" applyFont="1" applyBorder="1"/>
    <xf numFmtId="0" fontId="40" fillId="0" borderId="6" xfId="0" applyFont="1" applyBorder="1" applyAlignment="1">
      <alignment vertical="top"/>
    </xf>
    <xf numFmtId="0" fontId="41" fillId="0" borderId="12" xfId="6" applyFont="1" applyBorder="1"/>
    <xf numFmtId="0" fontId="32" fillId="0" borderId="3" xfId="6" applyFont="1" applyBorder="1" applyAlignment="1">
      <alignment vertical="center" wrapText="1"/>
    </xf>
    <xf numFmtId="0" fontId="41" fillId="0" borderId="11" xfId="6" applyFont="1" applyBorder="1"/>
    <xf numFmtId="0" fontId="41" fillId="0" borderId="0" xfId="6" applyFont="1"/>
    <xf numFmtId="0" fontId="32" fillId="0" borderId="11" xfId="6" applyFont="1" applyBorder="1" applyAlignment="1">
      <alignment horizontal="left"/>
    </xf>
    <xf numFmtId="0" fontId="41" fillId="0" borderId="0" xfId="6" applyFont="1" applyAlignment="1">
      <alignment horizontal="center" vertical="center"/>
    </xf>
    <xf numFmtId="0" fontId="41" fillId="0" borderId="12" xfId="6" applyFont="1" applyBorder="1" applyAlignment="1">
      <alignment horizontal="center" vertical="center"/>
    </xf>
    <xf numFmtId="0" fontId="32" fillId="0" borderId="0" xfId="6" applyFont="1"/>
    <xf numFmtId="0" fontId="41" fillId="0" borderId="0" xfId="6" applyFont="1" applyAlignment="1">
      <alignment horizontal="left" vertical="center"/>
    </xf>
    <xf numFmtId="2" fontId="32" fillId="0" borderId="0" xfId="6" applyNumberFormat="1" applyFont="1"/>
    <xf numFmtId="43" fontId="32" fillId="0" borderId="0" xfId="8" applyFont="1" applyBorder="1"/>
    <xf numFmtId="0" fontId="32" fillId="0" borderId="0" xfId="6" applyFont="1" applyAlignment="1">
      <alignment horizontal="right"/>
    </xf>
    <xf numFmtId="2" fontId="32" fillId="3" borderId="0" xfId="6" applyNumberFormat="1" applyFont="1" applyFill="1"/>
    <xf numFmtId="0" fontId="32" fillId="0" borderId="0" xfId="6" applyFont="1" applyAlignment="1">
      <alignment horizontal="left" vertical="center"/>
    </xf>
    <xf numFmtId="0" fontId="32" fillId="0" borderId="0" xfId="6" applyFont="1" applyAlignment="1">
      <alignment horizontal="center" vertical="center"/>
    </xf>
    <xf numFmtId="0" fontId="32" fillId="0" borderId="0" xfId="6" applyFont="1" applyAlignment="1">
      <alignment horizontal="center"/>
    </xf>
    <xf numFmtId="10" fontId="41" fillId="0" borderId="0" xfId="3" applyNumberFormat="1" applyFont="1" applyBorder="1" applyAlignment="1">
      <alignment horizontal="center"/>
    </xf>
    <xf numFmtId="2" fontId="32" fillId="5" borderId="3" xfId="8" applyNumberFormat="1" applyFont="1" applyFill="1" applyBorder="1" applyAlignment="1">
      <alignment horizontal="center"/>
    </xf>
    <xf numFmtId="10" fontId="32" fillId="0" borderId="3" xfId="3" applyNumberFormat="1" applyFont="1" applyFill="1" applyBorder="1" applyAlignment="1">
      <alignment horizontal="center" vertical="center"/>
    </xf>
    <xf numFmtId="0" fontId="41" fillId="0" borderId="48" xfId="6" applyFont="1" applyBorder="1" applyAlignment="1">
      <alignment horizontal="center" vertical="center"/>
    </xf>
    <xf numFmtId="0" fontId="7" fillId="0" borderId="3" xfId="17" applyFont="1" applyBorder="1" applyAlignment="1">
      <alignment horizontal="center" vertical="center" wrapText="1"/>
    </xf>
    <xf numFmtId="2" fontId="7" fillId="3" borderId="1" xfId="17" applyNumberFormat="1" applyFont="1" applyFill="1" applyBorder="1" applyAlignment="1">
      <alignment horizontal="center" vertical="center" wrapText="1"/>
    </xf>
    <xf numFmtId="2" fontId="7" fillId="3" borderId="2" xfId="17" applyNumberFormat="1" applyFont="1" applyFill="1" applyBorder="1" applyAlignment="1">
      <alignment horizontal="center" vertical="center" wrapText="1"/>
    </xf>
    <xf numFmtId="0" fontId="7" fillId="0" borderId="1" xfId="17" applyFont="1" applyBorder="1" applyAlignment="1">
      <alignment horizontal="center" vertical="center"/>
    </xf>
    <xf numFmtId="49" fontId="7" fillId="5" borderId="4" xfId="0" applyNumberFormat="1" applyFont="1" applyFill="1" applyBorder="1" applyAlignment="1">
      <alignment horizontal="center" vertical="center" wrapText="1"/>
    </xf>
    <xf numFmtId="0" fontId="7" fillId="5" borderId="4" xfId="0" applyFont="1" applyFill="1" applyBorder="1" applyAlignment="1">
      <alignment horizontal="left" vertical="center" wrapText="1"/>
    </xf>
    <xf numFmtId="0" fontId="8" fillId="5" borderId="4" xfId="0" applyFont="1" applyFill="1" applyBorder="1" applyAlignment="1">
      <alignment horizontal="center" vertical="center" wrapText="1"/>
    </xf>
    <xf numFmtId="43" fontId="8" fillId="5" borderId="4" xfId="8" applyFont="1" applyFill="1" applyBorder="1" applyAlignment="1" applyProtection="1">
      <alignment horizontal="right" vertical="center" wrapText="1"/>
    </xf>
    <xf numFmtId="4" fontId="8" fillId="5" borderId="4" xfId="8" applyNumberFormat="1" applyFont="1" applyFill="1" applyBorder="1" applyAlignment="1" applyProtection="1">
      <alignment horizontal="right" vertical="center" wrapText="1"/>
    </xf>
    <xf numFmtId="43" fontId="7" fillId="5" borderId="4" xfId="8" applyFont="1" applyFill="1" applyBorder="1" applyAlignment="1" applyProtection="1">
      <alignment horizontal="right" vertical="center" wrapText="1"/>
    </xf>
    <xf numFmtId="165" fontId="8" fillId="2" borderId="0" xfId="0" applyNumberFormat="1" applyFont="1" applyFill="1" applyAlignment="1">
      <alignment vertical="center"/>
    </xf>
    <xf numFmtId="49" fontId="7" fillId="7" borderId="4" xfId="0" applyNumberFormat="1" applyFont="1" applyFill="1" applyBorder="1" applyAlignment="1">
      <alignment horizontal="center" vertical="center" wrapText="1"/>
    </xf>
    <xf numFmtId="0" fontId="7" fillId="7" borderId="4" xfId="0" applyFont="1" applyFill="1" applyBorder="1" applyAlignment="1">
      <alignment horizontal="left" vertical="center" wrapText="1"/>
    </xf>
    <xf numFmtId="0" fontId="8" fillId="7" borderId="4" xfId="0" applyFont="1" applyFill="1" applyBorder="1" applyAlignment="1">
      <alignment horizontal="center" vertical="center" wrapText="1"/>
    </xf>
    <xf numFmtId="43" fontId="8" fillId="7" borderId="4" xfId="8" applyFont="1" applyFill="1" applyBorder="1" applyAlignment="1" applyProtection="1">
      <alignment horizontal="right" vertical="center" wrapText="1"/>
    </xf>
    <xf numFmtId="4" fontId="8" fillId="7" borderId="4" xfId="8" applyNumberFormat="1" applyFont="1" applyFill="1" applyBorder="1" applyAlignment="1" applyProtection="1">
      <alignment horizontal="right" vertical="center" wrapText="1"/>
    </xf>
    <xf numFmtId="43" fontId="7" fillId="7" borderId="4" xfId="8" applyFont="1" applyFill="1" applyBorder="1" applyAlignment="1" applyProtection="1">
      <alignment horizontal="right" vertical="center" wrapText="1"/>
    </xf>
    <xf numFmtId="0" fontId="8" fillId="2" borderId="0" xfId="0" applyFont="1" applyFill="1" applyAlignment="1">
      <alignment horizontal="left" vertical="center"/>
    </xf>
    <xf numFmtId="49" fontId="7" fillId="7" borderId="1" xfId="17" applyNumberFormat="1" applyFont="1" applyFill="1" applyBorder="1" applyAlignment="1">
      <alignment horizontal="center" vertical="center"/>
    </xf>
    <xf numFmtId="0" fontId="8" fillId="7" borderId="4" xfId="17" applyFont="1" applyFill="1" applyBorder="1" applyAlignment="1">
      <alignment vertical="center"/>
    </xf>
    <xf numFmtId="0" fontId="7" fillId="7" borderId="4" xfId="17" applyFont="1" applyFill="1" applyBorder="1" applyAlignment="1">
      <alignment vertical="center"/>
    </xf>
    <xf numFmtId="0" fontId="7" fillId="7" borderId="2" xfId="17" applyFont="1" applyFill="1" applyBorder="1" applyAlignment="1">
      <alignment vertical="center"/>
    </xf>
    <xf numFmtId="0" fontId="49" fillId="0" borderId="0" xfId="0" applyFont="1" applyAlignment="1">
      <alignment vertical="center"/>
    </xf>
    <xf numFmtId="0" fontId="7" fillId="0" borderId="2" xfId="17" applyFont="1" applyBorder="1" applyAlignment="1">
      <alignment horizontal="center" vertical="center" wrapText="1"/>
    </xf>
    <xf numFmtId="0" fontId="8" fillId="0" borderId="11" xfId="17" applyFont="1" applyBorder="1" applyAlignment="1">
      <alignment horizontal="center" vertical="center"/>
    </xf>
    <xf numFmtId="2" fontId="8" fillId="0" borderId="0" xfId="17" applyNumberFormat="1" applyFont="1" applyAlignment="1">
      <alignment horizontal="center" vertical="center"/>
    </xf>
    <xf numFmtId="2" fontId="8" fillId="0" borderId="3" xfId="17" applyNumberFormat="1" applyFont="1" applyBorder="1" applyAlignment="1">
      <alignment horizontal="center" vertical="center"/>
    </xf>
    <xf numFmtId="0" fontId="8" fillId="0" borderId="44" xfId="17" applyFont="1" applyBorder="1" applyAlignment="1">
      <alignment horizontal="center" vertical="center" wrapText="1"/>
    </xf>
    <xf numFmtId="2" fontId="8" fillId="3" borderId="48" xfId="17" applyNumberFormat="1" applyFont="1" applyFill="1" applyBorder="1" applyAlignment="1">
      <alignment horizontal="center" vertical="center"/>
    </xf>
    <xf numFmtId="0" fontId="8" fillId="0" borderId="3" xfId="17" applyFont="1" applyBorder="1" applyAlignment="1">
      <alignment vertical="center" wrapText="1"/>
    </xf>
    <xf numFmtId="2" fontId="7" fillId="0" borderId="2" xfId="17" applyNumberFormat="1" applyFont="1" applyBorder="1" applyAlignment="1">
      <alignment horizontal="center" vertical="center" wrapText="1"/>
    </xf>
    <xf numFmtId="0" fontId="8" fillId="0" borderId="6" xfId="17" applyFont="1" applyBorder="1" applyAlignment="1">
      <alignment horizontal="center" vertical="center"/>
    </xf>
    <xf numFmtId="2" fontId="8" fillId="0" borderId="10" xfId="17" applyNumberFormat="1" applyFont="1" applyBorder="1" applyAlignment="1">
      <alignment horizontal="center" vertical="center"/>
    </xf>
    <xf numFmtId="2" fontId="8" fillId="0" borderId="3" xfId="17" applyNumberFormat="1" applyFont="1" applyBorder="1" applyAlignment="1">
      <alignment horizontal="center" vertical="center" wrapText="1"/>
    </xf>
    <xf numFmtId="0" fontId="8" fillId="0" borderId="5" xfId="17" applyFont="1" applyBorder="1" applyAlignment="1">
      <alignment horizontal="center" vertical="center" wrapText="1"/>
    </xf>
    <xf numFmtId="2" fontId="8" fillId="3" borderId="5" xfId="17" applyNumberFormat="1" applyFont="1" applyFill="1" applyBorder="1" applyAlignment="1">
      <alignment horizontal="center" vertical="center"/>
    </xf>
    <xf numFmtId="2" fontId="8" fillId="3" borderId="44" xfId="17" applyNumberFormat="1" applyFont="1" applyFill="1" applyBorder="1" applyAlignment="1">
      <alignment horizontal="center" vertical="center"/>
    </xf>
    <xf numFmtId="2" fontId="8" fillId="0" borderId="44" xfId="17" applyNumberFormat="1" applyFont="1" applyBorder="1" applyAlignment="1">
      <alignment horizontal="center" vertical="center"/>
    </xf>
    <xf numFmtId="2" fontId="8" fillId="0" borderId="0" xfId="17" applyNumberFormat="1" applyFont="1"/>
    <xf numFmtId="2" fontId="8" fillId="0" borderId="1" xfId="17" applyNumberFormat="1" applyFont="1" applyBorder="1" applyAlignment="1">
      <alignment horizontal="center" vertical="center"/>
    </xf>
    <xf numFmtId="0" fontId="8" fillId="0" borderId="3" xfId="17" applyFont="1" applyBorder="1" applyAlignment="1">
      <alignment horizontal="center" vertical="center"/>
    </xf>
    <xf numFmtId="0" fontId="10" fillId="0" borderId="3" xfId="17" applyFont="1" applyBorder="1" applyAlignment="1">
      <alignment horizontal="center" vertical="center"/>
    </xf>
    <xf numFmtId="0" fontId="8" fillId="0" borderId="48" xfId="17" applyFont="1" applyBorder="1" applyAlignment="1">
      <alignment horizontal="center" vertical="center"/>
    </xf>
    <xf numFmtId="49" fontId="7" fillId="7" borderId="13" xfId="0" applyNumberFormat="1" applyFont="1" applyFill="1" applyBorder="1" applyAlignment="1">
      <alignment horizontal="center" vertical="center" wrapText="1"/>
    </xf>
    <xf numFmtId="0" fontId="7" fillId="7" borderId="13" xfId="0" applyFont="1" applyFill="1" applyBorder="1" applyAlignment="1">
      <alignment horizontal="left" vertical="center" wrapText="1"/>
    </xf>
    <xf numFmtId="0" fontId="8" fillId="7" borderId="13" xfId="0" applyFont="1" applyFill="1" applyBorder="1" applyAlignment="1">
      <alignment horizontal="center" vertical="center" wrapText="1"/>
    </xf>
    <xf numFmtId="43" fontId="8" fillId="7" borderId="13" xfId="8" applyFont="1" applyFill="1" applyBorder="1" applyAlignment="1" applyProtection="1">
      <alignment horizontal="right" vertical="center" wrapText="1"/>
    </xf>
    <xf numFmtId="4" fontId="8" fillId="7" borderId="13" xfId="8" applyNumberFormat="1" applyFont="1" applyFill="1" applyBorder="1" applyAlignment="1" applyProtection="1">
      <alignment horizontal="right" vertical="center" wrapText="1"/>
    </xf>
    <xf numFmtId="43" fontId="7" fillId="7" borderId="13" xfId="8" applyFont="1" applyFill="1" applyBorder="1" applyAlignment="1" applyProtection="1">
      <alignment horizontal="right" vertical="center" wrapText="1"/>
    </xf>
    <xf numFmtId="0" fontId="8" fillId="5" borderId="4" xfId="8" applyNumberFormat="1" applyFont="1" applyFill="1" applyBorder="1" applyAlignment="1" applyProtection="1">
      <alignment horizontal="right" vertical="center" wrapText="1"/>
    </xf>
    <xf numFmtId="43" fontId="8" fillId="2" borderId="0" xfId="0" applyNumberFormat="1" applyFont="1" applyFill="1" applyAlignment="1">
      <alignment vertical="center"/>
    </xf>
    <xf numFmtId="0" fontId="7" fillId="7" borderId="1" xfId="17" applyFont="1" applyFill="1" applyBorder="1" applyAlignment="1">
      <alignment horizontal="center" vertical="center" wrapText="1"/>
    </xf>
    <xf numFmtId="0" fontId="7" fillId="7" borderId="4" xfId="17" applyFont="1" applyFill="1" applyBorder="1" applyAlignment="1">
      <alignment horizontal="center" vertical="center" wrapText="1"/>
    </xf>
    <xf numFmtId="0" fontId="7" fillId="7" borderId="2" xfId="17" applyFont="1" applyFill="1" applyBorder="1" applyAlignment="1">
      <alignment horizontal="center" vertical="center" wrapText="1"/>
    </xf>
    <xf numFmtId="0" fontId="7" fillId="5" borderId="44" xfId="17" applyFont="1" applyFill="1" applyBorder="1" applyAlignment="1">
      <alignment horizontal="center" vertical="center" wrapText="1"/>
    </xf>
    <xf numFmtId="0" fontId="7" fillId="7" borderId="1" xfId="17" applyFont="1" applyFill="1" applyBorder="1" applyAlignment="1">
      <alignment horizontal="left" vertical="center" wrapText="1"/>
    </xf>
    <xf numFmtId="0" fontId="8" fillId="7" borderId="4" xfId="17" applyFont="1" applyFill="1" applyBorder="1"/>
    <xf numFmtId="0" fontId="7" fillId="7" borderId="4" xfId="17" applyFont="1" applyFill="1" applyBorder="1" applyAlignment="1">
      <alignment horizontal="left" vertical="center" wrapText="1"/>
    </xf>
    <xf numFmtId="0" fontId="7" fillId="0" borderId="48" xfId="17" applyFont="1" applyBorder="1" applyAlignment="1">
      <alignment horizontal="center" vertical="center" wrapText="1"/>
    </xf>
    <xf numFmtId="0" fontId="7" fillId="0" borderId="48" xfId="17" applyFont="1" applyBorder="1" applyAlignment="1">
      <alignment horizontal="center" vertical="center"/>
    </xf>
    <xf numFmtId="2" fontId="8" fillId="10" borderId="3" xfId="17" applyNumberFormat="1" applyFont="1" applyFill="1" applyBorder="1" applyAlignment="1">
      <alignment horizontal="center" vertical="center"/>
    </xf>
    <xf numFmtId="0" fontId="18" fillId="0" borderId="44" xfId="17" applyFont="1" applyBorder="1" applyAlignment="1">
      <alignment horizontal="center" vertical="center" wrapText="1"/>
    </xf>
    <xf numFmtId="0" fontId="7" fillId="7" borderId="1" xfId="17" applyFont="1" applyFill="1" applyBorder="1" applyAlignment="1">
      <alignment horizontal="left" vertical="center"/>
    </xf>
    <xf numFmtId="49" fontId="7" fillId="8" borderId="6" xfId="17" applyNumberFormat="1" applyFont="1" applyFill="1" applyBorder="1" applyAlignment="1">
      <alignment horizontal="center" vertical="center"/>
    </xf>
    <xf numFmtId="0" fontId="8" fillId="8" borderId="4" xfId="17" applyFont="1" applyFill="1" applyBorder="1" applyAlignment="1">
      <alignment vertical="center"/>
    </xf>
    <xf numFmtId="0" fontId="7" fillId="8" borderId="4" xfId="17" applyFont="1" applyFill="1" applyBorder="1" applyAlignment="1">
      <alignment vertical="center"/>
    </xf>
    <xf numFmtId="0" fontId="7" fillId="8" borderId="2" xfId="17" applyFont="1" applyFill="1" applyBorder="1" applyAlignment="1">
      <alignment vertical="center"/>
    </xf>
    <xf numFmtId="49" fontId="7" fillId="8" borderId="1" xfId="17" applyNumberFormat="1" applyFont="1" applyFill="1" applyBorder="1" applyAlignment="1">
      <alignment horizontal="center" vertical="center"/>
    </xf>
    <xf numFmtId="0" fontId="7" fillId="2" borderId="1" xfId="17" applyFont="1" applyFill="1" applyBorder="1" applyAlignment="1">
      <alignment horizontal="center" vertical="center" wrapText="1"/>
    </xf>
    <xf numFmtId="0" fontId="7" fillId="2" borderId="4" xfId="17" applyFont="1" applyFill="1" applyBorder="1" applyAlignment="1">
      <alignment horizontal="center" vertical="center" wrapText="1"/>
    </xf>
    <xf numFmtId="0" fontId="7" fillId="2" borderId="2" xfId="17" applyFont="1" applyFill="1" applyBorder="1" applyAlignment="1">
      <alignment horizontal="center" vertical="center" wrapText="1"/>
    </xf>
    <xf numFmtId="2" fontId="8" fillId="10" borderId="3" xfId="17" applyNumberFormat="1" applyFont="1" applyFill="1" applyBorder="1" applyAlignment="1">
      <alignment horizontal="center" vertical="center" wrapText="1"/>
    </xf>
    <xf numFmtId="2" fontId="8" fillId="3" borderId="3" xfId="17" applyNumberFormat="1" applyFont="1" applyFill="1" applyBorder="1" applyAlignment="1">
      <alignment horizontal="center" vertical="center" wrapText="1"/>
    </xf>
    <xf numFmtId="2" fontId="8" fillId="2" borderId="44" xfId="17" applyNumberFormat="1" applyFont="1" applyFill="1" applyBorder="1" applyAlignment="1">
      <alignment horizontal="center" vertical="center"/>
    </xf>
    <xf numFmtId="0" fontId="8" fillId="10" borderId="1" xfId="17" applyFont="1" applyFill="1" applyBorder="1" applyAlignment="1">
      <alignment horizontal="center" vertical="center"/>
    </xf>
    <xf numFmtId="0" fontId="8" fillId="10" borderId="4" xfId="17" applyFont="1" applyFill="1" applyBorder="1" applyAlignment="1">
      <alignment horizontal="center" vertical="center"/>
    </xf>
    <xf numFmtId="0" fontId="8" fillId="2" borderId="44" xfId="17" applyFont="1" applyFill="1" applyBorder="1" applyAlignment="1">
      <alignment horizontal="center" vertical="center"/>
    </xf>
    <xf numFmtId="2" fontId="30" fillId="0" borderId="0" xfId="0" applyNumberFormat="1" applyFont="1"/>
    <xf numFmtId="2" fontId="7" fillId="0" borderId="2"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3" xfId="0" applyFont="1" applyBorder="1" applyAlignment="1">
      <alignment horizontal="center" vertical="center"/>
    </xf>
    <xf numFmtId="0" fontId="8" fillId="0" borderId="4" xfId="0" applyFont="1" applyBorder="1" applyAlignment="1">
      <alignment horizontal="center" vertical="center" wrapText="1"/>
    </xf>
    <xf numFmtId="2" fontId="8" fillId="0" borderId="3" xfId="0" applyNumberFormat="1" applyFont="1" applyBorder="1" applyAlignment="1">
      <alignment horizontal="center" vertical="center"/>
    </xf>
    <xf numFmtId="0" fontId="7" fillId="2" borderId="3" xfId="0" applyFont="1" applyFill="1" applyBorder="1" applyAlignment="1">
      <alignment horizontal="center" vertical="center" wrapText="1"/>
    </xf>
    <xf numFmtId="0" fontId="7" fillId="8" borderId="1" xfId="17" applyFont="1" applyFill="1" applyBorder="1" applyAlignment="1">
      <alignment horizontal="center" vertical="center" wrapText="1"/>
    </xf>
    <xf numFmtId="0" fontId="7" fillId="8" borderId="4" xfId="17" applyFont="1" applyFill="1" applyBorder="1" applyAlignment="1">
      <alignment horizontal="center" vertical="center" wrapText="1"/>
    </xf>
    <xf numFmtId="0" fontId="7" fillId="8" borderId="2" xfId="17" applyFont="1" applyFill="1" applyBorder="1" applyAlignment="1">
      <alignment horizontal="center" vertical="center" wrapText="1"/>
    </xf>
    <xf numFmtId="0" fontId="7" fillId="7" borderId="8" xfId="17" applyFont="1" applyFill="1" applyBorder="1" applyAlignment="1">
      <alignment horizontal="center" vertical="center" wrapText="1"/>
    </xf>
    <xf numFmtId="0" fontId="7" fillId="7" borderId="13" xfId="17" applyFont="1" applyFill="1" applyBorder="1" applyAlignment="1">
      <alignment horizontal="center" vertical="center" wrapText="1"/>
    </xf>
    <xf numFmtId="0" fontId="7" fillId="7" borderId="9" xfId="17" applyFont="1" applyFill="1" applyBorder="1" applyAlignment="1">
      <alignment horizontal="center" vertical="center" wrapText="1"/>
    </xf>
    <xf numFmtId="0" fontId="7" fillId="5" borderId="48" xfId="17" applyFont="1" applyFill="1" applyBorder="1" applyAlignment="1">
      <alignment horizontal="center" vertical="center" wrapText="1"/>
    </xf>
    <xf numFmtId="2" fontId="7" fillId="0" borderId="3" xfId="0" applyNumberFormat="1" applyFont="1" applyBorder="1" applyAlignment="1">
      <alignment horizontal="center" vertical="center" wrapText="1"/>
    </xf>
    <xf numFmtId="0" fontId="8" fillId="0" borderId="11" xfId="0" applyFont="1" applyBorder="1" applyAlignment="1">
      <alignment horizontal="center" vertical="center"/>
    </xf>
    <xf numFmtId="2" fontId="8" fillId="0" borderId="0" xfId="0" applyNumberFormat="1" applyFont="1" applyAlignment="1">
      <alignment horizontal="center" vertical="center"/>
    </xf>
    <xf numFmtId="0" fontId="8" fillId="0" borderId="12" xfId="0" applyFont="1" applyBorder="1"/>
    <xf numFmtId="2" fontId="8" fillId="3" borderId="3" xfId="0" applyNumberFormat="1" applyFont="1" applyFill="1" applyBorder="1" applyAlignment="1">
      <alignment horizontal="center" vertical="center" wrapText="1"/>
    </xf>
    <xf numFmtId="0" fontId="8" fillId="0" borderId="0" xfId="0" applyFont="1"/>
    <xf numFmtId="2" fontId="7" fillId="3" borderId="1" xfId="0" applyNumberFormat="1" applyFont="1" applyFill="1" applyBorder="1" applyAlignment="1">
      <alignment horizontal="center" vertical="center"/>
    </xf>
    <xf numFmtId="0" fontId="8" fillId="0" borderId="48" xfId="0" applyFont="1" applyBorder="1" applyAlignment="1">
      <alignment horizontal="center" vertical="center" wrapText="1"/>
    </xf>
    <xf numFmtId="0" fontId="8" fillId="0" borderId="0" xfId="17" applyFont="1" applyAlignment="1">
      <alignment horizontal="center" vertical="center"/>
    </xf>
    <xf numFmtId="0" fontId="8" fillId="0" borderId="3" xfId="17" applyFont="1" applyBorder="1" applyAlignment="1">
      <alignment horizontal="center" vertical="center" wrapText="1"/>
    </xf>
    <xf numFmtId="0" fontId="8" fillId="0" borderId="48" xfId="17" applyFont="1" applyBorder="1" applyAlignment="1">
      <alignment horizontal="center" vertical="center" wrapText="1"/>
    </xf>
    <xf numFmtId="0" fontId="8" fillId="2" borderId="4" xfId="0" applyFont="1" applyFill="1" applyBorder="1" applyAlignment="1">
      <alignment vertical="center" wrapText="1"/>
    </xf>
    <xf numFmtId="0" fontId="8" fillId="2" borderId="4" xfId="0" applyFont="1" applyFill="1" applyBorder="1" applyAlignment="1">
      <alignment vertical="center"/>
    </xf>
    <xf numFmtId="43" fontId="8" fillId="2" borderId="4" xfId="8" applyFont="1" applyFill="1" applyBorder="1" applyAlignment="1">
      <alignment vertical="center"/>
    </xf>
    <xf numFmtId="4" fontId="7" fillId="2" borderId="4" xfId="0" applyNumberFormat="1" applyFont="1" applyFill="1" applyBorder="1" applyAlignment="1">
      <alignment horizontal="right" vertical="center"/>
    </xf>
    <xf numFmtId="43" fontId="7" fillId="2" borderId="4" xfId="8" applyFont="1" applyFill="1" applyBorder="1" applyAlignment="1" applyProtection="1">
      <alignment horizontal="right" vertical="center" wrapText="1"/>
    </xf>
    <xf numFmtId="0" fontId="8" fillId="8" borderId="10" xfId="17" applyFont="1" applyFill="1" applyBorder="1" applyAlignment="1">
      <alignment vertical="center"/>
    </xf>
    <xf numFmtId="0" fontId="7" fillId="8" borderId="10" xfId="17" applyFont="1" applyFill="1" applyBorder="1" applyAlignment="1">
      <alignment vertical="center"/>
    </xf>
    <xf numFmtId="0" fontId="7" fillId="8" borderId="7" xfId="17" applyFont="1" applyFill="1" applyBorder="1" applyAlignment="1">
      <alignment vertical="center"/>
    </xf>
    <xf numFmtId="0" fontId="7" fillId="8" borderId="4" xfId="8" applyNumberFormat="1" applyFont="1" applyFill="1" applyBorder="1" applyAlignment="1">
      <alignment vertical="center"/>
    </xf>
    <xf numFmtId="0" fontId="7" fillId="7" borderId="1" xfId="17" applyFont="1" applyFill="1" applyBorder="1" applyAlignment="1">
      <alignment horizontal="center" vertical="center"/>
    </xf>
    <xf numFmtId="2" fontId="7" fillId="2" borderId="4" xfId="17" applyNumberFormat="1" applyFont="1" applyFill="1" applyBorder="1" applyAlignment="1">
      <alignment horizontal="center" vertical="center" wrapText="1"/>
    </xf>
    <xf numFmtId="4" fontId="8" fillId="3" borderId="3" xfId="17" applyNumberFormat="1" applyFont="1" applyFill="1" applyBorder="1" applyAlignment="1">
      <alignment horizontal="center" vertical="center" wrapText="1"/>
    </xf>
    <xf numFmtId="4" fontId="7" fillId="0" borderId="3" xfId="17" applyNumberFormat="1" applyFont="1" applyBorder="1" applyAlignment="1">
      <alignment horizontal="center" vertical="center" wrapText="1"/>
    </xf>
    <xf numFmtId="4" fontId="7" fillId="0" borderId="2" xfId="17" applyNumberFormat="1" applyFont="1" applyBorder="1" applyAlignment="1">
      <alignment horizontal="center" vertical="center" wrapText="1"/>
    </xf>
    <xf numFmtId="4" fontId="7" fillId="3" borderId="3" xfId="17" applyNumberFormat="1" applyFont="1" applyFill="1" applyBorder="1" applyAlignment="1">
      <alignment horizontal="center" vertical="center" wrapText="1"/>
    </xf>
    <xf numFmtId="0" fontId="7" fillId="0" borderId="11" xfId="17" applyFont="1" applyBorder="1" applyAlignment="1">
      <alignment horizontal="right" vertical="center"/>
    </xf>
    <xf numFmtId="0" fontId="7" fillId="0" borderId="0" xfId="17" applyFont="1" applyAlignment="1">
      <alignment horizontal="right" vertical="center"/>
    </xf>
    <xf numFmtId="4" fontId="7" fillId="3" borderId="0" xfId="17" applyNumberFormat="1" applyFont="1" applyFill="1" applyAlignment="1">
      <alignment horizontal="center" vertical="center" wrapText="1"/>
    </xf>
    <xf numFmtId="4" fontId="7" fillId="0" borderId="0" xfId="17" applyNumberFormat="1" applyFont="1" applyAlignment="1">
      <alignment horizontal="center" vertical="center" wrapText="1"/>
    </xf>
    <xf numFmtId="4" fontId="7" fillId="0" borderId="12" xfId="17" applyNumberFormat="1" applyFont="1" applyBorder="1" applyAlignment="1">
      <alignment horizontal="center" vertical="center" wrapText="1"/>
    </xf>
    <xf numFmtId="0" fontId="7" fillId="10" borderId="3" xfId="17" applyFont="1" applyFill="1" applyBorder="1" applyAlignment="1">
      <alignment horizontal="center" vertical="center"/>
    </xf>
    <xf numFmtId="2" fontId="8" fillId="2" borderId="3" xfId="17" applyNumberFormat="1" applyFont="1" applyFill="1" applyBorder="1" applyAlignment="1">
      <alignment horizontal="center" vertical="center"/>
    </xf>
    <xf numFmtId="2" fontId="8" fillId="0" borderId="4" xfId="17" applyNumberFormat="1" applyFont="1" applyBorder="1" applyAlignment="1">
      <alignment horizontal="center" vertical="center"/>
    </xf>
    <xf numFmtId="2" fontId="8" fillId="0" borderId="4" xfId="17" applyNumberFormat="1" applyFont="1" applyBorder="1" applyAlignment="1">
      <alignment horizontal="left" vertical="center" wrapText="1"/>
    </xf>
    <xf numFmtId="2" fontId="8" fillId="0" borderId="2" xfId="17" applyNumberFormat="1" applyFont="1" applyBorder="1" applyAlignment="1">
      <alignment horizontal="left" vertical="center" wrapText="1"/>
    </xf>
    <xf numFmtId="0" fontId="7" fillId="8" borderId="1" xfId="17" applyFont="1" applyFill="1" applyBorder="1" applyAlignment="1">
      <alignment horizontal="center" vertical="center"/>
    </xf>
    <xf numFmtId="0" fontId="18" fillId="0" borderId="8" xfId="17" applyFont="1" applyBorder="1" applyAlignment="1">
      <alignment vertical="center" wrapText="1"/>
    </xf>
    <xf numFmtId="0" fontId="18" fillId="0" borderId="13" xfId="17" applyFont="1" applyBorder="1" applyAlignment="1">
      <alignment vertical="center" wrapText="1"/>
    </xf>
    <xf numFmtId="0" fontId="8" fillId="3" borderId="0" xfId="17" applyFont="1" applyFill="1"/>
    <xf numFmtId="0" fontId="7" fillId="2" borderId="3" xfId="0" applyFont="1" applyFill="1" applyBorder="1" applyAlignment="1">
      <alignment horizontal="right" vertical="center"/>
    </xf>
    <xf numFmtId="2" fontId="7" fillId="2" borderId="3" xfId="0" applyNumberFormat="1" applyFont="1" applyFill="1" applyBorder="1" applyAlignment="1">
      <alignment horizontal="center" vertical="center"/>
    </xf>
    <xf numFmtId="0" fontId="30" fillId="2" borderId="0" xfId="0" applyFont="1" applyFill="1"/>
    <xf numFmtId="0" fontId="8" fillId="2" borderId="3" xfId="0" applyFont="1" applyFill="1" applyBorder="1" applyAlignment="1">
      <alignment horizontal="center" vertical="center" wrapText="1"/>
    </xf>
    <xf numFmtId="0" fontId="8" fillId="2" borderId="3" xfId="0" applyFont="1" applyFill="1" applyBorder="1" applyAlignment="1">
      <alignment horizontal="center" vertical="center"/>
    </xf>
    <xf numFmtId="167" fontId="8" fillId="2" borderId="3" xfId="8" applyNumberFormat="1" applyFont="1" applyFill="1" applyBorder="1" applyAlignment="1">
      <alignment horizontal="center" vertical="center"/>
    </xf>
    <xf numFmtId="4" fontId="18" fillId="2" borderId="4" xfId="8" applyNumberFormat="1" applyFont="1" applyFill="1" applyBorder="1" applyAlignment="1">
      <alignment horizontal="right" vertical="center" wrapText="1"/>
    </xf>
    <xf numFmtId="4" fontId="18" fillId="2" borderId="3" xfId="8" applyNumberFormat="1" applyFont="1" applyFill="1" applyBorder="1" applyAlignment="1">
      <alignment horizontal="right" vertical="center" wrapText="1"/>
    </xf>
    <xf numFmtId="49" fontId="7" fillId="8" borderId="8" xfId="17" applyNumberFormat="1" applyFont="1" applyFill="1" applyBorder="1" applyAlignment="1">
      <alignment horizontal="center" vertical="center"/>
    </xf>
    <xf numFmtId="0" fontId="8" fillId="8" borderId="13" xfId="17" applyFont="1" applyFill="1" applyBorder="1" applyAlignment="1">
      <alignment vertical="center"/>
    </xf>
    <xf numFmtId="0" fontId="7" fillId="8" borderId="13" xfId="17" applyFont="1" applyFill="1" applyBorder="1" applyAlignment="1">
      <alignment vertical="center"/>
    </xf>
    <xf numFmtId="0" fontId="30" fillId="0" borderId="3" xfId="0" applyFont="1" applyBorder="1" applyAlignment="1">
      <alignment horizontal="center"/>
    </xf>
    <xf numFmtId="0" fontId="8" fillId="2" borderId="10" xfId="0" applyFont="1" applyFill="1" applyBorder="1" applyAlignment="1">
      <alignment vertical="center"/>
    </xf>
    <xf numFmtId="0" fontId="8" fillId="2" borderId="1" xfId="0" applyFont="1" applyFill="1" applyBorder="1" applyAlignment="1">
      <alignment vertical="center"/>
    </xf>
    <xf numFmtId="0" fontId="8" fillId="2" borderId="2" xfId="0" applyFont="1" applyFill="1" applyBorder="1" applyAlignment="1">
      <alignment horizontal="center" vertical="center" wrapText="1"/>
    </xf>
    <xf numFmtId="43" fontId="8" fillId="2" borderId="4" xfId="8" applyFont="1" applyFill="1" applyBorder="1" applyAlignment="1" applyProtection="1">
      <alignment vertical="center" wrapText="1"/>
    </xf>
    <xf numFmtId="4" fontId="8" fillId="2" borderId="4" xfId="8" applyNumberFormat="1" applyFont="1" applyFill="1" applyBorder="1" applyAlignment="1" applyProtection="1">
      <alignment vertical="center" wrapText="1"/>
    </xf>
    <xf numFmtId="0" fontId="8" fillId="2" borderId="0" xfId="0" applyFont="1" applyFill="1" applyAlignment="1">
      <alignment horizontal="right" vertical="center"/>
    </xf>
    <xf numFmtId="0" fontId="7" fillId="2" borderId="6" xfId="0" applyFont="1" applyFill="1" applyBorder="1" applyAlignment="1">
      <alignment vertical="center"/>
    </xf>
    <xf numFmtId="0" fontId="7" fillId="2" borderId="10" xfId="0" applyFont="1" applyFill="1" applyBorder="1" applyAlignment="1">
      <alignment vertical="center"/>
    </xf>
    <xf numFmtId="0" fontId="7" fillId="2" borderId="7" xfId="0" applyFont="1" applyFill="1" applyBorder="1" applyAlignment="1">
      <alignment horizontal="center" vertical="center" wrapText="1"/>
    </xf>
    <xf numFmtId="0" fontId="8" fillId="2" borderId="10" xfId="0" applyFont="1" applyFill="1" applyBorder="1" applyAlignment="1">
      <alignment vertical="center" wrapText="1"/>
    </xf>
    <xf numFmtId="0" fontId="7" fillId="2" borderId="10" xfId="0" applyFont="1" applyFill="1" applyBorder="1" applyAlignment="1">
      <alignment vertical="center" wrapText="1"/>
    </xf>
    <xf numFmtId="43" fontId="7" fillId="2" borderId="10" xfId="8" applyFont="1" applyFill="1" applyBorder="1" applyAlignment="1" applyProtection="1">
      <alignment vertical="center" wrapText="1"/>
    </xf>
    <xf numFmtId="4" fontId="7" fillId="2" borderId="10" xfId="8" applyNumberFormat="1" applyFont="1" applyFill="1" applyBorder="1" applyAlignment="1" applyProtection="1">
      <alignment vertical="center" wrapText="1"/>
    </xf>
    <xf numFmtId="0" fontId="8" fillId="2" borderId="13" xfId="0" applyFont="1" applyFill="1" applyBorder="1" applyAlignment="1">
      <alignment vertical="center"/>
    </xf>
    <xf numFmtId="0" fontId="8" fillId="2" borderId="4" xfId="0" applyFont="1" applyFill="1" applyBorder="1" applyAlignment="1">
      <alignment horizontal="center"/>
    </xf>
    <xf numFmtId="0" fontId="8" fillId="2" borderId="4" xfId="0" applyFont="1" applyFill="1" applyBorder="1" applyAlignment="1">
      <alignment horizontal="right" vertical="center" wrapText="1"/>
    </xf>
    <xf numFmtId="49" fontId="7" fillId="2" borderId="4" xfId="0" applyNumberFormat="1" applyFont="1" applyFill="1" applyBorder="1" applyAlignment="1">
      <alignment vertical="center"/>
    </xf>
    <xf numFmtId="0" fontId="8" fillId="2" borderId="4" xfId="0" applyFont="1" applyFill="1" applyBorder="1" applyAlignment="1">
      <alignment horizontal="right" vertical="center"/>
    </xf>
    <xf numFmtId="0" fontId="8" fillId="2" borderId="4" xfId="0" applyFont="1" applyFill="1" applyBorder="1" applyAlignment="1">
      <alignment horizontal="center" vertical="center"/>
    </xf>
    <xf numFmtId="0" fontId="7" fillId="2" borderId="4" xfId="0" applyFont="1" applyFill="1" applyBorder="1" applyAlignment="1">
      <alignment vertical="center"/>
    </xf>
    <xf numFmtId="43" fontId="7" fillId="2" borderId="4" xfId="8" applyFont="1" applyFill="1" applyBorder="1" applyAlignment="1" applyProtection="1">
      <alignment vertical="center"/>
    </xf>
    <xf numFmtId="4" fontId="8" fillId="2" borderId="4" xfId="8" applyNumberFormat="1" applyFont="1" applyFill="1" applyBorder="1" applyAlignment="1">
      <alignment vertical="center"/>
    </xf>
    <xf numFmtId="4" fontId="7" fillId="2" borderId="4" xfId="8" applyNumberFormat="1" applyFont="1" applyFill="1" applyBorder="1" applyAlignment="1" applyProtection="1">
      <alignment vertical="center"/>
    </xf>
    <xf numFmtId="43" fontId="7" fillId="2" borderId="7" xfId="8" applyFont="1" applyFill="1" applyBorder="1" applyAlignment="1" applyProtection="1">
      <alignment vertical="top" wrapText="1"/>
    </xf>
    <xf numFmtId="0" fontId="7" fillId="2" borderId="12" xfId="0" applyFont="1" applyFill="1" applyBorder="1" applyAlignment="1">
      <alignment wrapText="1"/>
    </xf>
    <xf numFmtId="0" fontId="8" fillId="2" borderId="13" xfId="0" applyFont="1" applyFill="1" applyBorder="1" applyAlignment="1">
      <alignment horizontal="right" vertical="center" wrapText="1"/>
    </xf>
    <xf numFmtId="49" fontId="7" fillId="2" borderId="13" xfId="0" applyNumberFormat="1" applyFont="1" applyFill="1" applyBorder="1" applyAlignment="1">
      <alignment vertical="center"/>
    </xf>
    <xf numFmtId="0" fontId="8" fillId="2" borderId="13" xfId="0" applyFont="1" applyFill="1" applyBorder="1" applyAlignment="1">
      <alignment horizontal="right" vertical="center"/>
    </xf>
    <xf numFmtId="0" fontId="8" fillId="2" borderId="13" xfId="0" applyFont="1" applyFill="1" applyBorder="1" applyAlignment="1">
      <alignment horizontal="center" vertical="center"/>
    </xf>
    <xf numFmtId="0" fontId="7" fillId="2" borderId="13" xfId="0" applyFont="1" applyFill="1" applyBorder="1" applyAlignment="1">
      <alignment vertical="center"/>
    </xf>
    <xf numFmtId="43" fontId="7" fillId="2" borderId="13" xfId="8" applyFont="1" applyFill="1" applyBorder="1" applyAlignment="1" applyProtection="1">
      <alignment vertical="center"/>
    </xf>
    <xf numFmtId="4" fontId="8" fillId="2" borderId="13" xfId="8" applyNumberFormat="1" applyFont="1" applyFill="1" applyBorder="1" applyAlignment="1">
      <alignment vertical="center"/>
    </xf>
    <xf numFmtId="0" fontId="7" fillId="2" borderId="13" xfId="0" applyFont="1" applyFill="1" applyBorder="1" applyAlignment="1">
      <alignment wrapText="1"/>
    </xf>
    <xf numFmtId="10" fontId="7" fillId="2" borderId="4" xfId="3" applyNumberFormat="1" applyFont="1" applyFill="1" applyBorder="1" applyAlignment="1" applyProtection="1">
      <alignment horizontal="left" vertical="center" wrapText="1"/>
    </xf>
    <xf numFmtId="0" fontId="7" fillId="2" borderId="4" xfId="0" applyFont="1" applyFill="1" applyBorder="1" applyAlignment="1">
      <alignment wrapText="1"/>
    </xf>
    <xf numFmtId="10" fontId="7" fillId="2" borderId="13" xfId="3" applyNumberFormat="1" applyFont="1" applyFill="1" applyBorder="1" applyAlignment="1" applyProtection="1">
      <alignment horizontal="left" vertical="center" wrapText="1"/>
    </xf>
    <xf numFmtId="0" fontId="7" fillId="2" borderId="13" xfId="0" applyFont="1" applyFill="1" applyBorder="1" applyAlignment="1">
      <alignment horizontal="left" vertical="center"/>
    </xf>
    <xf numFmtId="10" fontId="7" fillId="2" borderId="13" xfId="3" applyNumberFormat="1" applyFont="1" applyFill="1" applyBorder="1" applyAlignment="1" applyProtection="1">
      <alignment vertical="center" wrapText="1"/>
    </xf>
    <xf numFmtId="0" fontId="7" fillId="2" borderId="13" xfId="3" applyNumberFormat="1" applyFont="1" applyFill="1" applyBorder="1" applyAlignment="1" applyProtection="1">
      <alignment horizontal="center" vertical="center" wrapText="1"/>
    </xf>
    <xf numFmtId="43" fontId="7" fillId="2" borderId="13" xfId="8" applyFont="1" applyFill="1" applyBorder="1" applyAlignment="1" applyProtection="1">
      <alignment vertical="center" wrapText="1"/>
    </xf>
    <xf numFmtId="14" fontId="7" fillId="2" borderId="13" xfId="8" applyNumberFormat="1" applyFont="1" applyFill="1" applyBorder="1" applyAlignment="1" applyProtection="1">
      <alignment horizontal="left" vertical="center" wrapText="1"/>
    </xf>
    <xf numFmtId="0" fontId="8" fillId="2" borderId="10" xfId="0" applyFont="1" applyFill="1" applyBorder="1" applyAlignment="1">
      <alignment horizontal="right" vertical="center" wrapText="1"/>
    </xf>
    <xf numFmtId="49" fontId="7" fillId="2" borderId="10" xfId="0" applyNumberFormat="1" applyFont="1" applyFill="1" applyBorder="1" applyAlignment="1">
      <alignment horizontal="left" vertical="center"/>
    </xf>
    <xf numFmtId="0" fontId="7" fillId="2" borderId="10" xfId="0" applyFont="1" applyFill="1" applyBorder="1" applyAlignment="1">
      <alignment horizontal="left" vertical="center"/>
    </xf>
    <xf numFmtId="0" fontId="8" fillId="2" borderId="10" xfId="0" applyFont="1" applyFill="1" applyBorder="1" applyAlignment="1">
      <alignment horizontal="center" vertical="center"/>
    </xf>
    <xf numFmtId="0" fontId="8" fillId="2" borderId="10" xfId="0" applyFont="1" applyFill="1" applyBorder="1" applyAlignment="1">
      <alignment horizontal="left" vertical="center" wrapText="1"/>
    </xf>
    <xf numFmtId="2" fontId="7" fillId="2" borderId="10" xfId="0" applyNumberFormat="1" applyFont="1" applyFill="1" applyBorder="1" applyAlignment="1">
      <alignment horizontal="center" vertical="center" wrapText="1"/>
    </xf>
    <xf numFmtId="2" fontId="8" fillId="2" borderId="0" xfId="0" applyNumberFormat="1" applyFont="1" applyFill="1" applyAlignment="1">
      <alignment horizontal="center" vertical="center" wrapText="1"/>
    </xf>
    <xf numFmtId="0" fontId="7" fillId="2" borderId="4" xfId="0" applyFont="1" applyFill="1" applyBorder="1" applyAlignment="1">
      <alignment vertical="center" wrapText="1"/>
    </xf>
    <xf numFmtId="4" fontId="7" fillId="2" borderId="13" xfId="3" applyNumberFormat="1" applyFont="1" applyFill="1" applyBorder="1" applyAlignment="1" applyProtection="1">
      <alignment horizontal="right" vertical="center" wrapText="1"/>
    </xf>
    <xf numFmtId="2" fontId="7" fillId="0" borderId="3" xfId="0" applyNumberFormat="1" applyFont="1" applyBorder="1" applyAlignment="1">
      <alignment horizontal="center" vertical="center"/>
    </xf>
    <xf numFmtId="0" fontId="7" fillId="0" borderId="4" xfId="17" applyFont="1" applyBorder="1" applyAlignment="1">
      <alignment horizontal="left" vertical="center" wrapText="1"/>
    </xf>
    <xf numFmtId="0" fontId="7" fillId="0" borderId="2" xfId="17" applyFont="1" applyBorder="1" applyAlignment="1">
      <alignment horizontal="left" vertical="center" wrapText="1"/>
    </xf>
    <xf numFmtId="2" fontId="8" fillId="3" borderId="1" xfId="17" applyNumberFormat="1" applyFont="1" applyFill="1" applyBorder="1" applyAlignment="1">
      <alignment horizontal="center" vertical="center"/>
    </xf>
    <xf numFmtId="0" fontId="8" fillId="3" borderId="3" xfId="17" applyFont="1" applyFill="1" applyBorder="1" applyAlignment="1">
      <alignment horizontal="center" vertical="center"/>
    </xf>
    <xf numFmtId="0" fontId="10" fillId="0" borderId="1" xfId="17" applyFont="1" applyBorder="1" applyAlignment="1">
      <alignment horizontal="center" vertical="center"/>
    </xf>
    <xf numFmtId="2" fontId="7" fillId="0" borderId="4" xfId="17" applyNumberFormat="1" applyFont="1" applyBorder="1" applyAlignment="1">
      <alignment horizontal="center" vertical="center" wrapText="1"/>
    </xf>
    <xf numFmtId="49" fontId="7" fillId="0" borderId="4" xfId="17" applyNumberFormat="1" applyFont="1" applyBorder="1" applyAlignment="1">
      <alignment horizontal="center" vertical="center" wrapText="1"/>
    </xf>
    <xf numFmtId="0" fontId="7" fillId="0" borderId="4" xfId="17" applyFont="1" applyBorder="1" applyAlignment="1">
      <alignment horizontal="center" vertical="center" wrapText="1"/>
    </xf>
    <xf numFmtId="0" fontId="7" fillId="5" borderId="3" xfId="0" applyFont="1" applyFill="1" applyBorder="1" applyAlignment="1">
      <alignment horizontal="center" vertical="center"/>
    </xf>
    <xf numFmtId="0" fontId="7" fillId="2" borderId="3" xfId="0" applyFont="1" applyFill="1" applyBorder="1" applyAlignment="1">
      <alignment horizontal="center" vertical="center"/>
    </xf>
    <xf numFmtId="43" fontId="8" fillId="2" borderId="9" xfId="8" applyFont="1" applyFill="1" applyBorder="1" applyAlignment="1">
      <alignment vertical="center"/>
    </xf>
    <xf numFmtId="0" fontId="0" fillId="0" borderId="13" xfId="0" applyBorder="1"/>
    <xf numFmtId="49" fontId="7" fillId="5" borderId="13" xfId="0" applyNumberFormat="1" applyFont="1" applyFill="1" applyBorder="1" applyAlignment="1">
      <alignment horizontal="center" vertical="center" wrapText="1"/>
    </xf>
    <xf numFmtId="0" fontId="7" fillId="5" borderId="13" xfId="0" applyFont="1" applyFill="1" applyBorder="1" applyAlignment="1">
      <alignment horizontal="left" vertical="center" wrapText="1"/>
    </xf>
    <xf numFmtId="0" fontId="8" fillId="5" borderId="13" xfId="0" applyFont="1" applyFill="1" applyBorder="1" applyAlignment="1">
      <alignment horizontal="center" vertical="center" wrapText="1"/>
    </xf>
    <xf numFmtId="43" fontId="8" fillId="5" borderId="13" xfId="8" applyFont="1" applyFill="1" applyBorder="1" applyAlignment="1" applyProtection="1">
      <alignment horizontal="right" vertical="center" wrapText="1"/>
    </xf>
    <xf numFmtId="4" fontId="8" fillId="5" borderId="13" xfId="8" applyNumberFormat="1" applyFont="1" applyFill="1" applyBorder="1" applyAlignment="1" applyProtection="1">
      <alignment horizontal="right" vertical="center" wrapText="1"/>
    </xf>
    <xf numFmtId="43" fontId="7" fillId="5" borderId="13" xfId="8" applyFont="1" applyFill="1" applyBorder="1" applyAlignment="1" applyProtection="1">
      <alignment horizontal="right" vertical="center" wrapText="1"/>
    </xf>
    <xf numFmtId="0" fontId="7" fillId="5" borderId="0" xfId="0" applyFont="1" applyFill="1" applyAlignment="1">
      <alignment horizontal="center" vertical="center" wrapText="1"/>
    </xf>
    <xf numFmtId="0" fontId="7" fillId="5" borderId="0" xfId="0" applyFont="1" applyFill="1" applyAlignment="1">
      <alignment horizontal="left" vertical="center" wrapText="1"/>
    </xf>
    <xf numFmtId="0" fontId="8" fillId="5" borderId="0" xfId="0" applyFont="1" applyFill="1" applyAlignment="1">
      <alignment vertical="center" wrapText="1"/>
    </xf>
    <xf numFmtId="43" fontId="8" fillId="5" borderId="0" xfId="8" applyFont="1" applyFill="1" applyBorder="1" applyAlignment="1" applyProtection="1">
      <alignment vertical="center" wrapText="1"/>
    </xf>
    <xf numFmtId="4" fontId="8" fillId="5" borderId="0" xfId="8" applyNumberFormat="1" applyFont="1" applyFill="1" applyBorder="1" applyAlignment="1" applyProtection="1">
      <alignment vertical="center" wrapText="1"/>
    </xf>
    <xf numFmtId="43" fontId="7" fillId="5" borderId="0" xfId="8" applyFont="1" applyFill="1" applyBorder="1" applyAlignment="1" applyProtection="1">
      <alignment vertical="center" wrapText="1"/>
    </xf>
    <xf numFmtId="4" fontId="8" fillId="2" borderId="0" xfId="0" applyNumberFormat="1" applyFont="1" applyFill="1" applyAlignment="1">
      <alignment vertical="center"/>
    </xf>
    <xf numFmtId="43" fontId="7" fillId="2" borderId="13" xfId="8" applyFont="1" applyFill="1" applyBorder="1" applyAlignment="1" applyProtection="1">
      <alignment horizontal="center" vertical="center" wrapText="1"/>
    </xf>
    <xf numFmtId="4" fontId="7" fillId="2" borderId="13" xfId="8" applyNumberFormat="1" applyFont="1" applyFill="1" applyBorder="1" applyAlignment="1" applyProtection="1">
      <alignment horizontal="center" vertical="center" wrapText="1"/>
    </xf>
    <xf numFmtId="0" fontId="7" fillId="7" borderId="4" xfId="0" applyFont="1" applyFill="1" applyBorder="1" applyAlignment="1">
      <alignment horizontal="center" vertical="center" wrapText="1"/>
    </xf>
    <xf numFmtId="49" fontId="7" fillId="7" borderId="4" xfId="0" applyNumberFormat="1" applyFont="1" applyFill="1" applyBorder="1" applyAlignment="1">
      <alignment horizontal="center" vertical="center"/>
    </xf>
    <xf numFmtId="43" fontId="7" fillId="7" borderId="4" xfId="8" applyFont="1" applyFill="1" applyBorder="1" applyAlignment="1" applyProtection="1">
      <alignment horizontal="center" vertical="center" wrapText="1"/>
    </xf>
    <xf numFmtId="4" fontId="7" fillId="7" borderId="4" xfId="8" applyNumberFormat="1" applyFont="1" applyFill="1" applyBorder="1" applyAlignment="1" applyProtection="1">
      <alignment horizontal="center" vertical="center" wrapText="1"/>
    </xf>
    <xf numFmtId="43" fontId="7" fillId="2" borderId="0" xfId="8" applyFont="1" applyFill="1" applyBorder="1" applyAlignment="1" applyProtection="1">
      <alignment horizontal="center" vertical="center" wrapText="1"/>
    </xf>
    <xf numFmtId="0" fontId="30" fillId="2" borderId="0" xfId="0" applyFont="1" applyFill="1" applyAlignment="1">
      <alignment vertical="center"/>
    </xf>
    <xf numFmtId="0" fontId="30" fillId="2" borderId="0" xfId="0" applyFont="1" applyFill="1" applyAlignment="1">
      <alignment vertical="center" wrapText="1"/>
    </xf>
    <xf numFmtId="43" fontId="30" fillId="2" borderId="0" xfId="8" applyFont="1" applyFill="1" applyAlignment="1">
      <alignment vertical="center"/>
    </xf>
    <xf numFmtId="0" fontId="0" fillId="2" borderId="0" xfId="0" applyFill="1" applyAlignment="1">
      <alignment horizontal="right" vertical="center"/>
    </xf>
    <xf numFmtId="0" fontId="0" fillId="0" borderId="0" xfId="0" applyAlignment="1">
      <alignment vertical="center"/>
    </xf>
    <xf numFmtId="43" fontId="8" fillId="2" borderId="2" xfId="8" applyFont="1" applyFill="1" applyBorder="1" applyAlignment="1" applyProtection="1">
      <alignment vertical="center" wrapText="1"/>
    </xf>
    <xf numFmtId="0" fontId="50" fillId="2" borderId="0" xfId="0" applyFont="1" applyFill="1" applyAlignment="1">
      <alignment horizontal="right" vertical="center"/>
    </xf>
    <xf numFmtId="0" fontId="50" fillId="0" borderId="0" xfId="0" applyFont="1" applyAlignment="1">
      <alignment vertical="center"/>
    </xf>
    <xf numFmtId="0" fontId="12" fillId="2" borderId="10" xfId="0" applyFont="1" applyFill="1" applyBorder="1" applyAlignment="1">
      <alignment vertical="center" wrapText="1"/>
    </xf>
    <xf numFmtId="43" fontId="12" fillId="2" borderId="7" xfId="8" applyFont="1" applyFill="1" applyBorder="1" applyAlignment="1" applyProtection="1">
      <alignment vertical="center" wrapText="1"/>
    </xf>
    <xf numFmtId="43" fontId="50" fillId="0" borderId="0" xfId="0" applyNumberFormat="1" applyFont="1" applyAlignment="1">
      <alignment vertical="center"/>
    </xf>
    <xf numFmtId="0" fontId="9" fillId="2" borderId="1" xfId="0" applyFont="1" applyFill="1" applyBorder="1" applyAlignment="1">
      <alignment horizontal="right" vertical="center" wrapText="1"/>
    </xf>
    <xf numFmtId="0" fontId="9" fillId="2" borderId="8" xfId="0" applyFont="1" applyFill="1" applyBorder="1" applyAlignment="1">
      <alignment horizontal="right" vertical="center" wrapText="1"/>
    </xf>
    <xf numFmtId="10" fontId="10" fillId="2" borderId="13" xfId="3" applyNumberFormat="1" applyFont="1" applyFill="1" applyBorder="1" applyAlignment="1" applyProtection="1">
      <alignment horizontal="left" vertical="center" wrapText="1"/>
    </xf>
    <xf numFmtId="0" fontId="9" fillId="2" borderId="6" xfId="0" applyFont="1" applyFill="1" applyBorder="1" applyAlignment="1">
      <alignment horizontal="right" vertical="center" wrapText="1"/>
    </xf>
    <xf numFmtId="2" fontId="11" fillId="2" borderId="10" xfId="0" applyNumberFormat="1"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13" xfId="0" applyFont="1" applyFill="1" applyBorder="1" applyAlignment="1">
      <alignment horizontal="center" vertical="center" wrapText="1"/>
    </xf>
    <xf numFmtId="43" fontId="11" fillId="2" borderId="9" xfId="8" applyFont="1" applyFill="1" applyBorder="1" applyAlignment="1" applyProtection="1">
      <alignment horizontal="center" vertical="center" wrapText="1"/>
    </xf>
    <xf numFmtId="43" fontId="11" fillId="2" borderId="13" xfId="8" applyFont="1" applyFill="1" applyBorder="1" applyAlignment="1" applyProtection="1">
      <alignment horizontal="center" vertical="center" wrapText="1"/>
    </xf>
    <xf numFmtId="0" fontId="18" fillId="2" borderId="1" xfId="0" applyFont="1" applyFill="1" applyBorder="1" applyAlignment="1">
      <alignment horizontal="center" vertical="center" wrapText="1"/>
    </xf>
    <xf numFmtId="0" fontId="18" fillId="2" borderId="4" xfId="0" applyFont="1" applyFill="1" applyBorder="1" applyAlignment="1">
      <alignment vertical="center" wrapText="1"/>
    </xf>
    <xf numFmtId="43" fontId="18" fillId="2" borderId="2" xfId="8" applyFont="1" applyFill="1" applyBorder="1" applyAlignment="1" applyProtection="1">
      <alignment horizontal="right" vertical="center" wrapText="1"/>
    </xf>
    <xf numFmtId="0" fontId="50" fillId="2" borderId="0" xfId="0" applyFont="1" applyFill="1" applyAlignment="1">
      <alignment vertical="center"/>
    </xf>
    <xf numFmtId="0" fontId="0" fillId="2" borderId="0" xfId="0" applyFill="1" applyAlignment="1">
      <alignment vertical="center"/>
    </xf>
    <xf numFmtId="0" fontId="30" fillId="0" borderId="0" xfId="0" applyFont="1" applyAlignment="1">
      <alignment vertical="center"/>
    </xf>
    <xf numFmtId="0" fontId="30" fillId="0" borderId="0" xfId="0" applyFont="1" applyAlignment="1">
      <alignment vertical="center" wrapText="1"/>
    </xf>
    <xf numFmtId="43" fontId="30" fillId="0" borderId="0" xfId="8" applyFont="1" applyAlignment="1">
      <alignment vertical="center"/>
    </xf>
    <xf numFmtId="0" fontId="30" fillId="0" borderId="6" xfId="0" applyFont="1" applyBorder="1"/>
    <xf numFmtId="0" fontId="30" fillId="0" borderId="11" xfId="0" applyFont="1" applyBorder="1"/>
    <xf numFmtId="0" fontId="30" fillId="0" borderId="8" xfId="0" applyFont="1" applyBorder="1"/>
    <xf numFmtId="0" fontId="9" fillId="0" borderId="1" xfId="0" applyFont="1" applyBorder="1" applyAlignment="1">
      <alignment horizontal="right" vertical="center" wrapText="1"/>
    </xf>
    <xf numFmtId="0" fontId="7" fillId="2" borderId="58" xfId="0" applyFont="1" applyFill="1" applyBorder="1" applyAlignment="1">
      <alignment horizontal="center" vertical="center"/>
    </xf>
    <xf numFmtId="165" fontId="41" fillId="2" borderId="13" xfId="8" applyNumberFormat="1" applyFont="1" applyFill="1" applyBorder="1" applyAlignment="1" applyProtection="1">
      <alignment horizontal="right" vertical="center" wrapText="1"/>
    </xf>
    <xf numFmtId="165" fontId="7" fillId="5" borderId="13" xfId="8" applyNumberFormat="1" applyFont="1" applyFill="1" applyBorder="1" applyAlignment="1" applyProtection="1">
      <alignment horizontal="right" vertical="center" wrapText="1"/>
    </xf>
    <xf numFmtId="165" fontId="7" fillId="7" borderId="13" xfId="8" applyNumberFormat="1" applyFont="1" applyFill="1" applyBorder="1" applyAlignment="1" applyProtection="1">
      <alignment horizontal="right" vertical="center" wrapText="1"/>
    </xf>
    <xf numFmtId="165" fontId="41" fillId="2" borderId="4" xfId="8" applyNumberFormat="1" applyFont="1" applyFill="1" applyBorder="1" applyAlignment="1">
      <alignment vertical="center"/>
    </xf>
    <xf numFmtId="165" fontId="7" fillId="5" borderId="4" xfId="8" applyNumberFormat="1" applyFont="1" applyFill="1" applyBorder="1" applyAlignment="1" applyProtection="1">
      <alignment horizontal="right" vertical="center" wrapText="1"/>
    </xf>
    <xf numFmtId="165" fontId="7" fillId="7" borderId="4" xfId="8" applyNumberFormat="1" applyFont="1" applyFill="1" applyBorder="1" applyAlignment="1" applyProtection="1">
      <alignment horizontal="right" vertical="center" wrapText="1"/>
    </xf>
    <xf numFmtId="165" fontId="8" fillId="2" borderId="4" xfId="8" applyNumberFormat="1" applyFont="1" applyFill="1" applyBorder="1" applyAlignment="1">
      <alignment vertical="center"/>
    </xf>
    <xf numFmtId="0" fontId="52" fillId="5" borderId="3" xfId="0" applyFont="1" applyFill="1" applyBorder="1" applyAlignment="1">
      <alignment horizontal="center"/>
    </xf>
    <xf numFmtId="0" fontId="10" fillId="2" borderId="18" xfId="0" applyFont="1" applyFill="1" applyBorder="1" applyAlignment="1">
      <alignment horizontal="center" vertical="center"/>
    </xf>
    <xf numFmtId="0" fontId="10" fillId="2" borderId="31" xfId="0" applyFont="1" applyFill="1" applyBorder="1" applyAlignment="1">
      <alignment horizontal="center" vertical="center"/>
    </xf>
    <xf numFmtId="0" fontId="53" fillId="0" borderId="3" xfId="0" applyFont="1" applyBorder="1"/>
    <xf numFmtId="0" fontId="7" fillId="2" borderId="22" xfId="0" applyFont="1" applyFill="1" applyBorder="1" applyAlignment="1">
      <alignment horizontal="center" vertical="center"/>
    </xf>
    <xf numFmtId="0" fontId="7" fillId="2" borderId="21" xfId="0" applyFont="1" applyFill="1" applyBorder="1" applyAlignment="1">
      <alignment vertical="center"/>
    </xf>
    <xf numFmtId="0" fontId="7" fillId="2" borderId="29" xfId="0" applyFont="1" applyFill="1" applyBorder="1" applyAlignment="1">
      <alignment vertical="center"/>
    </xf>
    <xf numFmtId="10" fontId="8" fillId="2" borderId="22" xfId="0" applyNumberFormat="1" applyFont="1" applyFill="1" applyBorder="1" applyAlignment="1">
      <alignment horizontal="center" vertical="center"/>
    </xf>
    <xf numFmtId="165" fontId="8" fillId="2" borderId="18" xfId="0" applyNumberFormat="1" applyFont="1" applyFill="1" applyBorder="1" applyAlignment="1">
      <alignment horizontal="center" vertical="center"/>
    </xf>
    <xf numFmtId="165" fontId="8" fillId="2" borderId="18" xfId="0" applyNumberFormat="1" applyFont="1" applyFill="1" applyBorder="1" applyAlignment="1">
      <alignment horizontal="right" vertical="center"/>
    </xf>
    <xf numFmtId="10" fontId="8" fillId="2" borderId="18" xfId="0" applyNumberFormat="1" applyFont="1" applyFill="1" applyBorder="1" applyAlignment="1">
      <alignment horizontal="center" vertical="center"/>
    </xf>
    <xf numFmtId="10" fontId="8" fillId="2" borderId="31" xfId="0" applyNumberFormat="1" applyFont="1" applyFill="1" applyBorder="1" applyAlignment="1">
      <alignment horizontal="center" vertical="center"/>
    </xf>
    <xf numFmtId="10" fontId="54" fillId="0" borderId="3" xfId="0" applyNumberFormat="1" applyFont="1" applyBorder="1"/>
    <xf numFmtId="9" fontId="30" fillId="0" borderId="0" xfId="0" applyNumberFormat="1" applyFont="1"/>
    <xf numFmtId="0" fontId="7" fillId="2" borderId="27" xfId="0" applyFont="1" applyFill="1" applyBorder="1" applyAlignment="1">
      <alignment vertical="center"/>
    </xf>
    <xf numFmtId="0" fontId="11" fillId="2" borderId="6" xfId="0" applyFont="1" applyFill="1" applyBorder="1" applyAlignment="1">
      <alignment horizontal="center" vertical="center"/>
    </xf>
    <xf numFmtId="10" fontId="7" fillId="2" borderId="10" xfId="0" applyNumberFormat="1" applyFont="1" applyFill="1" applyBorder="1" applyAlignment="1">
      <alignment horizontal="center" vertical="center"/>
    </xf>
    <xf numFmtId="165" fontId="7" fillId="2" borderId="10" xfId="0" applyNumberFormat="1" applyFont="1" applyFill="1" applyBorder="1" applyAlignment="1">
      <alignment horizontal="center" vertical="center"/>
    </xf>
    <xf numFmtId="165" fontId="8" fillId="2" borderId="1" xfId="0" applyNumberFormat="1" applyFont="1" applyFill="1" applyBorder="1" applyAlignment="1">
      <alignment horizontal="center" vertical="center"/>
    </xf>
    <xf numFmtId="10" fontId="8" fillId="2" borderId="4" xfId="0" applyNumberFormat="1" applyFont="1" applyFill="1" applyBorder="1" applyAlignment="1">
      <alignment horizontal="center" vertical="center"/>
    </xf>
    <xf numFmtId="10" fontId="8" fillId="2" borderId="2" xfId="0" applyNumberFormat="1" applyFont="1" applyFill="1" applyBorder="1" applyAlignment="1">
      <alignment horizontal="center" vertical="center"/>
    </xf>
    <xf numFmtId="9" fontId="8" fillId="2" borderId="31" xfId="0" applyNumberFormat="1" applyFont="1" applyFill="1" applyBorder="1" applyAlignment="1">
      <alignment horizontal="center" vertical="center"/>
    </xf>
    <xf numFmtId="9" fontId="8" fillId="2" borderId="1" xfId="0" applyNumberFormat="1" applyFont="1" applyFill="1" applyBorder="1" applyAlignment="1">
      <alignment horizontal="center" vertical="center"/>
    </xf>
    <xf numFmtId="9" fontId="8" fillId="2" borderId="4" xfId="0" applyNumberFormat="1" applyFont="1" applyFill="1" applyBorder="1" applyAlignment="1">
      <alignment horizontal="center" vertical="center"/>
    </xf>
    <xf numFmtId="9" fontId="8" fillId="2" borderId="2" xfId="0" applyNumberFormat="1" applyFont="1" applyFill="1" applyBorder="1" applyAlignment="1">
      <alignment horizontal="center" vertical="center"/>
    </xf>
    <xf numFmtId="0" fontId="54" fillId="0" borderId="1" xfId="0" applyFont="1" applyBorder="1"/>
    <xf numFmtId="0" fontId="54" fillId="0" borderId="4" xfId="0" applyFont="1" applyBorder="1"/>
    <xf numFmtId="0" fontId="54" fillId="0" borderId="2" xfId="0" applyFont="1" applyBorder="1"/>
    <xf numFmtId="0" fontId="54" fillId="0" borderId="3" xfId="0" applyFont="1" applyBorder="1"/>
    <xf numFmtId="0" fontId="9" fillId="2" borderId="6" xfId="0" applyFont="1" applyFill="1" applyBorder="1" applyAlignment="1">
      <alignment horizontal="center" vertical="center"/>
    </xf>
    <xf numFmtId="165" fontId="8" fillId="2" borderId="24" xfId="0" applyNumberFormat="1" applyFont="1" applyFill="1" applyBorder="1" applyAlignment="1">
      <alignment horizontal="center" vertical="center"/>
    </xf>
    <xf numFmtId="0" fontId="8" fillId="2" borderId="14" xfId="0" applyFont="1" applyFill="1" applyBorder="1" applyAlignment="1">
      <alignment horizontal="center" vertical="center"/>
    </xf>
    <xf numFmtId="0" fontId="8" fillId="2" borderId="32" xfId="0" applyFont="1" applyFill="1" applyBorder="1" applyAlignment="1">
      <alignment horizontal="center" vertical="center"/>
    </xf>
    <xf numFmtId="0" fontId="9" fillId="2" borderId="1" xfId="0" applyFont="1" applyFill="1" applyBorder="1" applyAlignment="1">
      <alignment horizontal="center" vertical="center"/>
    </xf>
    <xf numFmtId="165" fontId="7" fillId="2" borderId="23" xfId="0" applyNumberFormat="1" applyFont="1" applyFill="1" applyBorder="1" applyAlignment="1">
      <alignment horizontal="center" vertical="center"/>
    </xf>
    <xf numFmtId="10" fontId="7" fillId="2" borderId="18" xfId="3" applyNumberFormat="1" applyFont="1" applyFill="1" applyBorder="1" applyAlignment="1">
      <alignment horizontal="center" vertical="center"/>
    </xf>
    <xf numFmtId="10" fontId="7" fillId="2" borderId="31" xfId="3" applyNumberFormat="1" applyFont="1" applyFill="1" applyBorder="1" applyAlignment="1">
      <alignment horizontal="center" vertical="center"/>
    </xf>
    <xf numFmtId="0" fontId="55" fillId="2" borderId="11" xfId="0" applyFont="1" applyFill="1" applyBorder="1" applyAlignment="1">
      <alignment horizontal="center" vertical="center"/>
    </xf>
    <xf numFmtId="0" fontId="56" fillId="2" borderId="0" xfId="0" applyFont="1" applyFill="1" applyAlignment="1">
      <alignment horizontal="center" vertical="center"/>
    </xf>
    <xf numFmtId="0" fontId="6" fillId="2" borderId="0" xfId="0" applyFont="1" applyFill="1" applyAlignment="1">
      <alignment horizontal="center" vertical="center"/>
    </xf>
    <xf numFmtId="165" fontId="6" fillId="2" borderId="0" xfId="0" applyNumberFormat="1" applyFont="1" applyFill="1" applyAlignment="1">
      <alignment horizontal="center" vertical="center"/>
    </xf>
    <xf numFmtId="0" fontId="6" fillId="2" borderId="27" xfId="0" applyFont="1" applyFill="1" applyBorder="1" applyAlignment="1">
      <alignment horizontal="center" vertical="center"/>
    </xf>
    <xf numFmtId="0" fontId="6" fillId="2" borderId="33" xfId="0" applyFont="1" applyFill="1" applyBorder="1" applyAlignment="1">
      <alignment horizontal="center" vertical="center"/>
    </xf>
    <xf numFmtId="0" fontId="54" fillId="0" borderId="0" xfId="0" applyFont="1"/>
    <xf numFmtId="0" fontId="54" fillId="0" borderId="12" xfId="0" applyFont="1" applyBorder="1"/>
    <xf numFmtId="0" fontId="6" fillId="0" borderId="6" xfId="6" applyBorder="1"/>
    <xf numFmtId="0" fontId="6" fillId="0" borderId="0" xfId="6"/>
    <xf numFmtId="0" fontId="6" fillId="0" borderId="11" xfId="6" applyBorder="1"/>
    <xf numFmtId="0" fontId="11" fillId="0" borderId="6" xfId="0" applyFont="1" applyBorder="1" applyAlignment="1">
      <alignment vertical="top"/>
    </xf>
    <xf numFmtId="0" fontId="8" fillId="0" borderId="12" xfId="6" applyFont="1" applyBorder="1"/>
    <xf numFmtId="0" fontId="7" fillId="0" borderId="3" xfId="6" applyFont="1" applyBorder="1" applyAlignment="1">
      <alignment vertical="center" wrapText="1"/>
    </xf>
    <xf numFmtId="0" fontId="8" fillId="0" borderId="11" xfId="6" applyFont="1" applyBorder="1"/>
    <xf numFmtId="0" fontId="8" fillId="0" borderId="0" xfId="6" applyFont="1"/>
    <xf numFmtId="0" fontId="7" fillId="0" borderId="11" xfId="6" applyFont="1" applyBorder="1" applyAlignment="1">
      <alignment horizontal="left"/>
    </xf>
    <xf numFmtId="0" fontId="8" fillId="0" borderId="0" xfId="6" applyFont="1" applyAlignment="1">
      <alignment horizontal="center" vertical="center"/>
    </xf>
    <xf numFmtId="0" fontId="8" fillId="0" borderId="12" xfId="6" applyFont="1" applyBorder="1" applyAlignment="1">
      <alignment horizontal="center" vertical="center"/>
    </xf>
    <xf numFmtId="0" fontId="7" fillId="0" borderId="0" xfId="6" applyFont="1"/>
    <xf numFmtId="0" fontId="8" fillId="0" borderId="0" xfId="6" applyFont="1" applyAlignment="1">
      <alignment horizontal="left" vertical="center"/>
    </xf>
    <xf numFmtId="2" fontId="7" fillId="0" borderId="0" xfId="6" applyNumberFormat="1" applyFont="1"/>
    <xf numFmtId="43" fontId="7" fillId="0" borderId="0" xfId="8" applyFont="1" applyBorder="1"/>
    <xf numFmtId="0" fontId="7" fillId="0" borderId="0" xfId="6" applyFont="1" applyAlignment="1">
      <alignment horizontal="right"/>
    </xf>
    <xf numFmtId="2" fontId="7" fillId="3" borderId="0" xfId="6" applyNumberFormat="1" applyFont="1" applyFill="1"/>
    <xf numFmtId="0" fontId="7" fillId="0" borderId="0" xfId="6" applyFont="1" applyAlignment="1">
      <alignment horizontal="left" vertical="center"/>
    </xf>
    <xf numFmtId="0" fontId="7" fillId="0" borderId="0" xfId="6" applyFont="1" applyAlignment="1">
      <alignment horizontal="center" vertical="center"/>
    </xf>
    <xf numFmtId="0" fontId="7" fillId="0" borderId="0" xfId="6" applyFont="1" applyAlignment="1">
      <alignment horizontal="center"/>
    </xf>
    <xf numFmtId="10" fontId="8" fillId="0" borderId="0" xfId="3" applyNumberFormat="1" applyFont="1" applyBorder="1" applyAlignment="1">
      <alignment horizontal="center"/>
    </xf>
    <xf numFmtId="2" fontId="7" fillId="5" borderId="3" xfId="8" applyNumberFormat="1" applyFont="1" applyFill="1" applyBorder="1" applyAlignment="1">
      <alignment horizontal="center"/>
    </xf>
    <xf numFmtId="10" fontId="7" fillId="0" borderId="3" xfId="3" applyNumberFormat="1" applyFont="1" applyFill="1" applyBorder="1" applyAlignment="1">
      <alignment horizontal="center" vertical="center"/>
    </xf>
    <xf numFmtId="0" fontId="8" fillId="0" borderId="48" xfId="6" applyFont="1" applyBorder="1" applyAlignment="1">
      <alignment horizontal="center" vertical="center"/>
    </xf>
    <xf numFmtId="0" fontId="58" fillId="0" borderId="6" xfId="0" applyFont="1" applyBorder="1" applyAlignment="1">
      <alignment vertical="top"/>
    </xf>
    <xf numFmtId="0" fontId="59" fillId="12" borderId="3" xfId="17" applyFont="1" applyFill="1" applyBorder="1" applyAlignment="1">
      <alignment horizontal="center" vertical="center"/>
    </xf>
    <xf numFmtId="0" fontId="7" fillId="6" borderId="6" xfId="17" applyFont="1" applyFill="1" applyBorder="1" applyAlignment="1">
      <alignment horizontal="center" vertical="center"/>
    </xf>
    <xf numFmtId="0" fontId="8" fillId="6" borderId="0" xfId="17" applyFont="1" applyFill="1" applyAlignment="1">
      <alignment vertical="center"/>
    </xf>
    <xf numFmtId="0" fontId="7" fillId="6" borderId="10" xfId="17" applyFont="1" applyFill="1" applyBorder="1" applyAlignment="1">
      <alignment vertical="center"/>
    </xf>
    <xf numFmtId="0" fontId="7" fillId="6" borderId="7" xfId="17" applyFont="1" applyFill="1" applyBorder="1" applyAlignment="1">
      <alignment vertical="center"/>
    </xf>
    <xf numFmtId="0" fontId="10" fillId="0" borderId="3" xfId="17" applyFont="1" applyBorder="1" applyAlignment="1">
      <alignment horizontal="center" vertical="center" wrapText="1"/>
    </xf>
    <xf numFmtId="0" fontId="8" fillId="0" borderId="11" xfId="17" applyFont="1" applyBorder="1"/>
    <xf numFmtId="2" fontId="8" fillId="3" borderId="8" xfId="17" applyNumberFormat="1" applyFont="1" applyFill="1" applyBorder="1" applyAlignment="1">
      <alignment horizontal="center" vertical="center"/>
    </xf>
    <xf numFmtId="0" fontId="7" fillId="0" borderId="1" xfId="17" applyFont="1" applyBorder="1" applyAlignment="1">
      <alignment horizontal="center" vertical="center" wrapText="1"/>
    </xf>
    <xf numFmtId="0" fontId="8" fillId="2" borderId="3" xfId="17" applyFont="1" applyFill="1" applyBorder="1" applyAlignment="1">
      <alignment horizontal="center" vertical="center"/>
    </xf>
    <xf numFmtId="0" fontId="8" fillId="10" borderId="3" xfId="17" applyFont="1" applyFill="1" applyBorder="1" applyAlignment="1">
      <alignment horizontal="center" vertical="center" wrapText="1"/>
    </xf>
    <xf numFmtId="0" fontId="8" fillId="0" borderId="1" xfId="17" applyFont="1" applyBorder="1"/>
    <xf numFmtId="0" fontId="8" fillId="0" borderId="4" xfId="17" applyFont="1" applyBorder="1" applyAlignment="1">
      <alignment vertical="center"/>
    </xf>
    <xf numFmtId="0" fontId="8" fillId="0" borderId="2" xfId="17" applyFont="1" applyBorder="1" applyAlignment="1">
      <alignment vertical="center"/>
    </xf>
    <xf numFmtId="0" fontId="8" fillId="2" borderId="44" xfId="17" applyFont="1" applyFill="1" applyBorder="1" applyAlignment="1">
      <alignment horizontal="center" vertical="center" wrapText="1"/>
    </xf>
    <xf numFmtId="2" fontId="7" fillId="3" borderId="8" xfId="17" applyNumberFormat="1" applyFont="1" applyFill="1" applyBorder="1" applyAlignment="1">
      <alignment horizontal="center" vertical="center" wrapText="1"/>
    </xf>
    <xf numFmtId="0" fontId="7" fillId="0" borderId="0" xfId="17" applyFont="1" applyAlignment="1">
      <alignment vertical="center"/>
    </xf>
    <xf numFmtId="49" fontId="7" fillId="8" borderId="4" xfId="0" applyNumberFormat="1" applyFont="1" applyFill="1" applyBorder="1" applyAlignment="1">
      <alignment horizontal="center" vertical="center" wrapText="1"/>
    </xf>
    <xf numFmtId="0" fontId="7" fillId="8" borderId="4" xfId="0" applyFont="1" applyFill="1" applyBorder="1" applyAlignment="1">
      <alignment horizontal="left" vertical="center" wrapText="1"/>
    </xf>
    <xf numFmtId="0" fontId="8" fillId="8" borderId="4" xfId="0" applyFont="1" applyFill="1" applyBorder="1" applyAlignment="1">
      <alignment horizontal="center" vertical="center" wrapText="1"/>
    </xf>
    <xf numFmtId="43" fontId="8" fillId="8" borderId="4" xfId="8" applyFont="1" applyFill="1" applyBorder="1" applyAlignment="1" applyProtection="1">
      <alignment horizontal="right" vertical="center" wrapText="1"/>
    </xf>
    <xf numFmtId="4" fontId="8" fillId="8" borderId="4" xfId="8" applyNumberFormat="1" applyFont="1" applyFill="1" applyBorder="1" applyAlignment="1" applyProtection="1">
      <alignment horizontal="right" vertical="center" wrapText="1"/>
    </xf>
    <xf numFmtId="165" fontId="7" fillId="8" borderId="4" xfId="8" applyNumberFormat="1" applyFont="1" applyFill="1" applyBorder="1" applyAlignment="1" applyProtection="1">
      <alignment horizontal="right" vertical="center" wrapText="1"/>
    </xf>
    <xf numFmtId="43" fontId="7" fillId="8" borderId="4" xfId="8" applyFont="1" applyFill="1" applyBorder="1" applyAlignment="1" applyProtection="1">
      <alignment horizontal="right" vertical="center" wrapText="1"/>
    </xf>
    <xf numFmtId="0" fontId="7" fillId="0" borderId="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4" xfId="17" applyFont="1" applyBorder="1" applyAlignment="1">
      <alignment vertical="center"/>
    </xf>
    <xf numFmtId="0" fontId="7" fillId="0" borderId="2" xfId="17" applyFont="1" applyBorder="1" applyAlignment="1">
      <alignment vertical="center"/>
    </xf>
    <xf numFmtId="0" fontId="8" fillId="0" borderId="1" xfId="17" applyFont="1" applyBorder="1" applyAlignment="1">
      <alignment vertical="center"/>
    </xf>
    <xf numFmtId="4" fontId="8" fillId="2" borderId="4" xfId="0" applyNumberFormat="1" applyFont="1" applyFill="1" applyBorder="1" applyAlignment="1">
      <alignment horizontal="right" vertical="center" wrapText="1"/>
    </xf>
    <xf numFmtId="165" fontId="8" fillId="2" borderId="4" xfId="8" applyNumberFormat="1" applyFont="1" applyFill="1" applyBorder="1" applyAlignment="1" applyProtection="1">
      <alignment horizontal="right" vertical="center" wrapText="1"/>
    </xf>
    <xf numFmtId="10" fontId="8" fillId="2" borderId="0" xfId="3" applyNumberFormat="1" applyFont="1" applyFill="1" applyAlignment="1">
      <alignment vertical="center"/>
    </xf>
    <xf numFmtId="0" fontId="8" fillId="5" borderId="10" xfId="0" applyFont="1" applyFill="1" applyBorder="1" applyAlignment="1">
      <alignment vertical="center"/>
    </xf>
    <xf numFmtId="0" fontId="8" fillId="5" borderId="10" xfId="0" applyFont="1" applyFill="1" applyBorder="1" applyAlignment="1">
      <alignment horizontal="center" vertical="center"/>
    </xf>
    <xf numFmtId="0" fontId="7" fillId="5" borderId="10" xfId="0" applyFont="1" applyFill="1" applyBorder="1" applyAlignment="1">
      <alignment horizontal="left" vertical="center" wrapText="1"/>
    </xf>
    <xf numFmtId="4" fontId="7" fillId="5" borderId="10" xfId="0" applyNumberFormat="1" applyFont="1" applyFill="1" applyBorder="1" applyAlignment="1">
      <alignment vertical="center"/>
    </xf>
    <xf numFmtId="0" fontId="8" fillId="5" borderId="0" xfId="0" applyFont="1" applyFill="1" applyAlignment="1">
      <alignment vertical="center"/>
    </xf>
    <xf numFmtId="165" fontId="7" fillId="5" borderId="10" xfId="0" applyNumberFormat="1" applyFont="1" applyFill="1" applyBorder="1" applyAlignment="1">
      <alignment horizontal="right" vertical="center"/>
    </xf>
    <xf numFmtId="10" fontId="8" fillId="0" borderId="0" xfId="17" applyNumberFormat="1" applyFont="1"/>
    <xf numFmtId="0" fontId="7" fillId="0" borderId="3" xfId="0" applyFont="1" applyBorder="1" applyAlignment="1">
      <alignment vertical="center" wrapText="1"/>
    </xf>
    <xf numFmtId="0" fontId="7" fillId="0" borderId="2" xfId="0" applyFont="1" applyBorder="1" applyAlignment="1">
      <alignment horizontal="center" vertical="center" wrapText="1"/>
    </xf>
    <xf numFmtId="2" fontId="8" fillId="10" borderId="3" xfId="0" applyNumberFormat="1" applyFont="1" applyFill="1" applyBorder="1" applyAlignment="1">
      <alignment horizontal="center" vertical="center"/>
    </xf>
    <xf numFmtId="0" fontId="8" fillId="0" borderId="3" xfId="0" applyFont="1" applyBorder="1" applyAlignment="1">
      <alignment horizontal="center" vertical="center" wrapText="1"/>
    </xf>
    <xf numFmtId="49" fontId="7" fillId="8" borderId="1" xfId="17" applyNumberFormat="1" applyFont="1" applyFill="1" applyBorder="1" applyAlignment="1">
      <alignment horizontal="center" vertical="center" wrapText="1"/>
    </xf>
    <xf numFmtId="165" fontId="7" fillId="7" borderId="4" xfId="8" applyNumberFormat="1" applyFont="1" applyFill="1" applyBorder="1" applyAlignment="1" applyProtection="1">
      <alignment horizontal="center" vertical="center" wrapText="1"/>
    </xf>
    <xf numFmtId="0" fontId="8" fillId="2" borderId="0" xfId="17" applyFont="1" applyFill="1"/>
    <xf numFmtId="2" fontId="8" fillId="2" borderId="0" xfId="17" applyNumberFormat="1" applyFont="1" applyFill="1"/>
    <xf numFmtId="0" fontId="8" fillId="3" borderId="0" xfId="17" applyFont="1" applyFill="1" applyAlignment="1">
      <alignment horizontal="center"/>
    </xf>
    <xf numFmtId="0" fontId="8" fillId="0" borderId="0" xfId="17" applyFont="1" applyAlignment="1">
      <alignment vertical="center"/>
    </xf>
    <xf numFmtId="0" fontId="49" fillId="0" borderId="6" xfId="17" applyFont="1" applyBorder="1" applyAlignment="1">
      <alignment horizontal="center" vertical="center"/>
    </xf>
    <xf numFmtId="0" fontId="8" fillId="0" borderId="7" xfId="17" applyFont="1" applyBorder="1" applyAlignment="1">
      <alignment vertical="center" wrapText="1"/>
    </xf>
    <xf numFmtId="0" fontId="49" fillId="0" borderId="11" xfId="17" applyFont="1" applyBorder="1" applyAlignment="1">
      <alignment horizontal="center" vertical="center"/>
    </xf>
    <xf numFmtId="0" fontId="12" fillId="0" borderId="12" xfId="17" applyFont="1" applyBorder="1" applyAlignment="1">
      <alignment vertical="center" wrapText="1"/>
    </xf>
    <xf numFmtId="0" fontId="49" fillId="0" borderId="8" xfId="17" applyFont="1" applyBorder="1" applyAlignment="1">
      <alignment horizontal="center" vertical="center"/>
    </xf>
    <xf numFmtId="0" fontId="8" fillId="0" borderId="9" xfId="17" applyFont="1" applyBorder="1" applyAlignment="1">
      <alignment vertical="center" wrapText="1"/>
    </xf>
    <xf numFmtId="0" fontId="9" fillId="0" borderId="3" xfId="17" applyFont="1" applyBorder="1" applyAlignment="1">
      <alignment horizontal="left" vertical="center" wrapText="1"/>
    </xf>
    <xf numFmtId="0" fontId="10" fillId="0" borderId="6" xfId="17" applyFont="1" applyBorder="1" applyAlignment="1">
      <alignment vertical="center"/>
    </xf>
    <xf numFmtId="0" fontId="17" fillId="0" borderId="7" xfId="17" applyFont="1" applyBorder="1" applyAlignment="1">
      <alignment vertical="center" wrapText="1"/>
    </xf>
    <xf numFmtId="0" fontId="17" fillId="0" borderId="11" xfId="17" applyFont="1" applyBorder="1" applyAlignment="1">
      <alignment vertical="center" wrapText="1"/>
    </xf>
    <xf numFmtId="0" fontId="17" fillId="0" borderId="12" xfId="17" applyFont="1" applyBorder="1" applyAlignment="1">
      <alignment vertical="center" wrapText="1"/>
    </xf>
    <xf numFmtId="0" fontId="9" fillId="0" borderId="5" xfId="17" applyFont="1" applyBorder="1" applyAlignment="1">
      <alignment horizontal="left" vertical="center" wrapText="1"/>
    </xf>
    <xf numFmtId="49" fontId="7" fillId="0" borderId="4" xfId="17" applyNumberFormat="1" applyFont="1" applyBorder="1" applyAlignment="1">
      <alignment horizontal="center" vertical="center"/>
    </xf>
    <xf numFmtId="4" fontId="7" fillId="0" borderId="4" xfId="17" applyNumberFormat="1" applyFont="1" applyBorder="1" applyAlignment="1">
      <alignment horizontal="center" vertical="center" wrapText="1"/>
    </xf>
    <xf numFmtId="0" fontId="30" fillId="0" borderId="6" xfId="0" applyFont="1" applyBorder="1" applyAlignment="1">
      <alignment vertical="center"/>
    </xf>
    <xf numFmtId="0" fontId="30" fillId="0" borderId="10" xfId="0" applyFont="1" applyBorder="1" applyAlignment="1">
      <alignment vertical="center"/>
    </xf>
    <xf numFmtId="0" fontId="30" fillId="0" borderId="7" xfId="0" applyFont="1" applyBorder="1"/>
    <xf numFmtId="0" fontId="30" fillId="0" borderId="11" xfId="0" applyFont="1" applyBorder="1" applyAlignment="1">
      <alignment vertical="center"/>
    </xf>
    <xf numFmtId="0" fontId="30" fillId="0" borderId="12" xfId="0" applyFont="1" applyBorder="1"/>
    <xf numFmtId="0" fontId="30" fillId="0" borderId="8" xfId="0" applyFont="1" applyBorder="1" applyAlignment="1">
      <alignment vertical="center"/>
    </xf>
    <xf numFmtId="0" fontId="30" fillId="0" borderId="13" xfId="0" applyFont="1" applyBorder="1" applyAlignment="1">
      <alignment vertical="center"/>
    </xf>
    <xf numFmtId="0" fontId="30" fillId="0" borderId="9" xfId="0" applyFont="1" applyBorder="1"/>
    <xf numFmtId="0" fontId="9" fillId="0" borderId="5" xfId="0" applyFont="1" applyBorder="1" applyAlignment="1">
      <alignment vertical="center" wrapText="1"/>
    </xf>
    <xf numFmtId="0" fontId="9" fillId="0" borderId="3" xfId="0" applyFont="1" applyBorder="1" applyAlignment="1">
      <alignment vertical="center"/>
    </xf>
    <xf numFmtId="0" fontId="9" fillId="0" borderId="0" xfId="0" applyFont="1" applyAlignment="1">
      <alignment horizontal="center" vertical="center"/>
    </xf>
    <xf numFmtId="0" fontId="8" fillId="2" borderId="5" xfId="0" applyFont="1" applyFill="1" applyBorder="1" applyAlignment="1">
      <alignment horizontal="center" vertical="center"/>
    </xf>
    <xf numFmtId="0" fontId="8" fillId="0" borderId="10" xfId="0" applyFont="1" applyBorder="1" applyAlignment="1">
      <alignment vertical="center" wrapText="1"/>
    </xf>
    <xf numFmtId="0" fontId="8" fillId="0" borderId="10" xfId="0" applyFont="1" applyBorder="1" applyAlignment="1">
      <alignment horizontal="center" vertical="center" wrapText="1"/>
    </xf>
    <xf numFmtId="167" fontId="8" fillId="2" borderId="5" xfId="8" applyNumberFormat="1" applyFont="1" applyFill="1" applyBorder="1" applyAlignment="1">
      <alignment horizontal="center" vertical="center"/>
    </xf>
    <xf numFmtId="4" fontId="18" fillId="2" borderId="10" xfId="8" applyNumberFormat="1" applyFont="1" applyFill="1" applyBorder="1" applyAlignment="1">
      <alignment horizontal="right" vertical="center" wrapText="1"/>
    </xf>
    <xf numFmtId="4" fontId="18" fillId="2" borderId="5" xfId="8" applyNumberFormat="1" applyFont="1" applyFill="1" applyBorder="1" applyAlignment="1">
      <alignment horizontal="right" vertical="center" wrapText="1"/>
    </xf>
    <xf numFmtId="0" fontId="8" fillId="0" borderId="10" xfId="0" applyFont="1" applyBorder="1" applyAlignment="1">
      <alignment horizontal="right" vertical="center" wrapText="1"/>
    </xf>
    <xf numFmtId="0" fontId="7" fillId="5" borderId="48" xfId="0" applyFont="1" applyFill="1" applyBorder="1" applyAlignment="1">
      <alignment horizontal="center" vertical="center"/>
    </xf>
    <xf numFmtId="0" fontId="7" fillId="2" borderId="48" xfId="0" applyFont="1" applyFill="1" applyBorder="1" applyAlignment="1">
      <alignment horizontal="center" vertical="center"/>
    </xf>
    <xf numFmtId="0" fontId="7" fillId="2" borderId="48" xfId="0" applyFont="1" applyFill="1" applyBorder="1" applyAlignment="1">
      <alignment horizontal="right" vertical="center"/>
    </xf>
    <xf numFmtId="2" fontId="7" fillId="2" borderId="48" xfId="0" applyNumberFormat="1" applyFont="1" applyFill="1" applyBorder="1" applyAlignment="1">
      <alignment horizontal="center" vertical="center"/>
    </xf>
    <xf numFmtId="0" fontId="41" fillId="2" borderId="1" xfId="0" applyFont="1" applyFill="1" applyBorder="1" applyAlignment="1">
      <alignment horizontal="center" vertical="center"/>
    </xf>
    <xf numFmtId="0" fontId="41" fillId="2" borderId="4" xfId="0" applyFont="1" applyFill="1" applyBorder="1" applyAlignment="1">
      <alignment horizontal="center" vertical="center"/>
    </xf>
    <xf numFmtId="167" fontId="41" fillId="2" borderId="4" xfId="8" applyNumberFormat="1" applyFont="1" applyFill="1" applyBorder="1" applyAlignment="1">
      <alignment horizontal="center" vertical="center"/>
    </xf>
    <xf numFmtId="4" fontId="46" fillId="2" borderId="2" xfId="8" applyNumberFormat="1" applyFont="1" applyFill="1" applyBorder="1" applyAlignment="1">
      <alignment horizontal="right" vertical="center" wrapText="1"/>
    </xf>
    <xf numFmtId="0" fontId="30" fillId="0" borderId="5" xfId="0" applyFont="1" applyBorder="1" applyAlignment="1">
      <alignment horizontal="center"/>
    </xf>
    <xf numFmtId="0" fontId="8" fillId="2" borderId="1" xfId="0" applyFont="1" applyFill="1" applyBorder="1" applyAlignment="1">
      <alignment horizontal="center" vertical="center"/>
    </xf>
    <xf numFmtId="0" fontId="30" fillId="0" borderId="4" xfId="0" applyFont="1" applyBorder="1" applyAlignment="1">
      <alignment horizontal="center"/>
    </xf>
    <xf numFmtId="167" fontId="8" fillId="2" borderId="4" xfId="8" applyNumberFormat="1" applyFont="1" applyFill="1" applyBorder="1" applyAlignment="1">
      <alignment horizontal="center" vertical="center"/>
    </xf>
    <xf numFmtId="0" fontId="8" fillId="0" borderId="3" xfId="0" applyFont="1" applyBorder="1" applyAlignment="1">
      <alignment vertical="center" wrapText="1"/>
    </xf>
    <xf numFmtId="0" fontId="8" fillId="0" borderId="3" xfId="0" applyFont="1" applyBorder="1" applyAlignment="1">
      <alignment horizontal="right" vertical="center" wrapText="1"/>
    </xf>
    <xf numFmtId="2" fontId="8" fillId="0" borderId="3" xfId="17" applyNumberFormat="1" applyFont="1" applyBorder="1" applyAlignment="1">
      <alignment vertical="center"/>
    </xf>
    <xf numFmtId="0" fontId="7" fillId="2" borderId="2" xfId="0" applyFont="1" applyFill="1" applyBorder="1" applyAlignment="1">
      <alignment horizontal="center" vertical="center" wrapText="1"/>
    </xf>
    <xf numFmtId="49" fontId="7" fillId="5" borderId="3" xfId="17" applyNumberFormat="1" applyFont="1" applyFill="1" applyBorder="1" applyAlignment="1">
      <alignment horizontal="center" vertical="center" wrapText="1"/>
    </xf>
    <xf numFmtId="49" fontId="7" fillId="7" borderId="1" xfId="17" applyNumberFormat="1" applyFont="1" applyFill="1" applyBorder="1" applyAlignment="1">
      <alignment horizontal="center" vertical="center" wrapText="1"/>
    </xf>
    <xf numFmtId="2" fontId="8" fillId="3" borderId="3" xfId="17" applyNumberFormat="1" applyFont="1" applyFill="1" applyBorder="1" applyAlignment="1">
      <alignment horizontal="center" vertical="center"/>
    </xf>
    <xf numFmtId="2" fontId="8" fillId="0" borderId="44" xfId="17" applyNumberFormat="1" applyFont="1" applyBorder="1" applyAlignment="1">
      <alignment horizontal="center" vertical="center"/>
    </xf>
    <xf numFmtId="0" fontId="10" fillId="0" borderId="3" xfId="17" applyFont="1" applyBorder="1" applyAlignment="1">
      <alignment horizontal="center" vertical="center"/>
    </xf>
    <xf numFmtId="0" fontId="8" fillId="0" borderId="4" xfId="0" applyFont="1" applyBorder="1" applyAlignment="1">
      <alignment horizontal="center" vertical="center" wrapText="1"/>
    </xf>
    <xf numFmtId="4" fontId="8" fillId="2" borderId="4" xfId="8" applyNumberFormat="1" applyFont="1" applyFill="1" applyBorder="1" applyAlignment="1" applyProtection="1">
      <alignment horizontal="right" vertical="center" wrapText="1"/>
    </xf>
    <xf numFmtId="4" fontId="8" fillId="0" borderId="4" xfId="0" applyNumberFormat="1" applyFont="1" applyBorder="1" applyAlignment="1">
      <alignment horizontal="right" vertical="center" wrapText="1"/>
    </xf>
    <xf numFmtId="165" fontId="7" fillId="5" borderId="0" xfId="8" applyNumberFormat="1" applyFont="1" applyFill="1" applyBorder="1" applyAlignment="1" applyProtection="1">
      <alignment vertical="center" wrapText="1"/>
    </xf>
    <xf numFmtId="165" fontId="7" fillId="2" borderId="4" xfId="8" applyNumberFormat="1" applyFont="1" applyFill="1" applyBorder="1" applyAlignment="1" applyProtection="1">
      <alignment horizontal="right" vertical="center" wrapText="1"/>
    </xf>
    <xf numFmtId="165" fontId="8" fillId="0" borderId="0" xfId="0" applyNumberFormat="1" applyFont="1" applyAlignment="1">
      <alignment vertical="center"/>
    </xf>
    <xf numFmtId="0" fontId="8" fillId="0" borderId="4" xfId="0" applyFont="1" applyBorder="1"/>
    <xf numFmtId="49" fontId="7" fillId="2" borderId="13" xfId="0" applyNumberFormat="1" applyFont="1" applyFill="1" applyBorder="1" applyAlignment="1">
      <alignment vertical="center" wrapText="1"/>
    </xf>
    <xf numFmtId="0" fontId="8" fillId="0" borderId="4" xfId="0" applyFont="1" applyBorder="1" applyAlignment="1">
      <alignment horizontal="center" vertical="center" wrapText="1"/>
    </xf>
    <xf numFmtId="0" fontId="21" fillId="6" borderId="41" xfId="14" applyFont="1" applyFill="1" applyBorder="1" applyAlignment="1" applyProtection="1">
      <alignment horizontal="center" vertical="center"/>
      <protection locked="0"/>
    </xf>
    <xf numFmtId="0" fontId="21" fillId="6" borderId="42" xfId="14" applyFont="1" applyFill="1" applyBorder="1" applyAlignment="1" applyProtection="1">
      <alignment horizontal="center" vertical="center"/>
      <protection locked="0"/>
    </xf>
    <xf numFmtId="0" fontId="27" fillId="6" borderId="35" xfId="14" applyFont="1" applyFill="1" applyBorder="1" applyAlignment="1" applyProtection="1">
      <alignment horizontal="center" vertical="center"/>
      <protection locked="0"/>
    </xf>
    <xf numFmtId="0" fontId="27" fillId="6" borderId="36" xfId="14" applyFont="1" applyFill="1" applyBorder="1" applyAlignment="1" applyProtection="1">
      <alignment horizontal="center" vertical="center"/>
      <protection locked="0"/>
    </xf>
    <xf numFmtId="0" fontId="12" fillId="4" borderId="10" xfId="0" applyFont="1" applyFill="1" applyBorder="1" applyAlignment="1">
      <alignment horizontal="center" vertical="center" wrapText="1"/>
    </xf>
    <xf numFmtId="0" fontId="12" fillId="4" borderId="4" xfId="0" applyFont="1" applyFill="1" applyBorder="1" applyAlignment="1">
      <alignment horizontal="center" vertical="center" wrapText="1"/>
    </xf>
    <xf numFmtId="4" fontId="7" fillId="2" borderId="13" xfId="3" applyNumberFormat="1" applyFont="1" applyFill="1" applyBorder="1" applyAlignment="1" applyProtection="1">
      <alignment horizontal="right" vertical="center" wrapText="1"/>
    </xf>
    <xf numFmtId="0" fontId="7" fillId="2" borderId="11" xfId="0" applyFont="1" applyFill="1" applyBorder="1" applyAlignment="1">
      <alignment horizontal="center" wrapText="1"/>
    </xf>
    <xf numFmtId="0" fontId="7" fillId="2" borderId="0" xfId="0" applyFont="1" applyFill="1" applyBorder="1" applyAlignment="1">
      <alignment horizontal="center" wrapText="1"/>
    </xf>
    <xf numFmtId="0" fontId="7" fillId="2" borderId="12" xfId="0" applyFont="1" applyFill="1" applyBorder="1" applyAlignment="1">
      <alignment horizontal="center" wrapText="1"/>
    </xf>
    <xf numFmtId="0" fontId="7" fillId="2" borderId="8" xfId="0" applyFont="1" applyFill="1" applyBorder="1" applyAlignment="1">
      <alignment horizontal="center" wrapText="1"/>
    </xf>
    <xf numFmtId="0" fontId="7" fillId="2" borderId="13" xfId="0" applyFont="1" applyFill="1" applyBorder="1" applyAlignment="1">
      <alignment horizontal="center" wrapText="1"/>
    </xf>
    <xf numFmtId="0" fontId="7" fillId="2" borderId="9" xfId="0" applyFont="1" applyFill="1" applyBorder="1" applyAlignment="1">
      <alignment horizontal="center" wrapText="1"/>
    </xf>
    <xf numFmtId="4" fontId="7" fillId="2" borderId="6" xfId="8" applyNumberFormat="1" applyFont="1" applyFill="1" applyBorder="1" applyAlignment="1" applyProtection="1">
      <alignment horizontal="center" vertical="center"/>
    </xf>
    <xf numFmtId="4" fontId="7" fillId="2" borderId="10" xfId="8" applyNumberFormat="1" applyFont="1" applyFill="1" applyBorder="1" applyAlignment="1" applyProtection="1">
      <alignment horizontal="center" vertical="center"/>
    </xf>
    <xf numFmtId="4" fontId="7" fillId="2" borderId="11" xfId="8" applyNumberFormat="1" applyFont="1" applyFill="1" applyBorder="1" applyAlignment="1" applyProtection="1">
      <alignment horizontal="center" vertical="center"/>
    </xf>
    <xf numFmtId="4" fontId="7" fillId="2" borderId="0" xfId="8" applyNumberFormat="1" applyFont="1" applyFill="1" applyBorder="1" applyAlignment="1" applyProtection="1">
      <alignment horizontal="center" vertical="center"/>
    </xf>
    <xf numFmtId="0" fontId="8" fillId="0" borderId="5" xfId="17" applyFont="1" applyBorder="1" applyAlignment="1">
      <alignment horizontal="center" vertical="center" wrapText="1"/>
    </xf>
    <xf numFmtId="0" fontId="8" fillId="0" borderId="48" xfId="17" applyFont="1" applyBorder="1" applyAlignment="1">
      <alignment horizontal="center" vertical="center" wrapText="1"/>
    </xf>
    <xf numFmtId="0" fontId="7" fillId="0" borderId="1" xfId="17" applyFont="1" applyBorder="1" applyAlignment="1">
      <alignment horizontal="center" vertical="center"/>
    </xf>
    <xf numFmtId="0" fontId="7" fillId="0" borderId="4" xfId="17" applyFont="1" applyBorder="1" applyAlignment="1">
      <alignment horizontal="center" vertical="center"/>
    </xf>
    <xf numFmtId="0" fontId="7" fillId="0" borderId="2" xfId="17" applyFont="1" applyBorder="1" applyAlignment="1">
      <alignment horizontal="center" vertical="center"/>
    </xf>
    <xf numFmtId="0" fontId="8" fillId="0" borderId="5" xfId="0" applyFont="1" applyBorder="1" applyAlignment="1">
      <alignment horizontal="center" vertical="center" wrapText="1"/>
    </xf>
    <xf numFmtId="0" fontId="8" fillId="0" borderId="44" xfId="0" applyFont="1" applyBorder="1" applyAlignment="1">
      <alignment horizontal="center" vertical="center" wrapText="1"/>
    </xf>
    <xf numFmtId="0" fontId="10" fillId="0" borderId="1" xfId="17" applyFont="1" applyBorder="1" applyAlignment="1">
      <alignment horizontal="right" vertical="center" wrapText="1"/>
    </xf>
    <xf numFmtId="0" fontId="10" fillId="0" borderId="4" xfId="17" applyFont="1" applyBorder="1" applyAlignment="1">
      <alignment horizontal="right" vertical="center" wrapText="1"/>
    </xf>
    <xf numFmtId="0" fontId="10" fillId="0" borderId="2" xfId="17" applyFont="1" applyBorder="1" applyAlignment="1">
      <alignment horizontal="right" vertical="center" wrapText="1"/>
    </xf>
    <xf numFmtId="0" fontId="8" fillId="10" borderId="3" xfId="17" applyFont="1" applyFill="1" applyBorder="1" applyAlignment="1">
      <alignment horizontal="center" vertical="center"/>
    </xf>
    <xf numFmtId="0" fontId="8" fillId="10" borderId="1" xfId="17" applyFont="1" applyFill="1" applyBorder="1" applyAlignment="1">
      <alignment horizontal="center" vertical="center"/>
    </xf>
    <xf numFmtId="0" fontId="7" fillId="5" borderId="1" xfId="17" applyFont="1" applyFill="1" applyBorder="1" applyAlignment="1">
      <alignment horizontal="left" vertical="center" wrapText="1"/>
    </xf>
    <xf numFmtId="0" fontId="7" fillId="5" borderId="4" xfId="17" applyFont="1" applyFill="1" applyBorder="1" applyAlignment="1">
      <alignment horizontal="left" vertical="center" wrapText="1"/>
    </xf>
    <xf numFmtId="0" fontId="7" fillId="5" borderId="2" xfId="17" applyFont="1" applyFill="1" applyBorder="1" applyAlignment="1">
      <alignment horizontal="left" vertical="center" wrapText="1"/>
    </xf>
    <xf numFmtId="2" fontId="8" fillId="3" borderId="3" xfId="0" applyNumberFormat="1" applyFont="1" applyFill="1" applyBorder="1" applyAlignment="1">
      <alignment horizontal="center" vertical="center"/>
    </xf>
    <xf numFmtId="0" fontId="7" fillId="0" borderId="3" xfId="17" applyFont="1" applyBorder="1" applyAlignment="1">
      <alignment horizontal="center" vertical="center" wrapText="1"/>
    </xf>
    <xf numFmtId="0" fontId="8" fillId="0" borderId="1" xfId="17" applyFont="1" applyBorder="1" applyAlignment="1">
      <alignment horizontal="center" vertical="center"/>
    </xf>
    <xf numFmtId="0" fontId="8" fillId="0" borderId="4" xfId="17" applyFont="1" applyBorder="1" applyAlignment="1">
      <alignment horizontal="center" vertical="center"/>
    </xf>
    <xf numFmtId="0" fontId="8" fillId="0" borderId="2" xfId="17" applyFont="1" applyBorder="1" applyAlignment="1">
      <alignment horizontal="center" vertical="center"/>
    </xf>
    <xf numFmtId="2" fontId="8" fillId="3" borderId="3" xfId="17" applyNumberFormat="1" applyFont="1" applyFill="1" applyBorder="1" applyAlignment="1">
      <alignment horizontal="center" vertical="center"/>
    </xf>
    <xf numFmtId="0" fontId="8" fillId="3" borderId="3" xfId="17" applyFont="1" applyFill="1" applyBorder="1" applyAlignment="1">
      <alignment horizontal="center" vertical="center"/>
    </xf>
    <xf numFmtId="2" fontId="8" fillId="0" borderId="1" xfId="0" applyNumberFormat="1" applyFont="1" applyBorder="1" applyAlignment="1">
      <alignment horizontal="center" vertical="center" wrapText="1"/>
    </xf>
    <xf numFmtId="2" fontId="8" fillId="0" borderId="2" xfId="0" applyNumberFormat="1" applyFont="1" applyBorder="1" applyAlignment="1">
      <alignment horizontal="center" vertical="center" wrapText="1"/>
    </xf>
    <xf numFmtId="0" fontId="7" fillId="0" borderId="1" xfId="0" applyFont="1" applyBorder="1" applyAlignment="1">
      <alignment horizontal="right" vertical="center" wrapText="1"/>
    </xf>
    <xf numFmtId="0" fontId="7" fillId="0" borderId="4" xfId="0" applyFont="1" applyBorder="1" applyAlignment="1">
      <alignment horizontal="right" vertical="center" wrapText="1"/>
    </xf>
    <xf numFmtId="2" fontId="7" fillId="3" borderId="3" xfId="0" applyNumberFormat="1"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horizontal="center" vertical="center" wrapText="1"/>
    </xf>
    <xf numFmtId="2" fontId="7" fillId="0" borderId="3" xfId="0" applyNumberFormat="1" applyFont="1" applyBorder="1" applyAlignment="1">
      <alignment horizontal="center" vertical="center"/>
    </xf>
    <xf numFmtId="0" fontId="7" fillId="0" borderId="3" xfId="17" applyFont="1" applyBorder="1" applyAlignment="1">
      <alignment horizontal="center" vertical="center"/>
    </xf>
    <xf numFmtId="2" fontId="7" fillId="3" borderId="1" xfId="17" applyNumberFormat="1" applyFont="1" applyFill="1" applyBorder="1" applyAlignment="1">
      <alignment horizontal="center" vertical="center" wrapText="1"/>
    </xf>
    <xf numFmtId="2" fontId="7" fillId="3" borderId="2" xfId="17" applyNumberFormat="1" applyFont="1" applyFill="1" applyBorder="1" applyAlignment="1">
      <alignment horizontal="center" vertical="center" wrapText="1"/>
    </xf>
    <xf numFmtId="0" fontId="7" fillId="0" borderId="1" xfId="0" applyFont="1" applyBorder="1" applyAlignment="1">
      <alignment horizontal="center" vertical="center"/>
    </xf>
    <xf numFmtId="0" fontId="7" fillId="0" borderId="4" xfId="0" applyFont="1" applyBorder="1" applyAlignment="1">
      <alignment horizontal="center" vertical="center"/>
    </xf>
    <xf numFmtId="0" fontId="7" fillId="0" borderId="2" xfId="0" applyFont="1" applyBorder="1" applyAlignment="1">
      <alignment horizontal="center" vertical="center"/>
    </xf>
    <xf numFmtId="0" fontId="7" fillId="7" borderId="4" xfId="17" applyFont="1" applyFill="1" applyBorder="1" applyAlignment="1">
      <alignment horizontal="left" vertical="center" wrapText="1"/>
    </xf>
    <xf numFmtId="0" fontId="7" fillId="8" borderId="4" xfId="17" applyFont="1" applyFill="1" applyBorder="1" applyAlignment="1">
      <alignment horizontal="left" vertical="center" wrapText="1"/>
    </xf>
    <xf numFmtId="0" fontId="7" fillId="7" borderId="13" xfId="17" applyFont="1" applyFill="1" applyBorder="1" applyAlignment="1">
      <alignment horizontal="left" vertical="center" wrapText="1"/>
    </xf>
    <xf numFmtId="0" fontId="7" fillId="0" borderId="1" xfId="0" applyFont="1" applyBorder="1" applyAlignment="1">
      <alignment horizontal="right" vertical="center"/>
    </xf>
    <xf numFmtId="0" fontId="7" fillId="0" borderId="4" xfId="0" applyFont="1" applyBorder="1" applyAlignment="1">
      <alignment horizontal="right" vertical="center"/>
    </xf>
    <xf numFmtId="0" fontId="7" fillId="0" borderId="2" xfId="0" applyFont="1" applyBorder="1" applyAlignment="1">
      <alignment horizontal="right" vertical="center"/>
    </xf>
    <xf numFmtId="2" fontId="7" fillId="0" borderId="1" xfId="0" applyNumberFormat="1" applyFont="1" applyBorder="1" applyAlignment="1">
      <alignment horizontal="center" vertical="center" wrapText="1"/>
    </xf>
    <xf numFmtId="2" fontId="7" fillId="0" borderId="2" xfId="0" applyNumberFormat="1" applyFont="1" applyBorder="1" applyAlignment="1">
      <alignment horizontal="center" vertical="center" wrapText="1"/>
    </xf>
    <xf numFmtId="0" fontId="7" fillId="0" borderId="6" xfId="0" applyFont="1" applyBorder="1" applyAlignment="1">
      <alignment horizontal="center" vertical="center"/>
    </xf>
    <xf numFmtId="0" fontId="7" fillId="0" borderId="10"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8" fillId="0" borderId="3" xfId="17" applyFont="1" applyBorder="1" applyAlignment="1">
      <alignment horizontal="right" vertical="center"/>
    </xf>
    <xf numFmtId="0" fontId="7" fillId="0" borderId="48" xfId="17" applyFont="1" applyBorder="1" applyAlignment="1">
      <alignment horizontal="center" vertical="center"/>
    </xf>
    <xf numFmtId="2" fontId="8" fillId="3" borderId="1" xfId="17" applyNumberFormat="1" applyFont="1" applyFill="1" applyBorder="1" applyAlignment="1">
      <alignment horizontal="center" vertical="center"/>
    </xf>
    <xf numFmtId="2" fontId="8" fillId="3" borderId="2" xfId="17" applyNumberFormat="1" applyFont="1" applyFill="1" applyBorder="1" applyAlignment="1">
      <alignment horizontal="center" vertical="center"/>
    </xf>
    <xf numFmtId="0" fontId="7" fillId="0" borderId="4" xfId="17" applyFont="1" applyBorder="1" applyAlignment="1">
      <alignment horizontal="center" vertical="center" wrapText="1"/>
    </xf>
    <xf numFmtId="0" fontId="7" fillId="0" borderId="2" xfId="17" applyFont="1" applyBorder="1" applyAlignment="1">
      <alignment horizontal="center" vertical="center" wrapText="1"/>
    </xf>
    <xf numFmtId="2" fontId="8" fillId="10" borderId="3" xfId="17" applyNumberFormat="1" applyFont="1" applyFill="1" applyBorder="1" applyAlignment="1">
      <alignment horizontal="center" vertical="center"/>
    </xf>
    <xf numFmtId="0" fontId="8" fillId="3" borderId="0" xfId="17" applyFont="1" applyFill="1" applyAlignment="1">
      <alignment horizontal="center"/>
    </xf>
    <xf numFmtId="0" fontId="7" fillId="5" borderId="3" xfId="17" applyFont="1" applyFill="1" applyBorder="1" applyAlignment="1">
      <alignment horizontal="left" vertical="center" wrapText="1"/>
    </xf>
    <xf numFmtId="2" fontId="8" fillId="0" borderId="1" xfId="17" applyNumberFormat="1" applyFont="1" applyBorder="1" applyAlignment="1">
      <alignment horizontal="center" vertical="center"/>
    </xf>
    <xf numFmtId="0" fontId="7" fillId="0" borderId="1" xfId="17" applyFont="1" applyBorder="1" applyAlignment="1">
      <alignment horizontal="right" vertical="center"/>
    </xf>
    <xf numFmtId="0" fontId="7" fillId="0" borderId="4" xfId="17" applyFont="1" applyBorder="1" applyAlignment="1">
      <alignment horizontal="right" vertical="center"/>
    </xf>
    <xf numFmtId="0" fontId="7" fillId="0" borderId="2" xfId="17" applyFont="1" applyBorder="1" applyAlignment="1">
      <alignment horizontal="right" vertical="center"/>
    </xf>
    <xf numFmtId="2" fontId="7" fillId="3" borderId="1" xfId="17" applyNumberFormat="1" applyFont="1" applyFill="1" applyBorder="1" applyAlignment="1">
      <alignment horizontal="center" vertical="center"/>
    </xf>
    <xf numFmtId="2" fontId="7" fillId="3" borderId="2" xfId="17" applyNumberFormat="1" applyFont="1" applyFill="1" applyBorder="1" applyAlignment="1">
      <alignment horizontal="center" vertical="center"/>
    </xf>
    <xf numFmtId="0" fontId="8" fillId="0" borderId="1" xfId="17" applyFont="1" applyBorder="1" applyAlignment="1">
      <alignment horizontal="center" vertical="center" wrapText="1"/>
    </xf>
    <xf numFmtId="0" fontId="8" fillId="0" borderId="4" xfId="17" applyFont="1" applyBorder="1" applyAlignment="1">
      <alignment horizontal="center" vertical="center" wrapText="1"/>
    </xf>
    <xf numFmtId="0" fontId="8" fillId="0" borderId="2" xfId="17" applyFont="1" applyBorder="1" applyAlignment="1">
      <alignment horizontal="center" vertical="center" wrapText="1"/>
    </xf>
    <xf numFmtId="0" fontId="8" fillId="0" borderId="5" xfId="17" applyFont="1" applyBorder="1" applyAlignment="1">
      <alignment horizontal="center" vertical="center"/>
    </xf>
    <xf numFmtId="0" fontId="8" fillId="0" borderId="48" xfId="17" applyFont="1" applyBorder="1" applyAlignment="1">
      <alignment horizontal="center" vertical="center"/>
    </xf>
    <xf numFmtId="49" fontId="7" fillId="11" borderId="1" xfId="17" applyNumberFormat="1" applyFont="1" applyFill="1" applyBorder="1" applyAlignment="1">
      <alignment horizontal="left" vertical="center"/>
    </xf>
    <xf numFmtId="49" fontId="7" fillId="11" borderId="4" xfId="17" applyNumberFormat="1" applyFont="1" applyFill="1" applyBorder="1" applyAlignment="1">
      <alignment horizontal="left" vertical="center"/>
    </xf>
    <xf numFmtId="49" fontId="7" fillId="11" borderId="2" xfId="17" applyNumberFormat="1" applyFont="1" applyFill="1" applyBorder="1" applyAlignment="1">
      <alignment horizontal="left" vertical="center"/>
    </xf>
    <xf numFmtId="49" fontId="7" fillId="0" borderId="1" xfId="17" applyNumberFormat="1" applyFont="1" applyBorder="1" applyAlignment="1">
      <alignment horizontal="right" vertical="center" wrapText="1"/>
    </xf>
    <xf numFmtId="49" fontId="7" fillId="0" borderId="4" xfId="17" applyNumberFormat="1" applyFont="1" applyBorder="1" applyAlignment="1">
      <alignment horizontal="right" vertical="center" wrapText="1"/>
    </xf>
    <xf numFmtId="49" fontId="8" fillId="0" borderId="1" xfId="17" applyNumberFormat="1" applyFont="1" applyBorder="1" applyAlignment="1">
      <alignment horizontal="center" vertical="center" wrapText="1"/>
    </xf>
    <xf numFmtId="49" fontId="8" fillId="0" borderId="4" xfId="17" applyNumberFormat="1" applyFont="1" applyBorder="1" applyAlignment="1">
      <alignment horizontal="center" vertical="center" wrapText="1"/>
    </xf>
    <xf numFmtId="49" fontId="7" fillId="8" borderId="1" xfId="17" applyNumberFormat="1" applyFont="1" applyFill="1" applyBorder="1" applyAlignment="1">
      <alignment horizontal="center" vertical="center"/>
    </xf>
    <xf numFmtId="49" fontId="7" fillId="8" borderId="4" xfId="17" applyNumberFormat="1" applyFont="1" applyFill="1" applyBorder="1" applyAlignment="1">
      <alignment horizontal="center" vertical="center"/>
    </xf>
    <xf numFmtId="49" fontId="7" fillId="8" borderId="2" xfId="17" applyNumberFormat="1" applyFont="1" applyFill="1" applyBorder="1" applyAlignment="1">
      <alignment horizontal="center" vertical="center"/>
    </xf>
    <xf numFmtId="0" fontId="7" fillId="0" borderId="3" xfId="17" applyFont="1" applyBorder="1" applyAlignment="1">
      <alignment horizontal="left" vertical="center"/>
    </xf>
    <xf numFmtId="0" fontId="8" fillId="10" borderId="4" xfId="17" applyFont="1" applyFill="1" applyBorder="1" applyAlignment="1">
      <alignment horizontal="left" vertical="center" wrapText="1"/>
    </xf>
    <xf numFmtId="0" fontId="8" fillId="10" borderId="2" xfId="17" applyFont="1" applyFill="1" applyBorder="1" applyAlignment="1">
      <alignment horizontal="left" vertical="center" wrapText="1"/>
    </xf>
    <xf numFmtId="2" fontId="8" fillId="3" borderId="3" xfId="17" applyNumberFormat="1" applyFont="1" applyFill="1" applyBorder="1" applyAlignment="1">
      <alignment horizontal="center" vertical="center" wrapText="1"/>
    </xf>
    <xf numFmtId="0" fontId="10" fillId="0" borderId="6" xfId="17" applyFont="1" applyBorder="1" applyAlignment="1">
      <alignment horizontal="center" vertical="center"/>
    </xf>
    <xf numFmtId="0" fontId="10" fillId="0" borderId="10" xfId="17" applyFont="1" applyBorder="1" applyAlignment="1">
      <alignment horizontal="center" vertical="center"/>
    </xf>
    <xf numFmtId="0" fontId="10" fillId="0" borderId="7" xfId="17" applyFont="1" applyBorder="1" applyAlignment="1">
      <alignment horizontal="center" vertical="center"/>
    </xf>
    <xf numFmtId="0" fontId="10" fillId="0" borderId="8" xfId="17" applyFont="1" applyBorder="1" applyAlignment="1">
      <alignment horizontal="center" vertical="center"/>
    </xf>
    <xf numFmtId="0" fontId="10" fillId="0" borderId="13" xfId="17" applyFont="1" applyBorder="1" applyAlignment="1">
      <alignment horizontal="center" vertical="center"/>
    </xf>
    <xf numFmtId="0" fontId="10" fillId="0" borderId="9" xfId="17" applyFont="1" applyBorder="1" applyAlignment="1">
      <alignment horizontal="center" vertical="center"/>
    </xf>
    <xf numFmtId="49" fontId="7" fillId="2" borderId="1" xfId="17" applyNumberFormat="1" applyFont="1" applyFill="1" applyBorder="1" applyAlignment="1">
      <alignment horizontal="right" vertical="center" wrapText="1"/>
    </xf>
    <xf numFmtId="49" fontId="7" fillId="2" borderId="4" xfId="17" applyNumberFormat="1" applyFont="1" applyFill="1" applyBorder="1" applyAlignment="1">
      <alignment horizontal="right" vertical="center" wrapText="1"/>
    </xf>
    <xf numFmtId="49" fontId="7" fillId="2" borderId="2" xfId="17" applyNumberFormat="1" applyFont="1" applyFill="1" applyBorder="1" applyAlignment="1">
      <alignment horizontal="right" vertical="center" wrapText="1"/>
    </xf>
    <xf numFmtId="0" fontId="10" fillId="0" borderId="1" xfId="17" applyFont="1" applyBorder="1" applyAlignment="1">
      <alignment horizontal="center" vertical="center"/>
    </xf>
    <xf numFmtId="0" fontId="10" fillId="0" borderId="2" xfId="17" applyFont="1" applyBorder="1" applyAlignment="1">
      <alignment horizontal="center" vertical="center"/>
    </xf>
    <xf numFmtId="0" fontId="10" fillId="0" borderId="8" xfId="17" applyFont="1" applyBorder="1" applyAlignment="1">
      <alignment horizontal="right" vertical="center" wrapText="1"/>
    </xf>
    <xf numFmtId="0" fontId="10" fillId="0" borderId="13" xfId="17" applyFont="1" applyBorder="1" applyAlignment="1">
      <alignment horizontal="right" vertical="center" wrapText="1"/>
    </xf>
    <xf numFmtId="0" fontId="10" fillId="0" borderId="9" xfId="17" applyFont="1" applyBorder="1" applyAlignment="1">
      <alignment horizontal="right" vertical="center" wrapText="1"/>
    </xf>
    <xf numFmtId="0" fontId="8" fillId="0" borderId="1" xfId="0" applyFont="1" applyBorder="1" applyAlignment="1">
      <alignment horizontal="right" vertical="center"/>
    </xf>
    <xf numFmtId="0" fontId="8" fillId="0" borderId="2" xfId="0" applyFont="1" applyBorder="1" applyAlignment="1">
      <alignment horizontal="right" vertical="center"/>
    </xf>
    <xf numFmtId="2" fontId="8" fillId="3" borderId="1" xfId="0" applyNumberFormat="1" applyFont="1" applyFill="1" applyBorder="1" applyAlignment="1">
      <alignment horizontal="center" vertical="center"/>
    </xf>
    <xf numFmtId="2" fontId="8" fillId="3" borderId="2" xfId="0" applyNumberFormat="1" applyFont="1" applyFill="1" applyBorder="1" applyAlignment="1">
      <alignment horizontal="center" vertical="center"/>
    </xf>
    <xf numFmtId="0" fontId="32" fillId="0" borderId="1" xfId="0" applyFont="1" applyBorder="1" applyAlignment="1">
      <alignment horizontal="center" vertical="center"/>
    </xf>
    <xf numFmtId="0" fontId="32" fillId="0" borderId="2" xfId="0" applyFont="1" applyBorder="1" applyAlignment="1">
      <alignment horizontal="center" vertical="center"/>
    </xf>
    <xf numFmtId="0" fontId="10" fillId="0" borderId="1" xfId="0" applyFont="1" applyBorder="1" applyAlignment="1">
      <alignment horizontal="right" vertical="center" wrapText="1"/>
    </xf>
    <xf numFmtId="0" fontId="10" fillId="0" borderId="4" xfId="0" applyFont="1" applyBorder="1" applyAlignment="1">
      <alignment horizontal="right" vertical="center" wrapText="1"/>
    </xf>
    <xf numFmtId="0" fontId="10" fillId="0" borderId="2" xfId="0" applyFont="1" applyBorder="1" applyAlignment="1">
      <alignment horizontal="right" vertical="center" wrapText="1"/>
    </xf>
    <xf numFmtId="0" fontId="7" fillId="5" borderId="11" xfId="17" applyFont="1" applyFill="1" applyBorder="1" applyAlignment="1">
      <alignment horizontal="left" vertical="center" wrapText="1"/>
    </xf>
    <xf numFmtId="0" fontId="7" fillId="5" borderId="0" xfId="17" applyFont="1" applyFill="1" applyAlignment="1">
      <alignment horizontal="left" vertical="center" wrapText="1"/>
    </xf>
    <xf numFmtId="0" fontId="7" fillId="5" borderId="12" xfId="17" applyFont="1" applyFill="1" applyBorder="1" applyAlignment="1">
      <alignment horizontal="left" vertical="center" wrapText="1"/>
    </xf>
    <xf numFmtId="0" fontId="8" fillId="2" borderId="4" xfId="17" applyFont="1" applyFill="1" applyBorder="1" applyAlignment="1">
      <alignment horizontal="left" vertical="center" wrapText="1"/>
    </xf>
    <xf numFmtId="0" fontId="8" fillId="0" borderId="11" xfId="17" applyFont="1" applyBorder="1" applyAlignment="1">
      <alignment horizontal="center" vertical="center"/>
    </xf>
    <xf numFmtId="0" fontId="8" fillId="0" borderId="0" xfId="17" applyFont="1" applyAlignment="1">
      <alignment horizontal="center" vertical="center"/>
    </xf>
    <xf numFmtId="0" fontId="8" fillId="0" borderId="12" xfId="17" applyFont="1" applyBorder="1" applyAlignment="1">
      <alignment horizontal="center" vertical="center"/>
    </xf>
    <xf numFmtId="0" fontId="7" fillId="5" borderId="8" xfId="17" applyFont="1" applyFill="1" applyBorder="1" applyAlignment="1">
      <alignment horizontal="left" vertical="center" wrapText="1"/>
    </xf>
    <xf numFmtId="0" fontId="7" fillId="5" borderId="13" xfId="17" applyFont="1" applyFill="1" applyBorder="1" applyAlignment="1">
      <alignment horizontal="left" vertical="center" wrapText="1"/>
    </xf>
    <xf numFmtId="0" fontId="7" fillId="5" borderId="9" xfId="17" applyFont="1" applyFill="1" applyBorder="1" applyAlignment="1">
      <alignment horizontal="left" vertical="center" wrapText="1"/>
    </xf>
    <xf numFmtId="2" fontId="8" fillId="3" borderId="1" xfId="0" applyNumberFormat="1" applyFont="1" applyFill="1" applyBorder="1" applyAlignment="1">
      <alignment horizontal="center" vertical="center" wrapText="1"/>
    </xf>
    <xf numFmtId="2" fontId="8" fillId="3" borderId="2" xfId="0" applyNumberFormat="1" applyFont="1" applyFill="1" applyBorder="1" applyAlignment="1">
      <alignment horizontal="center" vertical="center" wrapText="1"/>
    </xf>
    <xf numFmtId="0" fontId="7" fillId="3" borderId="2" xfId="17" applyFont="1" applyFill="1" applyBorder="1" applyAlignment="1">
      <alignment horizontal="center" vertical="center"/>
    </xf>
    <xf numFmtId="2" fontId="7" fillId="3" borderId="1" xfId="0" applyNumberFormat="1" applyFont="1" applyFill="1" applyBorder="1" applyAlignment="1">
      <alignment horizontal="center" vertical="center" wrapText="1"/>
    </xf>
    <xf numFmtId="2" fontId="7" fillId="3" borderId="2" xfId="0" applyNumberFormat="1" applyFont="1" applyFill="1" applyBorder="1" applyAlignment="1">
      <alignment horizontal="center" vertical="center" wrapText="1"/>
    </xf>
    <xf numFmtId="2" fontId="41" fillId="3" borderId="3" xfId="17" applyNumberFormat="1" applyFont="1" applyFill="1" applyBorder="1" applyAlignment="1">
      <alignment horizontal="center" vertical="center"/>
    </xf>
    <xf numFmtId="0" fontId="41" fillId="3" borderId="3" xfId="17" applyFont="1" applyFill="1" applyBorder="1" applyAlignment="1">
      <alignment horizontal="center" vertical="center"/>
    </xf>
    <xf numFmtId="0" fontId="10" fillId="0" borderId="1" xfId="17" applyFont="1" applyBorder="1" applyAlignment="1">
      <alignment horizontal="left" vertical="center" wrapText="1"/>
    </xf>
    <xf numFmtId="0" fontId="10" fillId="0" borderId="4" xfId="17" applyFont="1" applyBorder="1" applyAlignment="1">
      <alignment horizontal="left" vertical="center" wrapText="1"/>
    </xf>
    <xf numFmtId="0" fontId="10" fillId="0" borderId="2" xfId="17" applyFont="1" applyBorder="1" applyAlignment="1">
      <alignment horizontal="left" vertical="center" wrapText="1"/>
    </xf>
    <xf numFmtId="0" fontId="10" fillId="0" borderId="3" xfId="17" applyFont="1" applyBorder="1" applyAlignment="1">
      <alignment horizontal="center" vertical="center"/>
    </xf>
    <xf numFmtId="0" fontId="7" fillId="5" borderId="6" xfId="17" applyFont="1" applyFill="1" applyBorder="1" applyAlignment="1">
      <alignment horizontal="left" vertical="center" wrapText="1"/>
    </xf>
    <xf numFmtId="0" fontId="7" fillId="5" borderId="10" xfId="17" applyFont="1" applyFill="1" applyBorder="1" applyAlignment="1">
      <alignment horizontal="left" vertical="center" wrapText="1"/>
    </xf>
    <xf numFmtId="0" fontId="10" fillId="0" borderId="4" xfId="17" applyFont="1" applyBorder="1" applyAlignment="1">
      <alignment horizontal="center" vertical="center"/>
    </xf>
    <xf numFmtId="2" fontId="8" fillId="10" borderId="1" xfId="17" applyNumberFormat="1" applyFont="1" applyFill="1" applyBorder="1" applyAlignment="1">
      <alignment horizontal="center" vertical="center"/>
    </xf>
    <xf numFmtId="2" fontId="8" fillId="10" borderId="4" xfId="17" applyNumberFormat="1" applyFont="1" applyFill="1" applyBorder="1" applyAlignment="1">
      <alignment horizontal="center" vertical="center"/>
    </xf>
    <xf numFmtId="2" fontId="8" fillId="10" borderId="2" xfId="17" applyNumberFormat="1" applyFont="1" applyFill="1" applyBorder="1" applyAlignment="1">
      <alignment horizontal="center" vertical="center"/>
    </xf>
    <xf numFmtId="0" fontId="7" fillId="0" borderId="3" xfId="17" applyFont="1" applyBorder="1" applyAlignment="1">
      <alignment horizontal="right" vertical="center"/>
    </xf>
    <xf numFmtId="0" fontId="7" fillId="0" borderId="1" xfId="17" applyFont="1" applyBorder="1" applyAlignment="1">
      <alignment horizontal="center" vertical="center" wrapText="1"/>
    </xf>
    <xf numFmtId="0" fontId="7" fillId="0" borderId="1" xfId="17" quotePrefix="1" applyFont="1" applyBorder="1" applyAlignment="1">
      <alignment horizontal="center" vertical="center" wrapText="1"/>
    </xf>
    <xf numFmtId="0" fontId="7" fillId="0" borderId="2" xfId="17" quotePrefix="1" applyFont="1" applyBorder="1" applyAlignment="1">
      <alignment horizontal="center" vertical="center" wrapText="1"/>
    </xf>
    <xf numFmtId="49" fontId="7" fillId="0" borderId="1" xfId="17" applyNumberFormat="1" applyFont="1" applyBorder="1" applyAlignment="1">
      <alignment horizontal="center" vertical="center" wrapText="1"/>
    </xf>
    <xf numFmtId="49" fontId="7" fillId="0" borderId="4" xfId="17" applyNumberFormat="1" applyFont="1" applyBorder="1" applyAlignment="1">
      <alignment horizontal="center" vertical="center" wrapText="1"/>
    </xf>
    <xf numFmtId="2" fontId="7" fillId="0" borderId="1" xfId="17" applyNumberFormat="1" applyFont="1" applyBorder="1" applyAlignment="1">
      <alignment horizontal="center" vertical="center" wrapText="1"/>
    </xf>
    <xf numFmtId="2" fontId="7" fillId="0" borderId="2" xfId="17" applyNumberFormat="1" applyFont="1" applyBorder="1" applyAlignment="1">
      <alignment horizontal="center" vertical="center" wrapText="1"/>
    </xf>
    <xf numFmtId="49" fontId="7" fillId="7" borderId="1" xfId="17" applyNumberFormat="1" applyFont="1" applyFill="1" applyBorder="1" applyAlignment="1">
      <alignment horizontal="center" vertical="center"/>
    </xf>
    <xf numFmtId="49" fontId="7" fillId="7" borderId="4" xfId="17" applyNumberFormat="1" applyFont="1" applyFill="1" applyBorder="1" applyAlignment="1">
      <alignment horizontal="center" vertical="center"/>
    </xf>
    <xf numFmtId="49" fontId="7" fillId="7" borderId="2" xfId="17" applyNumberFormat="1" applyFont="1" applyFill="1" applyBorder="1" applyAlignment="1">
      <alignment horizontal="center" vertical="center"/>
    </xf>
    <xf numFmtId="0" fontId="7" fillId="5" borderId="7" xfId="17" applyFont="1" applyFill="1" applyBorder="1" applyAlignment="1">
      <alignment horizontal="left" vertical="center" wrapText="1"/>
    </xf>
    <xf numFmtId="4" fontId="8" fillId="3" borderId="3" xfId="17" applyNumberFormat="1" applyFont="1" applyFill="1" applyBorder="1" applyAlignment="1">
      <alignment horizontal="center" vertical="center" wrapText="1"/>
    </xf>
    <xf numFmtId="2" fontId="7" fillId="10" borderId="3" xfId="17" applyNumberFormat="1" applyFont="1" applyFill="1" applyBorder="1" applyAlignment="1">
      <alignment horizontal="left" vertical="center" wrapText="1"/>
    </xf>
    <xf numFmtId="2" fontId="8" fillId="16" borderId="1" xfId="0" applyNumberFormat="1" applyFont="1" applyFill="1" applyBorder="1" applyAlignment="1">
      <alignment horizontal="left" vertical="center" wrapText="1"/>
    </xf>
    <xf numFmtId="2" fontId="8" fillId="16" borderId="4" xfId="0" applyNumberFormat="1" applyFont="1" applyFill="1" applyBorder="1" applyAlignment="1">
      <alignment horizontal="left" vertical="center" wrapText="1"/>
    </xf>
    <xf numFmtId="2" fontId="8" fillId="16" borderId="2" xfId="0" applyNumberFormat="1" applyFont="1" applyFill="1" applyBorder="1" applyAlignment="1">
      <alignment horizontal="left" vertical="center" wrapText="1"/>
    </xf>
    <xf numFmtId="4" fontId="7" fillId="3" borderId="1" xfId="17" applyNumberFormat="1" applyFont="1" applyFill="1" applyBorder="1" applyAlignment="1">
      <alignment horizontal="center" vertical="center" wrapText="1"/>
    </xf>
    <xf numFmtId="4" fontId="7" fillId="3" borderId="2" xfId="17" applyNumberFormat="1" applyFont="1" applyFill="1" applyBorder="1" applyAlignment="1">
      <alignment horizontal="center" vertical="center" wrapText="1"/>
    </xf>
    <xf numFmtId="2" fontId="8" fillId="0" borderId="3" xfId="17" applyNumberFormat="1" applyFont="1" applyBorder="1" applyAlignment="1">
      <alignment horizontal="left" vertical="center" wrapText="1"/>
    </xf>
    <xf numFmtId="0" fontId="7" fillId="5" borderId="1" xfId="17" applyFont="1" applyFill="1" applyBorder="1" applyAlignment="1">
      <alignment horizontal="center" vertical="center" wrapText="1"/>
    </xf>
    <xf numFmtId="0" fontId="7" fillId="5" borderId="4" xfId="17" applyFont="1" applyFill="1" applyBorder="1" applyAlignment="1">
      <alignment horizontal="center" vertical="center" wrapText="1"/>
    </xf>
    <xf numFmtId="0" fontId="7" fillId="5" borderId="2" xfId="17" applyFont="1" applyFill="1" applyBorder="1" applyAlignment="1">
      <alignment horizontal="center" vertical="center" wrapText="1"/>
    </xf>
    <xf numFmtId="0" fontId="8" fillId="0" borderId="4" xfId="17" applyFont="1" applyBorder="1" applyAlignment="1">
      <alignment horizontal="left" vertical="center" wrapText="1"/>
    </xf>
    <xf numFmtId="0" fontId="8" fillId="0" borderId="2" xfId="17" applyFont="1" applyBorder="1" applyAlignment="1">
      <alignment horizontal="left" vertical="center" wrapText="1"/>
    </xf>
    <xf numFmtId="0" fontId="12" fillId="0" borderId="1" xfId="17" applyFont="1" applyBorder="1" applyAlignment="1">
      <alignment horizontal="left" vertical="center" wrapText="1"/>
    </xf>
    <xf numFmtId="0" fontId="12" fillId="0" borderId="4" xfId="17" applyFont="1" applyBorder="1" applyAlignment="1">
      <alignment horizontal="left" vertical="center" wrapText="1"/>
    </xf>
    <xf numFmtId="0" fontId="12" fillId="0" borderId="2" xfId="17" applyFont="1" applyBorder="1" applyAlignment="1">
      <alignment horizontal="left" vertical="center" wrapText="1"/>
    </xf>
    <xf numFmtId="0" fontId="8" fillId="0" borderId="1" xfId="17" applyFont="1" applyBorder="1" applyAlignment="1">
      <alignment horizontal="left" vertical="center" wrapText="1"/>
    </xf>
    <xf numFmtId="0" fontId="13" fillId="4" borderId="48" xfId="17" applyFont="1" applyFill="1" applyBorder="1" applyAlignment="1">
      <alignment horizontal="center" vertical="center" wrapText="1"/>
    </xf>
    <xf numFmtId="0" fontId="13" fillId="4" borderId="3" xfId="17" applyFont="1" applyFill="1" applyBorder="1" applyAlignment="1">
      <alignment horizontal="center" vertical="center" wrapText="1"/>
    </xf>
    <xf numFmtId="49" fontId="11" fillId="0" borderId="3" xfId="17" applyNumberFormat="1" applyFont="1" applyBorder="1" applyAlignment="1">
      <alignment horizontal="left" vertical="center"/>
    </xf>
    <xf numFmtId="0" fontId="11" fillId="0" borderId="3" xfId="17" applyFont="1" applyBorder="1" applyAlignment="1">
      <alignment horizontal="left" vertical="center"/>
    </xf>
    <xf numFmtId="0" fontId="10" fillId="0" borderId="11" xfId="17" applyFont="1" applyBorder="1" applyAlignment="1">
      <alignment horizontal="center" vertical="center" wrapText="1"/>
    </xf>
    <xf numFmtId="0" fontId="10" fillId="0" borderId="12" xfId="17" applyFont="1" applyBorder="1" applyAlignment="1">
      <alignment horizontal="center" vertical="center" wrapText="1"/>
    </xf>
    <xf numFmtId="0" fontId="11" fillId="0" borderId="6" xfId="17" applyFont="1" applyBorder="1" applyAlignment="1">
      <alignment horizontal="left" vertical="center"/>
    </xf>
    <xf numFmtId="0" fontId="11" fillId="0" borderId="10" xfId="17" applyFont="1" applyBorder="1" applyAlignment="1">
      <alignment horizontal="left" vertical="center"/>
    </xf>
    <xf numFmtId="0" fontId="11" fillId="0" borderId="7" xfId="17" applyFont="1" applyBorder="1" applyAlignment="1">
      <alignment horizontal="left" vertical="center"/>
    </xf>
    <xf numFmtId="0" fontId="7" fillId="7" borderId="1" xfId="17" applyFont="1" applyFill="1" applyBorder="1" applyAlignment="1">
      <alignment horizontal="center" vertical="center" wrapText="1"/>
    </xf>
    <xf numFmtId="0" fontId="7" fillId="7" borderId="4" xfId="17" applyFont="1" applyFill="1" applyBorder="1" applyAlignment="1">
      <alignment horizontal="center" vertical="center" wrapText="1"/>
    </xf>
    <xf numFmtId="0" fontId="7" fillId="7" borderId="2" xfId="17" applyFont="1" applyFill="1" applyBorder="1" applyAlignment="1">
      <alignment horizontal="center" vertical="center" wrapText="1"/>
    </xf>
    <xf numFmtId="2" fontId="7" fillId="0" borderId="4" xfId="17" applyNumberFormat="1" applyFont="1" applyBorder="1" applyAlignment="1">
      <alignment horizontal="center" vertical="center" wrapText="1"/>
    </xf>
    <xf numFmtId="0" fontId="8" fillId="0" borderId="3" xfId="17" applyFont="1" applyBorder="1" applyAlignment="1">
      <alignment horizontal="center" vertical="center"/>
    </xf>
    <xf numFmtId="0" fontId="8" fillId="0" borderId="44" xfId="17" applyFont="1" applyBorder="1" applyAlignment="1">
      <alignment horizontal="center" vertical="center" wrapText="1"/>
    </xf>
    <xf numFmtId="2" fontId="8" fillId="10" borderId="1" xfId="17" applyNumberFormat="1" applyFont="1" applyFill="1" applyBorder="1" applyAlignment="1">
      <alignment horizontal="center" vertical="center" wrapText="1"/>
    </xf>
    <xf numFmtId="2" fontId="8" fillId="10" borderId="2" xfId="17" applyNumberFormat="1" applyFont="1" applyFill="1" applyBorder="1" applyAlignment="1">
      <alignment horizontal="center" vertical="center" wrapText="1"/>
    </xf>
    <xf numFmtId="2" fontId="8" fillId="0" borderId="44" xfId="17" applyNumberFormat="1" applyFont="1" applyBorder="1" applyAlignment="1">
      <alignment horizontal="center" vertical="center"/>
    </xf>
    <xf numFmtId="2" fontId="8" fillId="0" borderId="48" xfId="17" applyNumberFormat="1" applyFont="1" applyBorder="1" applyAlignment="1">
      <alignment horizontal="center" vertical="center"/>
    </xf>
    <xf numFmtId="0" fontId="7" fillId="0" borderId="1" xfId="17" applyFont="1" applyBorder="1" applyAlignment="1">
      <alignment horizontal="left" vertical="center" wrapText="1"/>
    </xf>
    <xf numFmtId="0" fontId="7" fillId="0" borderId="4" xfId="17" applyFont="1" applyBorder="1" applyAlignment="1">
      <alignment horizontal="left" vertical="center" wrapText="1"/>
    </xf>
    <xf numFmtId="0" fontId="7" fillId="0" borderId="2" xfId="17" applyFont="1" applyBorder="1" applyAlignment="1">
      <alignment horizontal="left" vertical="center" wrapText="1"/>
    </xf>
    <xf numFmtId="0" fontId="7" fillId="0" borderId="6" xfId="17" applyFont="1" applyBorder="1" applyAlignment="1">
      <alignment horizontal="center" vertical="center"/>
    </xf>
    <xf numFmtId="0" fontId="7" fillId="0" borderId="10" xfId="17" applyFont="1" applyBorder="1" applyAlignment="1">
      <alignment horizontal="center" vertical="center"/>
    </xf>
    <xf numFmtId="0" fontId="7" fillId="0" borderId="7" xfId="17" applyFont="1" applyBorder="1" applyAlignment="1">
      <alignment horizontal="center" vertical="center"/>
    </xf>
    <xf numFmtId="2" fontId="8" fillId="0" borderId="4" xfId="17" applyNumberFormat="1" applyFont="1" applyBorder="1" applyAlignment="1">
      <alignment horizontal="center" vertical="center"/>
    </xf>
    <xf numFmtId="2" fontId="8" fillId="0" borderId="2" xfId="17" applyNumberFormat="1" applyFont="1" applyBorder="1" applyAlignment="1">
      <alignment horizontal="center" vertical="center"/>
    </xf>
    <xf numFmtId="2" fontId="8" fillId="0" borderId="1" xfId="0" applyNumberFormat="1" applyFont="1" applyBorder="1" applyAlignment="1">
      <alignment horizontal="center" vertical="center"/>
    </xf>
    <xf numFmtId="2" fontId="8" fillId="0" borderId="2" xfId="0" applyNumberFormat="1" applyFont="1" applyBorder="1" applyAlignment="1">
      <alignment horizontal="center" vertical="center"/>
    </xf>
    <xf numFmtId="0" fontId="33" fillId="13" borderId="6" xfId="0" applyFont="1" applyFill="1" applyBorder="1" applyAlignment="1">
      <alignment horizontal="center" vertical="center"/>
    </xf>
    <xf numFmtId="0" fontId="33" fillId="13" borderId="10" xfId="0" applyFont="1" applyFill="1" applyBorder="1" applyAlignment="1">
      <alignment horizontal="center" vertical="center"/>
    </xf>
    <xf numFmtId="0" fontId="33" fillId="13" borderId="7" xfId="0" applyFont="1" applyFill="1" applyBorder="1" applyAlignment="1">
      <alignment horizontal="center" vertical="center"/>
    </xf>
    <xf numFmtId="0" fontId="33" fillId="13" borderId="11" xfId="0" applyFont="1" applyFill="1" applyBorder="1" applyAlignment="1">
      <alignment horizontal="center" vertical="center"/>
    </xf>
    <xf numFmtId="0" fontId="33" fillId="13" borderId="0" xfId="0" applyFont="1" applyFill="1" applyAlignment="1">
      <alignment horizontal="center" vertical="center"/>
    </xf>
    <xf numFmtId="0" fontId="33" fillId="13" borderId="12" xfId="0" applyFont="1" applyFill="1" applyBorder="1" applyAlignment="1">
      <alignment horizontal="center" vertical="center"/>
    </xf>
    <xf numFmtId="0" fontId="33" fillId="13" borderId="8" xfId="0" applyFont="1" applyFill="1" applyBorder="1" applyAlignment="1">
      <alignment horizontal="center" vertical="center"/>
    </xf>
    <xf numFmtId="0" fontId="33" fillId="13" borderId="13" xfId="0" applyFont="1" applyFill="1" applyBorder="1" applyAlignment="1">
      <alignment horizontal="center" vertical="center"/>
    </xf>
    <xf numFmtId="0" fontId="33" fillId="13" borderId="9" xfId="0" applyFont="1" applyFill="1" applyBorder="1" applyAlignment="1">
      <alignment horizontal="center" vertical="center"/>
    </xf>
    <xf numFmtId="0" fontId="16" fillId="0" borderId="46" xfId="14" applyFont="1" applyBorder="1" applyAlignment="1">
      <alignment horizontal="left" vertical="center"/>
    </xf>
    <xf numFmtId="44" fontId="9" fillId="0" borderId="46" xfId="16" applyFont="1" applyFill="1" applyBorder="1" applyAlignment="1">
      <alignment horizontal="center"/>
    </xf>
    <xf numFmtId="0" fontId="16" fillId="0" borderId="43" xfId="14" applyFont="1" applyBorder="1" applyAlignment="1">
      <alignment horizontal="left" vertical="center"/>
    </xf>
    <xf numFmtId="44" fontId="9" fillId="0" borderId="43" xfId="16" applyFont="1" applyFill="1" applyBorder="1" applyAlignment="1">
      <alignment horizontal="center"/>
    </xf>
    <xf numFmtId="0" fontId="14" fillId="5" borderId="3" xfId="14" applyFont="1" applyFill="1" applyBorder="1" applyAlignment="1">
      <alignment horizontal="center" vertical="center" wrapText="1"/>
    </xf>
    <xf numFmtId="0" fontId="11" fillId="5" borderId="3" xfId="14" applyFont="1" applyFill="1" applyBorder="1" applyAlignment="1">
      <alignment horizontal="center"/>
    </xf>
    <xf numFmtId="44" fontId="9" fillId="0" borderId="45" xfId="16" applyFont="1" applyFill="1" applyBorder="1" applyAlignment="1">
      <alignment horizontal="center"/>
    </xf>
    <xf numFmtId="0" fontId="16" fillId="0" borderId="49" xfId="14" applyFont="1" applyBorder="1" applyAlignment="1">
      <alignment horizontal="left" vertical="center"/>
    </xf>
    <xf numFmtId="0" fontId="16" fillId="0" borderId="50" xfId="14" applyFont="1" applyBorder="1" applyAlignment="1">
      <alignment horizontal="left" vertical="center"/>
    </xf>
    <xf numFmtId="0" fontId="16" fillId="0" borderId="45" xfId="14" applyFont="1" applyBorder="1" applyAlignment="1">
      <alignment horizontal="left" vertical="center"/>
    </xf>
    <xf numFmtId="0" fontId="16" fillId="0" borderId="51" xfId="14" applyFont="1" applyBorder="1" applyAlignment="1">
      <alignment horizontal="left" vertical="center"/>
    </xf>
    <xf numFmtId="0" fontId="16" fillId="0" borderId="52" xfId="14" applyFont="1" applyBorder="1" applyAlignment="1">
      <alignment horizontal="left" vertical="center"/>
    </xf>
    <xf numFmtId="44" fontId="9" fillId="0" borderId="45" xfId="36" applyFont="1" applyFill="1" applyBorder="1" applyAlignment="1">
      <alignment horizontal="center"/>
    </xf>
    <xf numFmtId="44" fontId="9" fillId="0" borderId="43" xfId="36" applyFont="1" applyFill="1" applyBorder="1" applyAlignment="1">
      <alignment horizontal="center"/>
    </xf>
    <xf numFmtId="44" fontId="9" fillId="0" borderId="46" xfId="36" applyFont="1" applyFill="1" applyBorder="1" applyAlignment="1">
      <alignment horizontal="center"/>
    </xf>
    <xf numFmtId="0" fontId="16" fillId="0" borderId="55" xfId="14" applyFont="1" applyBorder="1" applyAlignment="1">
      <alignment horizontal="left" vertical="center"/>
    </xf>
    <xf numFmtId="0" fontId="16" fillId="0" borderId="56" xfId="14" applyFont="1" applyBorder="1" applyAlignment="1">
      <alignment horizontal="left" vertical="center"/>
    </xf>
    <xf numFmtId="0" fontId="13" fillId="4" borderId="1"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1" fillId="0" borderId="6" xfId="0" applyFont="1" applyBorder="1" applyAlignment="1">
      <alignment horizontal="center" vertical="top"/>
    </xf>
    <xf numFmtId="0" fontId="11" fillId="0" borderId="7" xfId="0" applyFont="1" applyBorder="1" applyAlignment="1">
      <alignment horizontal="center" vertical="top"/>
    </xf>
    <xf numFmtId="0" fontId="11" fillId="0" borderId="11" xfId="0" applyFont="1" applyBorder="1" applyAlignment="1">
      <alignment horizontal="center" wrapText="1"/>
    </xf>
    <xf numFmtId="0" fontId="11" fillId="0" borderId="12" xfId="0" applyFont="1" applyBorder="1" applyAlignment="1">
      <alignment horizontal="center" wrapText="1"/>
    </xf>
    <xf numFmtId="0" fontId="11" fillId="0" borderId="8" xfId="0" applyFont="1" applyBorder="1" applyAlignment="1">
      <alignment horizontal="center" wrapText="1"/>
    </xf>
    <xf numFmtId="0" fontId="11" fillId="0" borderId="9" xfId="0" applyFont="1" applyBorder="1" applyAlignment="1">
      <alignment horizontal="center" wrapText="1"/>
    </xf>
    <xf numFmtId="49" fontId="9" fillId="0" borderId="1" xfId="14" applyNumberFormat="1" applyFont="1" applyBorder="1" applyAlignment="1">
      <alignment horizontal="center"/>
    </xf>
    <xf numFmtId="49" fontId="9" fillId="0" borderId="4" xfId="14" applyNumberFormat="1" applyFont="1" applyBorder="1" applyAlignment="1">
      <alignment horizontal="center"/>
    </xf>
    <xf numFmtId="49" fontId="9" fillId="0" borderId="2" xfId="14" applyNumberFormat="1" applyFont="1" applyBorder="1" applyAlignment="1">
      <alignment horizontal="center"/>
    </xf>
    <xf numFmtId="0" fontId="7" fillId="2" borderId="3" xfId="0" applyFont="1" applyFill="1" applyBorder="1" applyAlignment="1">
      <alignment horizontal="center" vertical="center"/>
    </xf>
    <xf numFmtId="0" fontId="8" fillId="2" borderId="3" xfId="0" applyFont="1" applyFill="1" applyBorder="1" applyAlignment="1">
      <alignment horizontal="center" vertical="center" wrapText="1"/>
    </xf>
    <xf numFmtId="0" fontId="7" fillId="5" borderId="3" xfId="0" applyFont="1" applyFill="1" applyBorder="1" applyAlignment="1">
      <alignment horizontal="center" vertical="center"/>
    </xf>
    <xf numFmtId="0" fontId="7" fillId="2" borderId="48" xfId="0" applyFont="1" applyFill="1" applyBorder="1" applyAlignment="1">
      <alignment horizontal="center" vertical="center"/>
    </xf>
    <xf numFmtId="0" fontId="7" fillId="2" borderId="48" xfId="0" applyFont="1" applyFill="1" applyBorder="1" applyAlignment="1">
      <alignment vertical="center" wrapText="1"/>
    </xf>
    <xf numFmtId="0" fontId="7" fillId="2" borderId="3" xfId="0" applyFont="1" applyFill="1" applyBorder="1" applyAlignment="1">
      <alignment vertical="center" wrapText="1"/>
    </xf>
    <xf numFmtId="0" fontId="8" fillId="0" borderId="6" xfId="0" applyFont="1" applyBorder="1" applyAlignment="1">
      <alignment horizontal="left" vertical="center"/>
    </xf>
    <xf numFmtId="0" fontId="8" fillId="0" borderId="10" xfId="0" applyFont="1" applyBorder="1" applyAlignment="1">
      <alignment horizontal="left" vertical="center"/>
    </xf>
    <xf numFmtId="0" fontId="8" fillId="0" borderId="7" xfId="0" applyFont="1" applyBorder="1" applyAlignment="1">
      <alignment horizontal="left" vertical="center"/>
    </xf>
    <xf numFmtId="0" fontId="12" fillId="0" borderId="1" xfId="0" applyFont="1" applyBorder="1" applyAlignment="1">
      <alignment horizontal="left" vertical="center"/>
    </xf>
    <xf numFmtId="0" fontId="12" fillId="0" borderId="4" xfId="0" applyFont="1" applyBorder="1" applyAlignment="1">
      <alignment horizontal="left" vertical="center"/>
    </xf>
    <xf numFmtId="0" fontId="12" fillId="0" borderId="2" xfId="0" applyFont="1" applyBorder="1" applyAlignment="1">
      <alignment horizontal="left" vertical="center"/>
    </xf>
    <xf numFmtId="0" fontId="8" fillId="0" borderId="8" xfId="0" applyFont="1" applyBorder="1" applyAlignment="1">
      <alignment horizontal="left" vertical="center"/>
    </xf>
    <xf numFmtId="0" fontId="8" fillId="0" borderId="13" xfId="0" applyFont="1" applyBorder="1" applyAlignment="1">
      <alignment horizontal="left" vertical="center"/>
    </xf>
    <xf numFmtId="0" fontId="8" fillId="0" borderId="9" xfId="0" applyFont="1" applyBorder="1" applyAlignment="1">
      <alignment horizontal="left" vertical="center"/>
    </xf>
    <xf numFmtId="0" fontId="13" fillId="4" borderId="11"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12" xfId="0" applyFont="1" applyFill="1" applyBorder="1" applyAlignment="1">
      <alignment horizontal="center" vertical="center" wrapText="1"/>
    </xf>
    <xf numFmtId="49" fontId="10" fillId="0" borderId="1" xfId="0" applyNumberFormat="1" applyFont="1" applyBorder="1" applyAlignment="1">
      <alignment horizontal="left" vertical="center"/>
    </xf>
    <xf numFmtId="0" fontId="10" fillId="0" borderId="4" xfId="0" applyFont="1" applyBorder="1" applyAlignment="1">
      <alignment horizontal="left" vertical="center"/>
    </xf>
    <xf numFmtId="0" fontId="10" fillId="0" borderId="2" xfId="0" applyFont="1" applyBorder="1" applyAlignment="1">
      <alignment horizontal="left" vertical="center"/>
    </xf>
    <xf numFmtId="0" fontId="17" fillId="0" borderId="6" xfId="0" applyFont="1" applyBorder="1" applyAlignment="1">
      <alignment horizontal="center" vertical="top" wrapText="1"/>
    </xf>
    <xf numFmtId="0" fontId="17" fillId="0" borderId="10" xfId="0" applyFont="1" applyBorder="1" applyAlignment="1">
      <alignment horizontal="center" vertical="top" wrapText="1"/>
    </xf>
    <xf numFmtId="0" fontId="17" fillId="0" borderId="7" xfId="0" applyFont="1" applyBorder="1" applyAlignment="1">
      <alignment horizontal="center" vertical="top" wrapText="1"/>
    </xf>
    <xf numFmtId="0" fontId="17" fillId="0" borderId="11" xfId="0" applyFont="1" applyBorder="1" applyAlignment="1">
      <alignment horizontal="center" vertical="top" wrapText="1"/>
    </xf>
    <xf numFmtId="0" fontId="17" fillId="0" borderId="0" xfId="0" applyFont="1" applyAlignment="1">
      <alignment horizontal="center" vertical="top" wrapText="1"/>
    </xf>
    <xf numFmtId="0" fontId="17" fillId="0" borderId="12" xfId="0" applyFont="1" applyBorder="1" applyAlignment="1">
      <alignment horizontal="center" vertical="top" wrapText="1"/>
    </xf>
    <xf numFmtId="0" fontId="9" fillId="0" borderId="3" xfId="0" applyFont="1" applyBorder="1" applyAlignment="1">
      <alignment horizontal="center" vertical="center"/>
    </xf>
    <xf numFmtId="0" fontId="17" fillId="0" borderId="8" xfId="0" applyFont="1" applyBorder="1" applyAlignment="1">
      <alignment horizontal="center" vertical="top" wrapText="1"/>
    </xf>
    <xf numFmtId="0" fontId="17" fillId="0" borderId="13" xfId="0" applyFont="1" applyBorder="1" applyAlignment="1">
      <alignment horizontal="center" vertical="top" wrapText="1"/>
    </xf>
    <xf numFmtId="0" fontId="17" fillId="0" borderId="9" xfId="0" applyFont="1" applyBorder="1" applyAlignment="1">
      <alignment horizontal="center" vertical="top" wrapText="1"/>
    </xf>
    <xf numFmtId="0" fontId="10" fillId="0" borderId="1" xfId="0" applyFont="1" applyBorder="1" applyAlignment="1">
      <alignment horizontal="left" vertical="center"/>
    </xf>
    <xf numFmtId="44" fontId="9" fillId="0" borderId="49" xfId="16" applyFont="1" applyFill="1" applyBorder="1" applyAlignment="1">
      <alignment horizontal="center"/>
    </xf>
    <xf numFmtId="44" fontId="9" fillId="0" borderId="50" xfId="16" applyFont="1" applyFill="1" applyBorder="1" applyAlignment="1">
      <alignment horizontal="center"/>
    </xf>
    <xf numFmtId="0" fontId="9" fillId="0" borderId="55" xfId="14" applyFont="1" applyBorder="1" applyAlignment="1">
      <alignment horizontal="left" vertical="center"/>
    </xf>
    <xf numFmtId="0" fontId="9" fillId="0" borderId="56" xfId="14" applyFont="1" applyBorder="1" applyAlignment="1">
      <alignment horizontal="left" vertical="center"/>
    </xf>
    <xf numFmtId="0" fontId="11" fillId="2" borderId="6" xfId="0" applyFont="1" applyFill="1" applyBorder="1" applyAlignment="1">
      <alignment horizontal="center" vertical="top"/>
    </xf>
    <xf numFmtId="0" fontId="11" fillId="2" borderId="7" xfId="0" applyFont="1" applyFill="1" applyBorder="1" applyAlignment="1">
      <alignment horizontal="center" vertical="top"/>
    </xf>
    <xf numFmtId="0" fontId="11" fillId="2" borderId="11" xfId="0" applyFont="1" applyFill="1" applyBorder="1" applyAlignment="1">
      <alignment horizontal="center" wrapText="1"/>
    </xf>
    <xf numFmtId="0" fontId="11" fillId="2" borderId="12" xfId="0" applyFont="1" applyFill="1" applyBorder="1" applyAlignment="1">
      <alignment horizontal="center" wrapText="1"/>
    </xf>
    <xf numFmtId="0" fontId="11" fillId="2" borderId="8" xfId="0" applyFont="1" applyFill="1" applyBorder="1" applyAlignment="1">
      <alignment horizontal="center" wrapText="1"/>
    </xf>
    <xf numFmtId="0" fontId="11" fillId="2" borderId="9" xfId="0" applyFont="1" applyFill="1" applyBorder="1" applyAlignment="1">
      <alignment horizontal="center" wrapText="1"/>
    </xf>
    <xf numFmtId="44" fontId="9" fillId="0" borderId="51" xfId="16" applyFont="1" applyFill="1" applyBorder="1" applyAlignment="1">
      <alignment horizontal="center"/>
    </xf>
    <xf numFmtId="44" fontId="9" fillId="0" borderId="52" xfId="16" applyFont="1" applyFill="1" applyBorder="1" applyAlignment="1">
      <alignment horizontal="center"/>
    </xf>
    <xf numFmtId="44" fontId="9" fillId="0" borderId="55" xfId="16" applyFont="1" applyFill="1" applyBorder="1" applyAlignment="1">
      <alignment horizontal="center"/>
    </xf>
    <xf numFmtId="44" fontId="9" fillId="0" borderId="56" xfId="16" applyFont="1" applyFill="1" applyBorder="1" applyAlignment="1">
      <alignment horizontal="center"/>
    </xf>
    <xf numFmtId="0" fontId="11" fillId="5" borderId="1" xfId="14" applyFont="1" applyFill="1" applyBorder="1" applyAlignment="1">
      <alignment horizontal="center"/>
    </xf>
    <xf numFmtId="0" fontId="11" fillId="5" borderId="2" xfId="14" applyFont="1" applyFill="1" applyBorder="1" applyAlignment="1">
      <alignment horizontal="center"/>
    </xf>
    <xf numFmtId="0" fontId="11" fillId="5" borderId="1" xfId="14" applyFont="1" applyFill="1" applyBorder="1" applyAlignment="1">
      <alignment horizontal="center" vertical="center" wrapText="1"/>
    </xf>
    <xf numFmtId="0" fontId="11" fillId="5" borderId="2" xfId="14" applyFont="1" applyFill="1" applyBorder="1" applyAlignment="1">
      <alignment horizontal="center" vertical="center" wrapText="1"/>
    </xf>
    <xf numFmtId="0" fontId="8" fillId="0" borderId="3" xfId="0" applyFont="1" applyBorder="1" applyAlignment="1">
      <alignment horizontal="left" vertical="center" wrapText="1"/>
    </xf>
    <xf numFmtId="0" fontId="12" fillId="0" borderId="3" xfId="0" applyFont="1" applyBorder="1" applyAlignment="1">
      <alignment horizontal="left" vertical="center" wrapText="1"/>
    </xf>
    <xf numFmtId="0" fontId="11" fillId="2" borderId="15"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19" xfId="0" applyFont="1" applyFill="1" applyBorder="1" applyAlignment="1">
      <alignment horizontal="center" vertical="center"/>
    </xf>
    <xf numFmtId="0" fontId="11" fillId="2" borderId="34" xfId="0" applyFont="1" applyFill="1" applyBorder="1" applyAlignment="1">
      <alignment horizontal="center" vertical="center"/>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3" xfId="0" applyFont="1" applyBorder="1" applyAlignment="1">
      <alignment horizontal="left" vertical="center" wrapText="1"/>
    </xf>
    <xf numFmtId="0" fontId="7" fillId="5" borderId="25" xfId="0" applyFont="1" applyFill="1" applyBorder="1" applyAlignment="1">
      <alignment horizontal="center" vertical="center"/>
    </xf>
    <xf numFmtId="0" fontId="7" fillId="5" borderId="26" xfId="0" applyFont="1" applyFill="1" applyBorder="1" applyAlignment="1">
      <alignment horizontal="center" vertical="center"/>
    </xf>
    <xf numFmtId="0" fontId="7" fillId="5" borderId="30"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2" xfId="0" applyFont="1" applyFill="1" applyBorder="1" applyAlignment="1">
      <alignment horizontal="center" vertical="center"/>
    </xf>
    <xf numFmtId="0" fontId="7" fillId="2" borderId="4" xfId="0" applyFont="1" applyFill="1" applyBorder="1" applyAlignment="1">
      <alignment horizontal="right" vertical="center"/>
    </xf>
    <xf numFmtId="0" fontId="7" fillId="2" borderId="2" xfId="0" applyFont="1" applyFill="1" applyBorder="1" applyAlignment="1">
      <alignment horizontal="right" vertical="center"/>
    </xf>
    <xf numFmtId="0" fontId="11" fillId="2" borderId="16" xfId="0" applyFont="1" applyFill="1" applyBorder="1" applyAlignment="1">
      <alignment horizontal="center" vertical="center" wrapText="1"/>
    </xf>
    <xf numFmtId="0" fontId="11" fillId="2" borderId="20" xfId="0" applyFont="1" applyFill="1" applyBorder="1" applyAlignment="1">
      <alignment horizontal="center" vertical="center" wrapText="1"/>
    </xf>
    <xf numFmtId="165" fontId="11" fillId="2" borderId="17" xfId="0" applyNumberFormat="1" applyFont="1" applyFill="1" applyBorder="1" applyAlignment="1">
      <alignment horizontal="center" vertical="center" wrapText="1"/>
    </xf>
    <xf numFmtId="165" fontId="11" fillId="2" borderId="14" xfId="0" applyNumberFormat="1" applyFont="1" applyFill="1" applyBorder="1" applyAlignment="1">
      <alignment horizontal="center" vertical="center" wrapText="1"/>
    </xf>
    <xf numFmtId="0" fontId="7" fillId="2" borderId="10" xfId="0" applyFont="1" applyFill="1" applyBorder="1" applyAlignment="1">
      <alignment horizontal="right" vertical="center"/>
    </xf>
    <xf numFmtId="0" fontId="7" fillId="2" borderId="7" xfId="0" applyFont="1" applyFill="1" applyBorder="1" applyAlignment="1">
      <alignment horizontal="right" vertical="center"/>
    </xf>
    <xf numFmtId="0" fontId="14" fillId="2" borderId="20" xfId="0" applyFont="1" applyFill="1" applyBorder="1" applyAlignment="1">
      <alignment horizontal="center" vertical="center"/>
    </xf>
    <xf numFmtId="0" fontId="14" fillId="2" borderId="22" xfId="0" applyFont="1" applyFill="1" applyBorder="1" applyAlignment="1">
      <alignment horizontal="center" vertical="center"/>
    </xf>
    <xf numFmtId="0" fontId="14" fillId="2" borderId="15"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19" xfId="0" applyFont="1" applyFill="1" applyBorder="1" applyAlignment="1">
      <alignment horizontal="center" vertical="center"/>
    </xf>
    <xf numFmtId="0" fontId="14" fillId="2" borderId="34" xfId="0" applyFont="1" applyFill="1" applyBorder="1" applyAlignment="1">
      <alignment horizontal="center" vertical="center"/>
    </xf>
    <xf numFmtId="0" fontId="14" fillId="2" borderId="16" xfId="0" applyFont="1" applyFill="1" applyBorder="1" applyAlignment="1">
      <alignment horizontal="center" vertical="center" wrapText="1"/>
    </xf>
    <xf numFmtId="0" fontId="14" fillId="2" borderId="20" xfId="0" applyFont="1" applyFill="1" applyBorder="1" applyAlignment="1">
      <alignment horizontal="center" vertical="center" wrapText="1"/>
    </xf>
    <xf numFmtId="165" fontId="14" fillId="2" borderId="17" xfId="0" applyNumberFormat="1" applyFont="1" applyFill="1" applyBorder="1" applyAlignment="1">
      <alignment horizontal="center" vertical="center" wrapText="1"/>
    </xf>
    <xf numFmtId="165" fontId="14" fillId="2" borderId="14" xfId="0" applyNumberFormat="1" applyFont="1" applyFill="1" applyBorder="1" applyAlignment="1">
      <alignment horizontal="center" vertical="center" wrapText="1"/>
    </xf>
    <xf numFmtId="0" fontId="15" fillId="5" borderId="25" xfId="0" applyFont="1" applyFill="1" applyBorder="1" applyAlignment="1">
      <alignment horizontal="center" vertical="center"/>
    </xf>
    <xf numFmtId="0" fontId="15" fillId="5" borderId="26" xfId="0" applyFont="1" applyFill="1" applyBorder="1" applyAlignment="1">
      <alignment horizontal="center" vertical="center"/>
    </xf>
    <xf numFmtId="0" fontId="15" fillId="5" borderId="30" xfId="0" applyFont="1" applyFill="1" applyBorder="1" applyAlignment="1">
      <alignment horizontal="center" vertical="center"/>
    </xf>
    <xf numFmtId="0" fontId="14" fillId="2" borderId="3" xfId="0" applyFont="1" applyFill="1" applyBorder="1" applyAlignment="1">
      <alignment horizontal="center" vertical="center"/>
    </xf>
    <xf numFmtId="0" fontId="15" fillId="2" borderId="10"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28" xfId="0" applyFont="1" applyFill="1" applyBorder="1" applyAlignment="1">
      <alignment horizontal="center" vertical="center"/>
    </xf>
    <xf numFmtId="0" fontId="15" fillId="2" borderId="34" xfId="0" applyFont="1" applyFill="1" applyBorder="1" applyAlignment="1">
      <alignment horizontal="center" vertical="center"/>
    </xf>
    <xf numFmtId="0" fontId="15" fillId="2" borderId="16" xfId="0" applyFont="1" applyFill="1" applyBorder="1" applyAlignment="1">
      <alignment horizontal="center" vertical="center" wrapText="1"/>
    </xf>
    <xf numFmtId="0" fontId="15" fillId="2" borderId="20" xfId="0" applyFont="1" applyFill="1" applyBorder="1" applyAlignment="1">
      <alignment horizontal="center" vertical="center" wrapText="1"/>
    </xf>
    <xf numFmtId="165" fontId="15" fillId="2" borderId="17" xfId="0" applyNumberFormat="1" applyFont="1" applyFill="1" applyBorder="1" applyAlignment="1">
      <alignment horizontal="center" vertical="center" wrapText="1"/>
    </xf>
    <xf numFmtId="165" fontId="15" fillId="2" borderId="14" xfId="0" applyNumberFormat="1" applyFont="1" applyFill="1" applyBorder="1" applyAlignment="1">
      <alignment horizontal="center" vertical="center" wrapText="1"/>
    </xf>
    <xf numFmtId="0" fontId="15" fillId="2" borderId="10" xfId="0" applyFont="1" applyFill="1" applyBorder="1" applyAlignment="1">
      <alignment horizontal="right" vertical="center"/>
    </xf>
    <xf numFmtId="0" fontId="15" fillId="2" borderId="7" xfId="0" applyFont="1" applyFill="1" applyBorder="1" applyAlignment="1">
      <alignment horizontal="right" vertical="center"/>
    </xf>
    <xf numFmtId="0" fontId="15" fillId="2" borderId="4" xfId="0" applyFont="1" applyFill="1" applyBorder="1" applyAlignment="1">
      <alignment horizontal="right" vertical="center"/>
    </xf>
    <xf numFmtId="0" fontId="15" fillId="2" borderId="2" xfId="0" applyFont="1" applyFill="1" applyBorder="1" applyAlignment="1">
      <alignment horizontal="right" vertical="center"/>
    </xf>
    <xf numFmtId="0" fontId="14" fillId="2" borderId="4" xfId="0" applyFont="1" applyFill="1" applyBorder="1" applyAlignment="1">
      <alignment horizontal="right" vertical="center"/>
    </xf>
    <xf numFmtId="0" fontId="14" fillId="2" borderId="2" xfId="0" applyFont="1" applyFill="1" applyBorder="1" applyAlignment="1">
      <alignment horizontal="right" vertical="center"/>
    </xf>
    <xf numFmtId="0" fontId="8" fillId="0" borderId="11" xfId="6" applyFont="1" applyBorder="1" applyAlignment="1">
      <alignment horizontal="left" vertical="center" wrapText="1"/>
    </xf>
    <xf numFmtId="0" fontId="8" fillId="0" borderId="0" xfId="6" applyFont="1" applyAlignment="1">
      <alignment horizontal="left" vertical="center" wrapText="1"/>
    </xf>
    <xf numFmtId="0" fontId="8" fillId="5" borderId="1" xfId="6" applyFont="1" applyFill="1" applyBorder="1" applyAlignment="1">
      <alignment horizontal="center" vertical="center" wrapText="1"/>
    </xf>
    <xf numFmtId="0" fontId="8" fillId="5" borderId="4" xfId="6" applyFont="1" applyFill="1" applyBorder="1" applyAlignment="1">
      <alignment horizontal="center" vertical="center" wrapText="1"/>
    </xf>
    <xf numFmtId="0" fontId="8" fillId="5" borderId="2" xfId="6" applyFont="1" applyFill="1" applyBorder="1" applyAlignment="1">
      <alignment horizontal="center" vertical="center" wrapText="1"/>
    </xf>
    <xf numFmtId="0" fontId="7" fillId="0" borderId="0" xfId="6" applyFont="1" applyAlignment="1">
      <alignment horizontal="center" vertical="center"/>
    </xf>
    <xf numFmtId="0" fontId="7" fillId="0" borderId="13" xfId="6" applyFont="1" applyBorder="1" applyAlignment="1">
      <alignment horizontal="center" vertical="center"/>
    </xf>
    <xf numFmtId="0" fontId="8" fillId="0" borderId="1" xfId="6" applyFont="1" applyBorder="1" applyAlignment="1">
      <alignment horizontal="right"/>
    </xf>
    <xf numFmtId="0" fontId="8" fillId="0" borderId="4" xfId="6" applyFont="1" applyBorder="1" applyAlignment="1">
      <alignment horizontal="right"/>
    </xf>
    <xf numFmtId="0" fontId="8" fillId="0" borderId="2" xfId="6" applyFont="1" applyBorder="1" applyAlignment="1">
      <alignment horizontal="right"/>
    </xf>
    <xf numFmtId="0" fontId="13" fillId="4" borderId="3" xfId="0" applyFont="1" applyFill="1" applyBorder="1" applyAlignment="1">
      <alignment horizontal="center" vertical="center" wrapText="1"/>
    </xf>
    <xf numFmtId="0" fontId="9" fillId="0" borderId="4" xfId="0" applyFont="1" applyBorder="1" applyAlignment="1">
      <alignment horizontal="left" vertical="center" wrapText="1"/>
    </xf>
    <xf numFmtId="0" fontId="9" fillId="0" borderId="2" xfId="0" applyFont="1" applyBorder="1" applyAlignment="1">
      <alignment horizontal="left" vertical="center"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58" fillId="0" borderId="11"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8" xfId="0" applyFont="1" applyBorder="1" applyAlignment="1">
      <alignment horizontal="center" vertical="center" wrapText="1"/>
    </xf>
    <xf numFmtId="0" fontId="58" fillId="0" borderId="9" xfId="0" applyFont="1" applyBorder="1" applyAlignment="1">
      <alignment horizontal="center" vertical="center" wrapText="1"/>
    </xf>
    <xf numFmtId="0" fontId="8" fillId="0" borderId="1" xfId="0" applyFont="1" applyBorder="1" applyAlignment="1">
      <alignment horizontal="left" vertical="center" wrapText="1"/>
    </xf>
    <xf numFmtId="0" fontId="8" fillId="0" borderId="4" xfId="0" applyFont="1" applyBorder="1" applyAlignment="1">
      <alignment horizontal="left" vertical="center" wrapText="1"/>
    </xf>
    <xf numFmtId="0" fontId="8" fillId="0" borderId="2" xfId="0" applyFont="1" applyBorder="1" applyAlignment="1">
      <alignment horizontal="left" vertical="center" wrapText="1"/>
    </xf>
    <xf numFmtId="0" fontId="57" fillId="0" borderId="1" xfId="0" applyFont="1" applyBorder="1" applyAlignment="1">
      <alignment horizontal="left" vertical="center"/>
    </xf>
    <xf numFmtId="0" fontId="57" fillId="0" borderId="4" xfId="0" applyFont="1" applyBorder="1" applyAlignment="1">
      <alignment horizontal="left" vertical="center"/>
    </xf>
    <xf numFmtId="0" fontId="57" fillId="0" borderId="2" xfId="0" applyFont="1" applyBorder="1" applyAlignment="1">
      <alignment horizontal="left" vertical="center"/>
    </xf>
    <xf numFmtId="0" fontId="8" fillId="0" borderId="1" xfId="0" applyFont="1" applyBorder="1" applyAlignment="1">
      <alignment horizontal="left" vertical="center"/>
    </xf>
    <xf numFmtId="0" fontId="8" fillId="0" borderId="4" xfId="0" applyFont="1" applyBorder="1" applyAlignment="1">
      <alignment horizontal="left" vertical="center"/>
    </xf>
    <xf numFmtId="0" fontId="8" fillId="0" borderId="2" xfId="0" applyFont="1" applyBorder="1" applyAlignment="1">
      <alignment horizontal="left" vertical="center"/>
    </xf>
    <xf numFmtId="49" fontId="11" fillId="0" borderId="4" xfId="0" applyNumberFormat="1" applyFont="1" applyBorder="1" applyAlignment="1">
      <alignment horizontal="left" vertical="center" wrapText="1"/>
    </xf>
    <xf numFmtId="0" fontId="11" fillId="0" borderId="4" xfId="0" applyFont="1" applyBorder="1" applyAlignment="1">
      <alignment horizontal="left" vertical="center" wrapText="1"/>
    </xf>
    <xf numFmtId="0" fontId="11" fillId="0" borderId="2" xfId="0" applyFont="1" applyBorder="1" applyAlignment="1">
      <alignment horizontal="left" vertical="center" wrapText="1"/>
    </xf>
    <xf numFmtId="49" fontId="11" fillId="0" borderId="4" xfId="0" applyNumberFormat="1" applyFont="1" applyBorder="1" applyAlignment="1">
      <alignment vertical="center" wrapText="1"/>
    </xf>
    <xf numFmtId="0" fontId="11" fillId="0" borderId="4" xfId="0" applyFont="1" applyBorder="1" applyAlignment="1">
      <alignment vertical="center" wrapText="1"/>
    </xf>
    <xf numFmtId="0" fontId="11" fillId="0" borderId="2" xfId="0" applyFont="1" applyBorder="1" applyAlignment="1">
      <alignment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4" xfId="0" applyFont="1" applyBorder="1" applyAlignment="1">
      <alignment vertical="center"/>
    </xf>
    <xf numFmtId="0" fontId="11" fillId="0" borderId="2" xfId="0" applyFont="1" applyBorder="1" applyAlignment="1">
      <alignment vertical="center"/>
    </xf>
    <xf numFmtId="0" fontId="41" fillId="0" borderId="1" xfId="6" applyFont="1" applyBorder="1" applyAlignment="1">
      <alignment horizontal="left" vertical="center" wrapText="1"/>
    </xf>
    <xf numFmtId="0" fontId="41" fillId="0" borderId="4" xfId="6" applyFont="1" applyBorder="1" applyAlignment="1">
      <alignment horizontal="left" vertical="center" wrapText="1"/>
    </xf>
    <xf numFmtId="0" fontId="41" fillId="5" borderId="1" xfId="6" applyFont="1" applyFill="1" applyBorder="1" applyAlignment="1">
      <alignment horizontal="center" vertical="center" wrapText="1"/>
    </xf>
    <xf numFmtId="0" fontId="41" fillId="5" borderId="4" xfId="6" applyFont="1" applyFill="1" applyBorder="1" applyAlignment="1">
      <alignment horizontal="center" vertical="center" wrapText="1"/>
    </xf>
    <xf numFmtId="0" fontId="41" fillId="5" borderId="2" xfId="6" applyFont="1" applyFill="1" applyBorder="1" applyAlignment="1">
      <alignment horizontal="center" vertical="center" wrapText="1"/>
    </xf>
    <xf numFmtId="0" fontId="32" fillId="0" borderId="0" xfId="6" applyFont="1" applyAlignment="1">
      <alignment horizontal="center" vertical="center"/>
    </xf>
    <xf numFmtId="0" fontId="32" fillId="0" borderId="13" xfId="6" applyFont="1" applyBorder="1" applyAlignment="1">
      <alignment horizontal="center" vertical="center"/>
    </xf>
    <xf numFmtId="0" fontId="41" fillId="0" borderId="1" xfId="6" applyFont="1" applyBorder="1" applyAlignment="1">
      <alignment horizontal="right"/>
    </xf>
    <xf numFmtId="0" fontId="41" fillId="0" borderId="4" xfId="6" applyFont="1" applyBorder="1" applyAlignment="1">
      <alignment horizontal="right"/>
    </xf>
    <xf numFmtId="0" fontId="41" fillId="0" borderId="2" xfId="6" applyFont="1" applyBorder="1" applyAlignment="1">
      <alignment horizontal="right"/>
    </xf>
    <xf numFmtId="0" fontId="44" fillId="4" borderId="1"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44" fillId="4" borderId="2" xfId="0" applyFont="1" applyFill="1" applyBorder="1" applyAlignment="1">
      <alignment horizontal="center" vertical="center" wrapText="1"/>
    </xf>
    <xf numFmtId="0" fontId="43" fillId="0" borderId="4" xfId="0" applyFont="1" applyBorder="1" applyAlignment="1">
      <alignment horizontal="left" vertical="center" wrapText="1"/>
    </xf>
    <xf numFmtId="0" fontId="43" fillId="0" borderId="2" xfId="0" applyFont="1" applyBorder="1" applyAlignment="1">
      <alignment horizontal="left" vertical="center" wrapText="1"/>
    </xf>
    <xf numFmtId="0" fontId="45" fillId="0" borderId="11" xfId="0" applyFont="1" applyBorder="1" applyAlignment="1">
      <alignment horizontal="center" wrapText="1"/>
    </xf>
    <xf numFmtId="0" fontId="45" fillId="0" borderId="12" xfId="0" applyFont="1" applyBorder="1" applyAlignment="1">
      <alignment horizont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8" xfId="0" applyFont="1" applyBorder="1" applyAlignment="1">
      <alignment horizontal="center" vertical="center" wrapText="1"/>
    </xf>
    <xf numFmtId="0" fontId="40" fillId="0" borderId="9" xfId="0" applyFont="1" applyBorder="1" applyAlignment="1">
      <alignment horizontal="center" vertical="center" wrapText="1"/>
    </xf>
    <xf numFmtId="0" fontId="41" fillId="0" borderId="1" xfId="0" applyFont="1" applyBorder="1" applyAlignment="1">
      <alignment horizontal="left" vertical="center" wrapText="1"/>
    </xf>
    <xf numFmtId="0" fontId="41" fillId="0" borderId="4" xfId="0" applyFont="1" applyBorder="1" applyAlignment="1">
      <alignment horizontal="left" vertical="center" wrapText="1"/>
    </xf>
    <xf numFmtId="0" fontId="41" fillId="0" borderId="2" xfId="0" applyFont="1" applyBorder="1" applyAlignment="1">
      <alignment horizontal="left" vertical="center" wrapText="1"/>
    </xf>
    <xf numFmtId="0" fontId="48" fillId="0" borderId="1" xfId="0" applyFont="1" applyBorder="1" applyAlignment="1">
      <alignment horizontal="left" vertical="center"/>
    </xf>
    <xf numFmtId="0" fontId="48" fillId="0" borderId="4" xfId="0" applyFont="1" applyBorder="1" applyAlignment="1">
      <alignment horizontal="left" vertical="center"/>
    </xf>
    <xf numFmtId="0" fontId="48" fillId="0" borderId="2" xfId="0" applyFont="1" applyBorder="1" applyAlignment="1">
      <alignment horizontal="left" vertical="center"/>
    </xf>
    <xf numFmtId="0" fontId="41" fillId="0" borderId="1" xfId="0" applyFont="1" applyBorder="1" applyAlignment="1">
      <alignment horizontal="left" vertical="center"/>
    </xf>
    <xf numFmtId="0" fontId="41" fillId="0" borderId="4" xfId="0" applyFont="1" applyBorder="1" applyAlignment="1">
      <alignment horizontal="left" vertical="center"/>
    </xf>
    <xf numFmtId="0" fontId="41" fillId="0" borderId="2" xfId="0" applyFont="1" applyBorder="1" applyAlignment="1">
      <alignment horizontal="left" vertical="center"/>
    </xf>
    <xf numFmtId="49" fontId="40" fillId="0" borderId="4" xfId="0" applyNumberFormat="1" applyFont="1" applyBorder="1" applyAlignment="1">
      <alignment horizontal="left" vertical="center" wrapText="1"/>
    </xf>
    <xf numFmtId="49" fontId="40" fillId="0" borderId="2" xfId="0" applyNumberFormat="1" applyFont="1" applyBorder="1" applyAlignment="1">
      <alignment horizontal="left" vertical="center" wrapText="1"/>
    </xf>
    <xf numFmtId="49" fontId="40" fillId="0" borderId="4" xfId="0" applyNumberFormat="1" applyFont="1" applyBorder="1" applyAlignment="1">
      <alignment vertical="center" wrapText="1"/>
    </xf>
    <xf numFmtId="49" fontId="40" fillId="0" borderId="2" xfId="0" applyNumberFormat="1" applyFont="1" applyBorder="1" applyAlignment="1">
      <alignment vertical="center" wrapText="1"/>
    </xf>
    <xf numFmtId="0" fontId="40" fillId="0" borderId="4" xfId="0" applyFont="1" applyBorder="1" applyAlignment="1">
      <alignment vertical="center"/>
    </xf>
    <xf numFmtId="0" fontId="40" fillId="0" borderId="2" xfId="0" applyFont="1" applyBorder="1" applyAlignment="1">
      <alignment vertical="center"/>
    </xf>
    <xf numFmtId="10" fontId="35" fillId="0" borderId="3" xfId="0" applyNumberFormat="1" applyFont="1" applyBorder="1" applyAlignment="1">
      <alignment horizontal="center"/>
    </xf>
    <xf numFmtId="0" fontId="35" fillId="0" borderId="3" xfId="0" applyFont="1" applyBorder="1" applyAlignment="1">
      <alignment horizontal="center"/>
    </xf>
    <xf numFmtId="165" fontId="35" fillId="0" borderId="3" xfId="0" applyNumberFormat="1" applyFont="1" applyBorder="1" applyAlignment="1">
      <alignment horizontal="center"/>
    </xf>
    <xf numFmtId="0" fontId="7" fillId="2" borderId="3" xfId="0" applyFont="1" applyFill="1" applyBorder="1" applyAlignment="1">
      <alignment horizontal="left" vertical="center"/>
    </xf>
    <xf numFmtId="10" fontId="0" fillId="0" borderId="6" xfId="0" applyNumberFormat="1" applyBorder="1" applyAlignment="1">
      <alignment horizontal="center"/>
    </xf>
    <xf numFmtId="10" fontId="0" fillId="0" borderId="10" xfId="0" applyNumberFormat="1" applyBorder="1" applyAlignment="1">
      <alignment horizontal="center"/>
    </xf>
    <xf numFmtId="165" fontId="0" fillId="0" borderId="6" xfId="0" applyNumberFormat="1" applyBorder="1" applyAlignment="1">
      <alignment horizontal="center"/>
    </xf>
    <xf numFmtId="165" fontId="0" fillId="0" borderId="10" xfId="0" applyNumberFormat="1" applyBorder="1" applyAlignment="1">
      <alignment horizontal="center"/>
    </xf>
    <xf numFmtId="165" fontId="0" fillId="0" borderId="7" xfId="0" applyNumberFormat="1" applyBorder="1" applyAlignment="1">
      <alignment horizontal="center"/>
    </xf>
    <xf numFmtId="49" fontId="11" fillId="0" borderId="1" xfId="0" applyNumberFormat="1" applyFont="1" applyBorder="1" applyAlignment="1">
      <alignment horizontal="left" vertical="center" wrapText="1"/>
    </xf>
    <xf numFmtId="10" fontId="11" fillId="0" borderId="1" xfId="0" applyNumberFormat="1" applyFont="1" applyBorder="1" applyAlignment="1">
      <alignment horizontal="left" vertical="center" wrapText="1"/>
    </xf>
    <xf numFmtId="0" fontId="11" fillId="2" borderId="57" xfId="0" applyFont="1" applyFill="1" applyBorder="1" applyAlignment="1">
      <alignment horizontal="center" vertical="center"/>
    </xf>
    <xf numFmtId="0" fontId="11" fillId="2" borderId="58"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6"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13" fillId="4" borderId="10"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1" fillId="0" borderId="1" xfId="0" applyFont="1" applyBorder="1" applyAlignment="1">
      <alignment horizontal="left" vertical="center" wrapText="1"/>
    </xf>
    <xf numFmtId="0" fontId="10" fillId="0" borderId="6" xfId="0" applyFont="1" applyBorder="1" applyAlignment="1">
      <alignment horizontal="center" vertical="top"/>
    </xf>
    <xf numFmtId="0" fontId="10" fillId="0" borderId="10" xfId="0" applyFont="1" applyBorder="1" applyAlignment="1">
      <alignment horizontal="center" vertical="top"/>
    </xf>
    <xf numFmtId="0" fontId="10" fillId="0" borderId="7" xfId="0" applyFont="1" applyBorder="1" applyAlignment="1">
      <alignment horizontal="center" vertical="top"/>
    </xf>
    <xf numFmtId="0" fontId="10" fillId="0" borderId="11" xfId="0" applyFont="1" applyBorder="1" applyAlignment="1">
      <alignment horizontal="center" vertical="top"/>
    </xf>
    <xf numFmtId="0" fontId="10" fillId="0" borderId="0" xfId="0" applyFont="1" applyAlignment="1">
      <alignment horizontal="center" vertical="top"/>
    </xf>
    <xf numFmtId="0" fontId="10" fillId="0" borderId="12" xfId="0" applyFont="1" applyBorder="1" applyAlignment="1">
      <alignment horizontal="center" vertical="top"/>
    </xf>
    <xf numFmtId="0" fontId="51" fillId="4" borderId="6" xfId="0" applyFont="1" applyFill="1" applyBorder="1" applyAlignment="1">
      <alignment horizontal="center" vertical="center" wrapText="1"/>
    </xf>
    <xf numFmtId="0" fontId="51" fillId="4" borderId="10" xfId="0" applyFont="1" applyFill="1" applyBorder="1" applyAlignment="1">
      <alignment horizontal="center" vertical="center" wrapText="1"/>
    </xf>
    <xf numFmtId="0" fontId="51" fillId="4" borderId="7" xfId="0" applyFont="1" applyFill="1" applyBorder="1" applyAlignment="1">
      <alignment horizontal="center" vertical="center" wrapText="1"/>
    </xf>
    <xf numFmtId="0" fontId="10" fillId="2" borderId="6" xfId="0" applyFont="1" applyFill="1" applyBorder="1" applyAlignment="1">
      <alignment horizontal="center" vertical="center"/>
    </xf>
    <xf numFmtId="0" fontId="10" fillId="2" borderId="7" xfId="0" applyFont="1" applyFill="1" applyBorder="1" applyAlignment="1">
      <alignment horizontal="center" vertical="center"/>
    </xf>
  </cellXfs>
  <cellStyles count="44">
    <cellStyle name="Moeda" xfId="43" builtinId="4"/>
    <cellStyle name="Moeda 2" xfId="11" xr:uid="{00000000-0005-0000-0000-000000000000}"/>
    <cellStyle name="Moeda 2 2" xfId="20" xr:uid="{00000000-0005-0000-0000-000001000000}"/>
    <cellStyle name="Moeda 2 2 2" xfId="32" xr:uid="{00000000-0005-0000-0000-000002000000}"/>
    <cellStyle name="Moeda 2 3" xfId="26" xr:uid="{00000000-0005-0000-0000-000003000000}"/>
    <cellStyle name="Moeda 2 4" xfId="39" xr:uid="{00000000-0005-0000-0000-000004000000}"/>
    <cellStyle name="Moeda 3" xfId="16" xr:uid="{00000000-0005-0000-0000-000005000000}"/>
    <cellStyle name="Moeda 3 2" xfId="23" xr:uid="{00000000-0005-0000-0000-000006000000}"/>
    <cellStyle name="Moeda 3 2 2" xfId="35" xr:uid="{00000000-0005-0000-0000-000007000000}"/>
    <cellStyle name="Moeda 3 2 2 2" xfId="36" xr:uid="{00000000-0005-0000-0000-000008000000}"/>
    <cellStyle name="Moeda 3 3" xfId="29" xr:uid="{00000000-0005-0000-0000-000009000000}"/>
    <cellStyle name="Moeda 3 4" xfId="42" xr:uid="{00000000-0005-0000-0000-00000A000000}"/>
    <cellStyle name="Normal" xfId="0" builtinId="0"/>
    <cellStyle name="Normal 2" xfId="4" xr:uid="{00000000-0005-0000-0000-00000C000000}"/>
    <cellStyle name="Normal 2 2" xfId="5" xr:uid="{00000000-0005-0000-0000-00000D000000}"/>
    <cellStyle name="Normal 2 3" xfId="6" xr:uid="{00000000-0005-0000-0000-00000E000000}"/>
    <cellStyle name="Normal 29 2" xfId="2" xr:uid="{00000000-0005-0000-0000-00000F000000}"/>
    <cellStyle name="Normal 3" xfId="9" xr:uid="{00000000-0005-0000-0000-000010000000}"/>
    <cellStyle name="Normal 4" xfId="14" xr:uid="{00000000-0005-0000-0000-000011000000}"/>
    <cellStyle name="Normal 5" xfId="15" xr:uid="{00000000-0005-0000-0000-000012000000}"/>
    <cellStyle name="Normal 5 2" xfId="17" xr:uid="{00000000-0005-0000-0000-000013000000}"/>
    <cellStyle name="Normal 54" xfId="1" xr:uid="{00000000-0005-0000-0000-000014000000}"/>
    <cellStyle name="Porcentagem" xfId="3" builtinId="5"/>
    <cellStyle name="Vírgula" xfId="8" builtinId="3"/>
    <cellStyle name="Vírgula 2" xfId="7" xr:uid="{00000000-0005-0000-0000-000017000000}"/>
    <cellStyle name="Vírgula 2 2" xfId="12" xr:uid="{00000000-0005-0000-0000-000018000000}"/>
    <cellStyle name="Vírgula 2 2 2" xfId="21" xr:uid="{00000000-0005-0000-0000-000019000000}"/>
    <cellStyle name="Vírgula 2 2 2 2" xfId="33" xr:uid="{00000000-0005-0000-0000-00001A000000}"/>
    <cellStyle name="Vírgula 2 2 3" xfId="27" xr:uid="{00000000-0005-0000-0000-00001B000000}"/>
    <cellStyle name="Vírgula 2 2 4" xfId="40" xr:uid="{00000000-0005-0000-0000-00001C000000}"/>
    <cellStyle name="Vírgula 3" xfId="10" xr:uid="{00000000-0005-0000-0000-00001D000000}"/>
    <cellStyle name="Vírgula 3 2" xfId="19" xr:uid="{00000000-0005-0000-0000-00001E000000}"/>
    <cellStyle name="Vírgula 3 2 2" xfId="31" xr:uid="{00000000-0005-0000-0000-00001F000000}"/>
    <cellStyle name="Vírgula 3 3" xfId="25" xr:uid="{00000000-0005-0000-0000-000020000000}"/>
    <cellStyle name="Vírgula 3 4" xfId="38" xr:uid="{00000000-0005-0000-0000-000021000000}"/>
    <cellStyle name="Vírgula 4" xfId="13" xr:uid="{00000000-0005-0000-0000-000022000000}"/>
    <cellStyle name="Vírgula 4 2" xfId="22" xr:uid="{00000000-0005-0000-0000-000023000000}"/>
    <cellStyle name="Vírgula 4 2 2" xfId="34" xr:uid="{00000000-0005-0000-0000-000024000000}"/>
    <cellStyle name="Vírgula 4 3" xfId="28" xr:uid="{00000000-0005-0000-0000-000025000000}"/>
    <cellStyle name="Vírgula 4 4" xfId="41" xr:uid="{00000000-0005-0000-0000-000026000000}"/>
    <cellStyle name="Vírgula 5" xfId="18" xr:uid="{00000000-0005-0000-0000-000027000000}"/>
    <cellStyle name="Vírgula 5 2" xfId="30" xr:uid="{00000000-0005-0000-0000-000028000000}"/>
    <cellStyle name="Vírgula 6" xfId="24" xr:uid="{00000000-0005-0000-0000-000029000000}"/>
    <cellStyle name="Vírgula 7" xfId="37" xr:uid="{00000000-0005-0000-0000-00002A000000}"/>
  </cellStyles>
  <dxfs count="33">
    <dxf>
      <font>
        <strike val="0"/>
        <outline val="0"/>
        <shadow val="0"/>
        <u val="none"/>
        <vertAlign val="baseline"/>
        <color auto="1"/>
      </font>
      <numFmt numFmtId="35" formatCode="_-* #,##0.00_-;\-* #,##0.00_-;_-* &quot;-&quot;??_-;_-@_-"/>
    </dxf>
    <dxf>
      <font>
        <strike val="0"/>
        <outline val="0"/>
        <shadow val="0"/>
        <u val="none"/>
        <vertAlign val="baseline"/>
        <color auto="1"/>
      </font>
      <numFmt numFmtId="0" formatCode="General"/>
    </dxf>
    <dxf>
      <font>
        <strike val="0"/>
        <outline val="0"/>
        <shadow val="0"/>
        <u val="none"/>
        <vertAlign val="baseline"/>
        <color auto="1"/>
      </font>
      <numFmt numFmtId="0" formatCode="General"/>
    </dxf>
    <dxf>
      <font>
        <strike val="0"/>
        <outline val="0"/>
        <shadow val="0"/>
        <u val="none"/>
        <vertAlign val="baseline"/>
        <color auto="1"/>
      </font>
    </dxf>
    <dxf>
      <border outline="0">
        <top style="thin">
          <color auto="1"/>
        </top>
        <bottom style="thin">
          <color auto="1"/>
        </bottom>
      </border>
    </dxf>
    <dxf>
      <border outline="0">
        <bottom style="thin">
          <color auto="1"/>
        </bottom>
      </border>
    </dxf>
    <dxf>
      <font>
        <b/>
        <i val="0"/>
        <strike val="0"/>
        <condense val="0"/>
        <extend val="0"/>
        <outline val="0"/>
        <shadow val="0"/>
        <u val="none"/>
        <vertAlign val="baseline"/>
        <sz val="8"/>
        <color auto="1"/>
        <name val="Cambria"/>
        <scheme val="none"/>
      </font>
      <fill>
        <patternFill>
          <fgColor indexed="64"/>
          <bgColor theme="0"/>
        </patternFill>
      </fill>
      <alignment horizontal="center" vertical="center" textRotation="0" wrapText="1" indent="0" justifyLastLine="0" shrinkToFit="0" readingOrder="0"/>
      <protection locked="1" hidden="0"/>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auto="1"/>
      </font>
      <fill>
        <patternFill>
          <bgColor theme="4" tint="0.59996337778862885"/>
        </patternFill>
      </fill>
    </dxf>
    <dxf>
      <font>
        <color rgb="FFFFFFFF"/>
      </font>
      <fill>
        <patternFill patternType="none"/>
      </fill>
    </dxf>
    <dxf>
      <font>
        <strike val="0"/>
        <outline val="0"/>
        <shadow val="0"/>
        <u val="none"/>
        <vertAlign val="baseline"/>
        <sz val="10"/>
        <color rgb="FFFF0000"/>
        <name val="Cambria"/>
        <family val="1"/>
        <scheme val="none"/>
      </font>
    </dxf>
    <dxf>
      <font>
        <strike val="0"/>
        <outline val="0"/>
        <shadow val="0"/>
        <u val="none"/>
        <vertAlign val="baseline"/>
        <sz val="10"/>
        <color rgb="FFFF0000"/>
        <name val="Cambria"/>
        <family val="1"/>
        <scheme val="none"/>
      </font>
    </dxf>
    <dxf>
      <font>
        <strike val="0"/>
        <outline val="0"/>
        <shadow val="0"/>
        <u val="none"/>
        <vertAlign val="baseline"/>
        <sz val="10"/>
        <color rgb="FFFF0000"/>
        <name val="Cambria"/>
        <family val="1"/>
        <scheme val="none"/>
      </font>
    </dxf>
    <dxf>
      <font>
        <strike val="0"/>
        <outline val="0"/>
        <shadow val="0"/>
        <u val="none"/>
        <vertAlign val="baseline"/>
        <sz val="10"/>
        <color rgb="FFFF0000"/>
        <name val="Cambria"/>
        <family val="1"/>
        <scheme val="none"/>
      </font>
      <numFmt numFmtId="35" formatCode="_-* #,##0.00_-;\-* #,##0.00_-;_-* &quot;-&quot;??_-;_-@_-"/>
    </dxf>
    <dxf>
      <font>
        <strike val="0"/>
        <outline val="0"/>
        <shadow val="0"/>
        <u val="none"/>
        <vertAlign val="baseline"/>
        <sz val="10"/>
        <color rgb="FFFF0000"/>
        <name val="Cambria"/>
        <family val="1"/>
        <scheme val="none"/>
      </font>
      <numFmt numFmtId="35" formatCode="_-* #,##0.00_-;\-* #,##0.00_-;_-* &quot;-&quot;??_-;_-@_-"/>
    </dxf>
    <dxf>
      <font>
        <strike val="0"/>
        <outline val="0"/>
        <shadow val="0"/>
        <u val="none"/>
        <vertAlign val="baseline"/>
        <sz val="10"/>
        <color rgb="FFFF0000"/>
        <name val="Cambria"/>
        <family val="1"/>
        <scheme val="none"/>
      </font>
    </dxf>
    <dxf>
      <font>
        <strike val="0"/>
        <outline val="0"/>
        <shadow val="0"/>
        <u val="none"/>
        <vertAlign val="baseline"/>
        <sz val="10"/>
        <color rgb="FFFF0000"/>
        <name val="Cambria"/>
        <family val="1"/>
        <scheme val="none"/>
      </font>
    </dxf>
    <dxf>
      <font>
        <strike val="0"/>
        <outline val="0"/>
        <shadow val="0"/>
        <u val="none"/>
        <vertAlign val="baseline"/>
        <sz val="10"/>
        <color rgb="FFFF0000"/>
        <name val="Cambria"/>
        <family val="1"/>
        <scheme val="none"/>
      </font>
      <numFmt numFmtId="0" formatCode="General"/>
    </dxf>
    <dxf>
      <font>
        <strike val="0"/>
        <outline val="0"/>
        <shadow val="0"/>
        <u val="none"/>
        <vertAlign val="baseline"/>
        <sz val="10"/>
        <color rgb="FFFF0000"/>
        <name val="Cambria"/>
        <family val="1"/>
        <scheme val="none"/>
      </font>
    </dxf>
    <dxf>
      <font>
        <strike val="0"/>
        <outline val="0"/>
        <shadow val="0"/>
        <u val="none"/>
        <vertAlign val="baseline"/>
        <sz val="10"/>
        <color rgb="FFFF0000"/>
        <name val="Cambria"/>
        <family val="1"/>
        <scheme val="none"/>
      </font>
    </dxf>
    <dxf>
      <font>
        <strike val="0"/>
        <outline val="0"/>
        <shadow val="0"/>
        <u val="none"/>
        <vertAlign val="baseline"/>
        <sz val="10"/>
        <color rgb="FFFF0000"/>
        <name val="Cambria"/>
        <family val="1"/>
        <scheme val="none"/>
      </font>
    </dxf>
    <dxf>
      <font>
        <strike val="0"/>
        <outline val="0"/>
        <shadow val="0"/>
        <u val="none"/>
        <vertAlign val="baseline"/>
        <sz val="10"/>
        <color rgb="FFFF0000"/>
        <name val="Cambria"/>
        <family val="1"/>
        <scheme val="none"/>
      </font>
    </dxf>
    <dxf>
      <font>
        <b val="0"/>
        <i val="0"/>
        <strike val="0"/>
        <condense val="0"/>
        <extend val="0"/>
        <outline val="0"/>
        <shadow val="0"/>
        <u val="none"/>
        <vertAlign val="baseline"/>
        <sz val="10"/>
        <color rgb="FFFF0000"/>
        <name val="Cambria"/>
        <family val="1"/>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10"/>
        <color rgb="FFFF0000"/>
        <name val="Cambria"/>
        <family val="1"/>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b val="0"/>
        <i val="0"/>
        <strike val="0"/>
        <condense val="0"/>
        <extend val="0"/>
        <outline val="0"/>
        <shadow val="0"/>
        <u val="none"/>
        <vertAlign val="baseline"/>
        <sz val="10"/>
        <color rgb="FFFF0000"/>
        <name val="Cambria"/>
        <family val="1"/>
        <scheme val="none"/>
      </font>
      <alignment horizontal="center" vertical="center" textRotation="0" wrapText="1" indent="0" justifyLastLine="0" shrinkToFit="0" readingOrder="0"/>
      <border diagonalUp="0" diagonalDown="0" outline="0">
        <left/>
        <right/>
        <top style="thin">
          <color auto="1"/>
        </top>
        <bottom style="thin">
          <color auto="1"/>
        </bottom>
      </border>
      <protection locked="1" hidden="0"/>
    </dxf>
    <dxf>
      <font>
        <strike val="0"/>
        <outline val="0"/>
        <shadow val="0"/>
        <u val="none"/>
        <vertAlign val="baseline"/>
        <sz val="10"/>
        <color rgb="FFFF0000"/>
        <name val="Cambria"/>
        <family val="1"/>
        <scheme val="none"/>
      </font>
    </dxf>
    <dxf>
      <border outline="0">
        <top style="thin">
          <color auto="1"/>
        </top>
        <bottom style="thin">
          <color auto="1"/>
        </bottom>
      </border>
    </dxf>
    <dxf>
      <font>
        <strike val="0"/>
        <outline val="0"/>
        <shadow val="0"/>
        <u val="none"/>
        <vertAlign val="baseline"/>
        <sz val="10"/>
        <color rgb="FFFF0000"/>
        <name val="Cambria"/>
        <family val="1"/>
        <scheme val="none"/>
      </font>
    </dxf>
    <dxf>
      <border outline="0">
        <bottom style="thin">
          <color auto="1"/>
        </bottom>
      </border>
    </dxf>
    <dxf>
      <font>
        <b/>
        <i val="0"/>
        <strike val="0"/>
        <condense val="0"/>
        <extend val="0"/>
        <outline val="0"/>
        <shadow val="0"/>
        <u val="none"/>
        <vertAlign val="baseline"/>
        <sz val="10"/>
        <color rgb="FFFF0000"/>
        <name val="Cambria"/>
        <family val="1"/>
        <scheme val="none"/>
      </font>
      <fill>
        <patternFill>
          <fgColor indexed="64"/>
          <bgColor theme="0"/>
        </patternFill>
      </fill>
      <alignment horizontal="center" vertical="center" textRotation="0" wrapText="1" indent="0" justifyLastLine="0" shrinkToFit="0" readingOrder="0"/>
      <protection locked="1" hidden="0"/>
    </dxf>
  </dxfs>
  <tableStyles count="0" defaultTableStyle="TableStyleMedium2" defaultPivotStyle="PivotStyleLight16"/>
  <colors>
    <mruColors>
      <color rgb="FFD0CECE"/>
      <color rgb="FFF0C2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26.emf"/><Relationship Id="rId4" Type="http://schemas.openxmlformats.org/officeDocument/2006/relationships/hyperlink" Target="#CRONOGRAMA!Area_de_impressao"/></Relationships>
</file>

<file path=xl/drawings/_rels/drawing11.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17.emf"/></Relationships>
</file>

<file path=xl/drawings/_rels/drawing12.xml.rels><?xml version="1.0" encoding="UTF-8" standalone="yes"?>
<Relationships xmlns="http://schemas.openxmlformats.org/package/2006/relationships"><Relationship Id="rId2" Type="http://schemas.openxmlformats.org/officeDocument/2006/relationships/hyperlink" Target="#DADOS!A1"/><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2" Type="http://schemas.openxmlformats.org/officeDocument/2006/relationships/hyperlink" Target="#DADOS!A1"/><Relationship Id="rId1" Type="http://schemas.openxmlformats.org/officeDocument/2006/relationships/image" Target="../media/image17.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hyperlink" Target="#'MEMORIA DE CALCULO AT'!Area_de_impressao"/><Relationship Id="rId1" Type="http://schemas.openxmlformats.org/officeDocument/2006/relationships/hyperlink" Target="#DADOS!A1"/></Relationships>
</file>

<file path=xl/drawings/_rels/drawing2.xml.rels><?xml version="1.0" encoding="UTF-8" standalone="yes"?>
<Relationships xmlns="http://schemas.openxmlformats.org/package/2006/relationships"><Relationship Id="rId3" Type="http://schemas.openxmlformats.org/officeDocument/2006/relationships/hyperlink" Target="#'MEMORIA DE CALCULO AT'!Area_de_impressao"/><Relationship Id="rId7" Type="http://schemas.openxmlformats.org/officeDocument/2006/relationships/hyperlink" Target="#'BDI '!Area_de_impressao"/><Relationship Id="rId2" Type="http://schemas.openxmlformats.org/officeDocument/2006/relationships/hyperlink" Target="#OR&#199;AMENTO_DES!A1"/><Relationship Id="rId1" Type="http://schemas.openxmlformats.org/officeDocument/2006/relationships/image" Target="../media/image16.png"/><Relationship Id="rId6" Type="http://schemas.openxmlformats.org/officeDocument/2006/relationships/hyperlink" Target="#COTA&#199;&#213;ES!A1"/><Relationship Id="rId5" Type="http://schemas.openxmlformats.org/officeDocument/2006/relationships/hyperlink" Target="#CRONOGRAMA!A1"/><Relationship Id="rId4" Type="http://schemas.openxmlformats.org/officeDocument/2006/relationships/hyperlink" Target="#COMPOSI&#199;&#195;O!Area_de_impressao"/></Relationships>
</file>

<file path=xl/drawings/_rels/drawing3.xml.rels><?xml version="1.0" encoding="UTF-8" standalone="yes"?>
<Relationships xmlns="http://schemas.openxmlformats.org/package/2006/relationships"><Relationship Id="rId3" Type="http://schemas.openxmlformats.org/officeDocument/2006/relationships/hyperlink" Target="#'MEMORIA DE CALCULO AT'!Area_de_impressao"/><Relationship Id="rId2" Type="http://schemas.openxmlformats.org/officeDocument/2006/relationships/hyperlink" Target="#DADOS!A1"/><Relationship Id="rId1" Type="http://schemas.openxmlformats.org/officeDocument/2006/relationships/image" Target="../media/image17.emf"/></Relationships>
</file>

<file path=xl/drawings/_rels/drawing4.xml.rels><?xml version="1.0" encoding="UTF-8" standalone="yes"?>
<Relationships xmlns="http://schemas.openxmlformats.org/package/2006/relationships"><Relationship Id="rId8" Type="http://schemas.openxmlformats.org/officeDocument/2006/relationships/hyperlink" Target="#DADOS!A1"/><Relationship Id="rId13" Type="http://schemas.openxmlformats.org/officeDocument/2006/relationships/image" Target="../media/image25.png"/><Relationship Id="rId3" Type="http://schemas.openxmlformats.org/officeDocument/2006/relationships/image" Target="../media/image21.png"/><Relationship Id="rId7" Type="http://schemas.openxmlformats.org/officeDocument/2006/relationships/hyperlink" Target="#OR&#199;AMENTO_DES!Area_de_impressao"/><Relationship Id="rId12" Type="http://schemas.openxmlformats.org/officeDocument/2006/relationships/image" Target="../media/image24.jpeg"/><Relationship Id="rId2" Type="http://schemas.openxmlformats.org/officeDocument/2006/relationships/image" Target="../media/image20.png"/><Relationship Id="rId1" Type="http://schemas.openxmlformats.org/officeDocument/2006/relationships/image" Target="../media/image19.jpeg"/><Relationship Id="rId6" Type="http://schemas.openxmlformats.org/officeDocument/2006/relationships/image" Target="../media/image17.emf"/><Relationship Id="rId11" Type="http://schemas.openxmlformats.org/officeDocument/2006/relationships/hyperlink" Target="#'BANCO DADOS INC'!Area_de_impressao"/><Relationship Id="rId5" Type="http://schemas.openxmlformats.org/officeDocument/2006/relationships/image" Target="../media/image23.png"/><Relationship Id="rId10" Type="http://schemas.openxmlformats.org/officeDocument/2006/relationships/hyperlink" Target="#'BANCO DADOS ARQ'!Area_de_impressao"/><Relationship Id="rId4" Type="http://schemas.openxmlformats.org/officeDocument/2006/relationships/image" Target="../media/image22.png"/><Relationship Id="rId9" Type="http://schemas.openxmlformats.org/officeDocument/2006/relationships/hyperlink" Target="#COMPOSI&#199;&#195;O!Area_de_impressao"/></Relationships>
</file>

<file path=xl/drawings/_rels/drawing5.xml.rels><?xml version="1.0" encoding="UTF-8" standalone="yes"?>
<Relationships xmlns="http://schemas.openxmlformats.org/package/2006/relationships"><Relationship Id="rId2" Type="http://schemas.openxmlformats.org/officeDocument/2006/relationships/hyperlink" Target="#'MEMORIA DE CALCULO AT'!Area_de_impressao"/><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26.emf"/><Relationship Id="rId4" Type="http://schemas.openxmlformats.org/officeDocument/2006/relationships/hyperlink" Target="#CRONOGRAMA!Area_de_impressao"/></Relationships>
</file>

<file path=xl/drawings/_rels/drawing7.xml.rels><?xml version="1.0" encoding="UTF-8" standalone="yes"?>
<Relationships xmlns="http://schemas.openxmlformats.org/package/2006/relationships"><Relationship Id="rId3" Type="http://schemas.openxmlformats.org/officeDocument/2006/relationships/hyperlink" Target="#COTA&#199;&#213;ES!Area_de_impressao"/><Relationship Id="rId2" Type="http://schemas.openxmlformats.org/officeDocument/2006/relationships/hyperlink" Target="#DADOS!A1"/><Relationship Id="rId1" Type="http://schemas.openxmlformats.org/officeDocument/2006/relationships/hyperlink" Target="#'MEMORIA DE CALCULO AT'!Area_de_impressao"/><Relationship Id="rId4" Type="http://schemas.openxmlformats.org/officeDocument/2006/relationships/image" Target="../media/image17.emf"/></Relationships>
</file>

<file path=xl/drawings/_rels/drawing8.xml.rels><?xml version="1.0" encoding="UTF-8" standalone="yes"?>
<Relationships xmlns="http://schemas.openxmlformats.org/package/2006/relationships"><Relationship Id="rId3" Type="http://schemas.openxmlformats.org/officeDocument/2006/relationships/hyperlink" Target="#CRONOGRAMA!Area_de_impressao"/><Relationship Id="rId2" Type="http://schemas.openxmlformats.org/officeDocument/2006/relationships/hyperlink" Target="#DADOS!A1"/><Relationship Id="rId1" Type="http://schemas.openxmlformats.org/officeDocument/2006/relationships/hyperlink" Target="#COTA&#199;&#213;ES!Area_de_impressao"/><Relationship Id="rId4" Type="http://schemas.openxmlformats.org/officeDocument/2006/relationships/image" Target="../media/image17.emf"/></Relationships>
</file>

<file path=xl/drawings/_rels/drawing9.xml.rels><?xml version="1.0" encoding="UTF-8" standalone="yes"?>
<Relationships xmlns="http://schemas.openxmlformats.org/package/2006/relationships"><Relationship Id="rId3" Type="http://schemas.openxmlformats.org/officeDocument/2006/relationships/hyperlink" Target="#DADOS!A1"/><Relationship Id="rId2" Type="http://schemas.openxmlformats.org/officeDocument/2006/relationships/hyperlink" Target="#COTA&#199;&#213;ES!Area_de_impressao"/><Relationship Id="rId1" Type="http://schemas.openxmlformats.org/officeDocument/2006/relationships/image" Target="../media/image1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672355</xdr:colOff>
      <xdr:row>6</xdr:row>
      <xdr:rowOff>278567</xdr:rowOff>
    </xdr:from>
    <xdr:to>
      <xdr:col>1</xdr:col>
      <xdr:colOff>2613032</xdr:colOff>
      <xdr:row>6</xdr:row>
      <xdr:rowOff>893353</xdr:rowOff>
    </xdr:to>
    <xdr:pic>
      <xdr:nvPicPr>
        <xdr:cNvPr id="10" name="Imagem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4205" y="6707942"/>
          <a:ext cx="1940677" cy="61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313767</xdr:colOff>
      <xdr:row>4</xdr:row>
      <xdr:rowOff>100854</xdr:rowOff>
    </xdr:from>
    <xdr:to>
      <xdr:col>1</xdr:col>
      <xdr:colOff>2969561</xdr:colOff>
      <xdr:row>4</xdr:row>
      <xdr:rowOff>846298</xdr:rowOff>
    </xdr:to>
    <xdr:pic>
      <xdr:nvPicPr>
        <xdr:cNvPr id="11" name="Imagem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3126443" y="4437530"/>
          <a:ext cx="2655794" cy="745444"/>
        </a:xfrm>
        <a:prstGeom prst="rect">
          <a:avLst/>
        </a:prstGeom>
      </xdr:spPr>
    </xdr:pic>
    <xdr:clientData/>
  </xdr:twoCellAnchor>
  <xdr:twoCellAnchor editAs="oneCell">
    <xdr:from>
      <xdr:col>1</xdr:col>
      <xdr:colOff>134471</xdr:colOff>
      <xdr:row>7</xdr:row>
      <xdr:rowOff>56029</xdr:rowOff>
    </xdr:from>
    <xdr:to>
      <xdr:col>1</xdr:col>
      <xdr:colOff>3025588</xdr:colOff>
      <xdr:row>7</xdr:row>
      <xdr:rowOff>1053730</xdr:rowOff>
    </xdr:to>
    <xdr:pic>
      <xdr:nvPicPr>
        <xdr:cNvPr id="5" name="Image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
        <a:stretch>
          <a:fillRect/>
        </a:stretch>
      </xdr:blipFill>
      <xdr:spPr>
        <a:xfrm>
          <a:off x="2947147" y="7608794"/>
          <a:ext cx="2891117" cy="997701"/>
        </a:xfrm>
        <a:prstGeom prst="rect">
          <a:avLst/>
        </a:prstGeom>
      </xdr:spPr>
    </xdr:pic>
    <xdr:clientData/>
  </xdr:twoCellAnchor>
  <xdr:twoCellAnchor editAs="oneCell">
    <xdr:from>
      <xdr:col>1</xdr:col>
      <xdr:colOff>145677</xdr:colOff>
      <xdr:row>8</xdr:row>
      <xdr:rowOff>89647</xdr:rowOff>
    </xdr:from>
    <xdr:to>
      <xdr:col>1</xdr:col>
      <xdr:colOff>2891119</xdr:colOff>
      <xdr:row>8</xdr:row>
      <xdr:rowOff>1004794</xdr:rowOff>
    </xdr:to>
    <xdr:pic>
      <xdr:nvPicPr>
        <xdr:cNvPr id="9" name="Imagem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a:stretch>
          <a:fillRect/>
        </a:stretch>
      </xdr:blipFill>
      <xdr:spPr>
        <a:xfrm>
          <a:off x="2958353" y="8751794"/>
          <a:ext cx="2745442" cy="915147"/>
        </a:xfrm>
        <a:prstGeom prst="rect">
          <a:avLst/>
        </a:prstGeom>
      </xdr:spPr>
    </xdr:pic>
    <xdr:clientData/>
  </xdr:twoCellAnchor>
  <xdr:twoCellAnchor editAs="oneCell">
    <xdr:from>
      <xdr:col>1</xdr:col>
      <xdr:colOff>1003658</xdr:colOff>
      <xdr:row>10</xdr:row>
      <xdr:rowOff>123265</xdr:rowOff>
    </xdr:from>
    <xdr:to>
      <xdr:col>1</xdr:col>
      <xdr:colOff>1911334</xdr:colOff>
      <xdr:row>10</xdr:row>
      <xdr:rowOff>986747</xdr:rowOff>
    </xdr:to>
    <xdr:pic>
      <xdr:nvPicPr>
        <xdr:cNvPr id="12" name="Imagem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0"/>
        <a:stretch>
          <a:fillRect/>
        </a:stretch>
      </xdr:blipFill>
      <xdr:spPr>
        <a:xfrm>
          <a:off x="3811462" y="10981765"/>
          <a:ext cx="907676" cy="863482"/>
        </a:xfrm>
        <a:prstGeom prst="rect">
          <a:avLst/>
        </a:prstGeom>
      </xdr:spPr>
    </xdr:pic>
    <xdr:clientData/>
  </xdr:twoCellAnchor>
  <xdr:twoCellAnchor editAs="oneCell">
    <xdr:from>
      <xdr:col>1</xdr:col>
      <xdr:colOff>1019096</xdr:colOff>
      <xdr:row>12</xdr:row>
      <xdr:rowOff>369794</xdr:rowOff>
    </xdr:from>
    <xdr:to>
      <xdr:col>1</xdr:col>
      <xdr:colOff>2978206</xdr:colOff>
      <xdr:row>12</xdr:row>
      <xdr:rowOff>918882</xdr:rowOff>
    </xdr:to>
    <xdr:pic>
      <xdr:nvPicPr>
        <xdr:cNvPr id="15" name="Imagem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a:stretch>
          <a:fillRect/>
        </a:stretch>
      </xdr:blipFill>
      <xdr:spPr>
        <a:xfrm>
          <a:off x="3826900" y="13431468"/>
          <a:ext cx="1959110" cy="549088"/>
        </a:xfrm>
        <a:prstGeom prst="rect">
          <a:avLst/>
        </a:prstGeom>
      </xdr:spPr>
    </xdr:pic>
    <xdr:clientData/>
  </xdr:twoCellAnchor>
  <xdr:twoCellAnchor editAs="oneCell">
    <xdr:from>
      <xdr:col>1</xdr:col>
      <xdr:colOff>201706</xdr:colOff>
      <xdr:row>12</xdr:row>
      <xdr:rowOff>257735</xdr:rowOff>
    </xdr:from>
    <xdr:to>
      <xdr:col>1</xdr:col>
      <xdr:colOff>1098177</xdr:colOff>
      <xdr:row>12</xdr:row>
      <xdr:rowOff>997360</xdr:rowOff>
    </xdr:to>
    <xdr:pic>
      <xdr:nvPicPr>
        <xdr:cNvPr id="17" name="Imagem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2"/>
        <a:stretch>
          <a:fillRect/>
        </a:stretch>
      </xdr:blipFill>
      <xdr:spPr>
        <a:xfrm>
          <a:off x="3014382" y="13357411"/>
          <a:ext cx="896471" cy="739625"/>
        </a:xfrm>
        <a:prstGeom prst="rect">
          <a:avLst/>
        </a:prstGeom>
      </xdr:spPr>
    </xdr:pic>
    <xdr:clientData/>
  </xdr:twoCellAnchor>
  <xdr:twoCellAnchor editAs="oneCell">
    <xdr:from>
      <xdr:col>1</xdr:col>
      <xdr:colOff>285750</xdr:colOff>
      <xdr:row>11</xdr:row>
      <xdr:rowOff>57151</xdr:rowOff>
    </xdr:from>
    <xdr:to>
      <xdr:col>1</xdr:col>
      <xdr:colOff>2752725</xdr:colOff>
      <xdr:row>11</xdr:row>
      <xdr:rowOff>928975</xdr:rowOff>
    </xdr:to>
    <xdr:pic>
      <xdr:nvPicPr>
        <xdr:cNvPr id="18" name="Imagem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3"/>
        <a:stretch>
          <a:fillRect/>
        </a:stretch>
      </xdr:blipFill>
      <xdr:spPr>
        <a:xfrm>
          <a:off x="3343275" y="12030076"/>
          <a:ext cx="2466975" cy="871824"/>
        </a:xfrm>
        <a:prstGeom prst="rect">
          <a:avLst/>
        </a:prstGeom>
      </xdr:spPr>
    </xdr:pic>
    <xdr:clientData/>
  </xdr:twoCellAnchor>
  <xdr:twoCellAnchor editAs="oneCell">
    <xdr:from>
      <xdr:col>1</xdr:col>
      <xdr:colOff>247650</xdr:colOff>
      <xdr:row>9</xdr:row>
      <xdr:rowOff>104775</xdr:rowOff>
    </xdr:from>
    <xdr:to>
      <xdr:col>1</xdr:col>
      <xdr:colOff>2762250</xdr:colOff>
      <xdr:row>9</xdr:row>
      <xdr:rowOff>994556</xdr:rowOff>
    </xdr:to>
    <xdr:pic>
      <xdr:nvPicPr>
        <xdr:cNvPr id="19" name="Imagem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4"/>
        <a:stretch>
          <a:fillRect/>
        </a:stretch>
      </xdr:blipFill>
      <xdr:spPr>
        <a:xfrm>
          <a:off x="3305175" y="9867900"/>
          <a:ext cx="2514600" cy="889781"/>
        </a:xfrm>
        <a:prstGeom prst="rect">
          <a:avLst/>
        </a:prstGeom>
      </xdr:spPr>
    </xdr:pic>
    <xdr:clientData/>
  </xdr:twoCellAnchor>
  <xdr:twoCellAnchor editAs="oneCell">
    <xdr:from>
      <xdr:col>1</xdr:col>
      <xdr:colOff>1057276</xdr:colOff>
      <xdr:row>13</xdr:row>
      <xdr:rowOff>95251</xdr:rowOff>
    </xdr:from>
    <xdr:to>
      <xdr:col>1</xdr:col>
      <xdr:colOff>2047876</xdr:colOff>
      <xdr:row>13</xdr:row>
      <xdr:rowOff>1085851</xdr:rowOff>
    </xdr:to>
    <xdr:pic>
      <xdr:nvPicPr>
        <xdr:cNvPr id="8" name="Imagem 7">
          <a:extLst>
            <a:ext uri="{FF2B5EF4-FFF2-40B4-BE49-F238E27FC236}">
              <a16:creationId xmlns:a16="http://schemas.microsoft.com/office/drawing/2014/main" id="{7B3ADEBB-9119-73A6-5271-8B2668856919}"/>
            </a:ext>
          </a:extLst>
        </xdr:cNvPr>
        <xdr:cNvPicPr>
          <a:picLocks noChangeAspect="1"/>
        </xdr:cNvPicPr>
      </xdr:nvPicPr>
      <xdr:blipFill>
        <a:blip xmlns:r="http://schemas.openxmlformats.org/officeDocument/2006/relationships" r:embed="rId15"/>
        <a:stretch>
          <a:fillRect/>
        </a:stretch>
      </xdr:blipFill>
      <xdr:spPr>
        <a:xfrm>
          <a:off x="4429126" y="14277976"/>
          <a:ext cx="990600" cy="990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85726</xdr:colOff>
          <xdr:row>0</xdr:row>
          <xdr:rowOff>66675</xdr:rowOff>
        </xdr:from>
        <xdr:to>
          <xdr:col>0</xdr:col>
          <xdr:colOff>1362076</xdr:colOff>
          <xdr:row>2</xdr:row>
          <xdr:rowOff>112895</xdr:rowOff>
        </xdr:to>
        <xdr:pic>
          <xdr:nvPicPr>
            <xdr:cNvPr id="2" name="Imagem 1">
              <a:extLst>
                <a:ext uri="{FF2B5EF4-FFF2-40B4-BE49-F238E27FC236}">
                  <a16:creationId xmlns:a16="http://schemas.microsoft.com/office/drawing/2014/main" id="{00000000-0008-0000-0B00-000002000000}"/>
                </a:ext>
              </a:extLst>
            </xdr:cNvPr>
            <xdr:cNvPicPr>
              <a:picLocks noChangeAspect="1"/>
              <a:extLst>
                <a:ext uri="{84589F7E-364E-4C9E-8A38-B11213B215E9}">
                  <a14:cameraTool cellRange="ImgEscudo" spid="_x0000_s101251"/>
                </a:ext>
              </a:extLst>
            </xdr:cNvPicPr>
          </xdr:nvPicPr>
          <xdr:blipFill>
            <a:blip xmlns:r="http://schemas.openxmlformats.org/officeDocument/2006/relationships" r:embed="rId1"/>
            <a:stretch>
              <a:fillRect/>
            </a:stretch>
          </xdr:blipFill>
          <xdr:spPr>
            <a:xfrm>
              <a:off x="85726" y="66675"/>
              <a:ext cx="1276350" cy="436745"/>
            </a:xfrm>
            <a:prstGeom prst="rect">
              <a:avLst/>
            </a:prstGeom>
          </xdr:spPr>
        </xdr:pic>
        <xdr:clientData/>
      </xdr:twoCellAnchor>
    </mc:Choice>
    <mc:Fallback/>
  </mc:AlternateContent>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304800</xdr:colOff>
      <xdr:row>4</xdr:row>
      <xdr:rowOff>140176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261296</xdr:colOff>
      <xdr:row>6</xdr:row>
      <xdr:rowOff>33521</xdr:rowOff>
    </xdr:to>
    <xdr:sp macro="" textlink="">
      <xdr:nvSpPr>
        <xdr:cNvPr id="5" name="Seta: para a Esquerda 2">
          <a:hlinkClick xmlns:r="http://schemas.openxmlformats.org/officeDocument/2006/relationships" r:id="rId4"/>
          <a:extLst>
            <a:ext uri="{FF2B5EF4-FFF2-40B4-BE49-F238E27FC236}">
              <a16:creationId xmlns:a16="http://schemas.microsoft.com/office/drawing/2014/main" id="{00000000-0008-0000-0B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66676</xdr:colOff>
          <xdr:row>0</xdr:row>
          <xdr:rowOff>28575</xdr:rowOff>
        </xdr:from>
        <xdr:to>
          <xdr:col>1</xdr:col>
          <xdr:colOff>1200150</xdr:colOff>
          <xdr:row>2</xdr:row>
          <xdr:rowOff>133350</xdr:rowOff>
        </xdr:to>
        <xdr:pic>
          <xdr:nvPicPr>
            <xdr:cNvPr id="2" name="Imagem 1">
              <a:extLst>
                <a:ext uri="{FF2B5EF4-FFF2-40B4-BE49-F238E27FC236}">
                  <a16:creationId xmlns:a16="http://schemas.microsoft.com/office/drawing/2014/main" id="{00000000-0008-0000-0C00-000002000000}"/>
                </a:ext>
              </a:extLst>
            </xdr:cNvPr>
            <xdr:cNvPicPr>
              <a:picLocks noChangeAspect="1"/>
              <a:extLst>
                <a:ext uri="{84589F7E-364E-4C9E-8A38-B11213B215E9}">
                  <a14:cameraTool cellRange="ImgEscudo" spid="_x0000_s148903"/>
                </a:ext>
              </a:extLst>
            </xdr:cNvPicPr>
          </xdr:nvPicPr>
          <xdr:blipFill>
            <a:blip xmlns:r="http://schemas.openxmlformats.org/officeDocument/2006/relationships" r:embed="rId1"/>
            <a:stretch>
              <a:fillRect/>
            </a:stretch>
          </xdr:blipFill>
          <xdr:spPr>
            <a:xfrm>
              <a:off x="66676" y="28575"/>
              <a:ext cx="1781174" cy="457200"/>
            </a:xfrm>
            <a:prstGeom prst="rect">
              <a:avLst/>
            </a:prstGeom>
          </xdr:spPr>
        </xdr:pic>
        <xdr:clientData/>
      </xdr:twoCellAnchor>
    </mc:Choice>
    <mc:Fallback/>
  </mc:AlternateContent>
  <xdr:twoCellAnchor>
    <xdr:from>
      <xdr:col>25</xdr:col>
      <xdr:colOff>224438</xdr:colOff>
      <xdr:row>10</xdr:row>
      <xdr:rowOff>61568</xdr:rowOff>
    </xdr:from>
    <xdr:to>
      <xdr:col>26</xdr:col>
      <xdr:colOff>150723</xdr:colOff>
      <xdr:row>11</xdr:row>
      <xdr:rowOff>53399</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23227313" y="1966568"/>
          <a:ext cx="326335"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25</xdr:col>
      <xdr:colOff>0</xdr:colOff>
      <xdr:row>8</xdr:row>
      <xdr:rowOff>0</xdr:rowOff>
    </xdr:from>
    <xdr:to>
      <xdr:col>26</xdr:col>
      <xdr:colOff>492369</xdr:colOff>
      <xdr:row>9</xdr:row>
      <xdr:rowOff>121126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C00-000004000000}"/>
            </a:ext>
          </a:extLst>
        </xdr:cNvPr>
        <xdr:cNvSpPr/>
      </xdr:nvSpPr>
      <xdr:spPr>
        <a:xfrm>
          <a:off x="23002875" y="1524000"/>
          <a:ext cx="892419"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43898</xdr:colOff>
          <xdr:row>0</xdr:row>
          <xdr:rowOff>38928</xdr:rowOff>
        </xdr:from>
        <xdr:to>
          <xdr:col>0</xdr:col>
          <xdr:colOff>1393963</xdr:colOff>
          <xdr:row>2</xdr:row>
          <xdr:rowOff>117282</xdr:rowOff>
        </xdr:to>
        <xdr:pic>
          <xdr:nvPicPr>
            <xdr:cNvPr id="3" name="Imagem 2">
              <a:extLst>
                <a:ext uri="{FF2B5EF4-FFF2-40B4-BE49-F238E27FC236}">
                  <a16:creationId xmlns:a16="http://schemas.microsoft.com/office/drawing/2014/main" id="{00000000-0008-0000-0D00-000003000000}"/>
                </a:ext>
              </a:extLst>
            </xdr:cNvPr>
            <xdr:cNvPicPr>
              <a:picLocks noChangeAspect="1"/>
              <a:extLst>
                <a:ext uri="{84589F7E-364E-4C9E-8A38-B11213B215E9}">
                  <a14:cameraTool cellRange="ImgEscudo" spid="_x0000_s157040"/>
                </a:ext>
              </a:extLst>
            </xdr:cNvPicPr>
          </xdr:nvPicPr>
          <xdr:blipFill>
            <a:blip xmlns:r="http://schemas.openxmlformats.org/officeDocument/2006/relationships" r:embed="rId1"/>
            <a:stretch>
              <a:fillRect/>
            </a:stretch>
          </xdr:blipFill>
          <xdr:spPr>
            <a:xfrm>
              <a:off x="43898" y="38928"/>
              <a:ext cx="1350065" cy="411729"/>
            </a:xfrm>
            <a:prstGeom prst="rect">
              <a:avLst/>
            </a:prstGeom>
          </xdr:spPr>
        </xdr:pic>
        <xdr:clientData/>
      </xdr:twoCellAnchor>
    </mc:Choice>
    <mc:Fallback/>
  </mc:AlternateContent>
  <xdr:twoCellAnchor>
    <xdr:from>
      <xdr:col>6</xdr:col>
      <xdr:colOff>231914</xdr:colOff>
      <xdr:row>1</xdr:row>
      <xdr:rowOff>33130</xdr:rowOff>
    </xdr:from>
    <xdr:to>
      <xdr:col>7</xdr:col>
      <xdr:colOff>533782</xdr:colOff>
      <xdr:row>3</xdr:row>
      <xdr:rowOff>5169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a:xfrm>
          <a:off x="7611718" y="198782"/>
          <a:ext cx="889934"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72474</xdr:colOff>
          <xdr:row>0</xdr:row>
          <xdr:rowOff>38928</xdr:rowOff>
        </xdr:from>
        <xdr:to>
          <xdr:col>0</xdr:col>
          <xdr:colOff>1371600</xdr:colOff>
          <xdr:row>2</xdr:row>
          <xdr:rowOff>95250</xdr:rowOff>
        </xdr:to>
        <xdr:pic>
          <xdr:nvPicPr>
            <xdr:cNvPr id="2" name="Imagem 1">
              <a:extLst>
                <a:ext uri="{FF2B5EF4-FFF2-40B4-BE49-F238E27FC236}">
                  <a16:creationId xmlns:a16="http://schemas.microsoft.com/office/drawing/2014/main" id="{00000000-0008-0000-0E00-000002000000}"/>
                </a:ext>
              </a:extLst>
            </xdr:cNvPr>
            <xdr:cNvPicPr>
              <a:picLocks noChangeAspect="1"/>
              <a:extLst>
                <a:ext uri="{84589F7E-364E-4C9E-8A38-B11213B215E9}">
                  <a14:cameraTool cellRange="ImgEscudo" spid="_x0000_s153985"/>
                </a:ext>
              </a:extLst>
            </xdr:cNvPicPr>
          </xdr:nvPicPr>
          <xdr:blipFill>
            <a:blip xmlns:r="http://schemas.openxmlformats.org/officeDocument/2006/relationships" r:embed="rId1"/>
            <a:stretch>
              <a:fillRect/>
            </a:stretch>
          </xdr:blipFill>
          <xdr:spPr>
            <a:xfrm>
              <a:off x="72474" y="38928"/>
              <a:ext cx="1299126" cy="380172"/>
            </a:xfrm>
            <a:prstGeom prst="rect">
              <a:avLst/>
            </a:prstGeom>
          </xdr:spPr>
        </xdr:pic>
        <xdr:clientData/>
      </xdr:twoCellAnchor>
    </mc:Choice>
    <mc:Fallback/>
  </mc:AlternateContent>
  <xdr:twoCellAnchor>
    <xdr:from>
      <xdr:col>6</xdr:col>
      <xdr:colOff>231914</xdr:colOff>
      <xdr:row>1</xdr:row>
      <xdr:rowOff>33130</xdr:rowOff>
    </xdr:from>
    <xdr:to>
      <xdr:col>7</xdr:col>
      <xdr:colOff>533782</xdr:colOff>
      <xdr:row>3</xdr:row>
      <xdr:rowOff>5169</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7613789" y="195055"/>
          <a:ext cx="892418" cy="30541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76199</xdr:colOff>
          <xdr:row>0</xdr:row>
          <xdr:rowOff>57150</xdr:rowOff>
        </xdr:from>
        <xdr:to>
          <xdr:col>1</xdr:col>
          <xdr:colOff>523874</xdr:colOff>
          <xdr:row>2</xdr:row>
          <xdr:rowOff>140811</xdr:rowOff>
        </xdr:to>
        <xdr:pic>
          <xdr:nvPicPr>
            <xdr:cNvPr id="2" name="Imagem 1">
              <a:extLst>
                <a:ext uri="{FF2B5EF4-FFF2-40B4-BE49-F238E27FC236}">
                  <a16:creationId xmlns:a16="http://schemas.microsoft.com/office/drawing/2014/main" id="{9BA4D3B1-E7E7-422E-9B71-3B7790D58BA2}"/>
                </a:ext>
              </a:extLst>
            </xdr:cNvPr>
            <xdr:cNvPicPr>
              <a:picLocks noChangeAspect="1"/>
              <a:extLst>
                <a:ext uri="{84589F7E-364E-4C9E-8A38-B11213B215E9}">
                  <a14:cameraTool cellRange="ImgEscudo" spid="_x0000_s176208"/>
                </a:ext>
              </a:extLst>
            </xdr:cNvPicPr>
          </xdr:nvPicPr>
          <xdr:blipFill>
            <a:blip xmlns:r="http://schemas.openxmlformats.org/officeDocument/2006/relationships" r:embed="rId1"/>
            <a:stretch>
              <a:fillRect/>
            </a:stretch>
          </xdr:blipFill>
          <xdr:spPr>
            <a:xfrm>
              <a:off x="76199" y="57150"/>
              <a:ext cx="1781175" cy="445611"/>
            </a:xfrm>
            <a:prstGeom prst="rect">
              <a:avLst/>
            </a:prstGeom>
          </xdr:spPr>
        </xdr:pic>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5</xdr:col>
      <xdr:colOff>361950</xdr:colOff>
      <xdr:row>1</xdr:row>
      <xdr:rowOff>57150</xdr:rowOff>
    </xdr:from>
    <xdr:to>
      <xdr:col>6</xdr:col>
      <xdr:colOff>161925</xdr:colOff>
      <xdr:row>2</xdr:row>
      <xdr:rowOff>178276</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55AF52EE-D976-43AE-A266-C67BF028E1EC}"/>
            </a:ext>
          </a:extLst>
        </xdr:cNvPr>
        <xdr:cNvSpPr/>
      </xdr:nvSpPr>
      <xdr:spPr>
        <a:xfrm>
          <a:off x="9544050" y="2476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699446</xdr:colOff>
      <xdr:row>3</xdr:row>
      <xdr:rowOff>98840</xdr:rowOff>
    </xdr:from>
    <xdr:to>
      <xdr:col>5</xdr:col>
      <xdr:colOff>1023296</xdr:colOff>
      <xdr:row>4</xdr:row>
      <xdr:rowOff>90671</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DA6D2E6A-420B-414D-B637-48F117EEDEDC}"/>
            </a:ext>
          </a:extLst>
        </xdr:cNvPr>
        <xdr:cNvSpPr/>
      </xdr:nvSpPr>
      <xdr:spPr>
        <a:xfrm rot="10800000">
          <a:off x="9881546" y="679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1</xdr:col>
          <xdr:colOff>76200</xdr:colOff>
          <xdr:row>1</xdr:row>
          <xdr:rowOff>85725</xdr:rowOff>
        </xdr:from>
        <xdr:to>
          <xdr:col>1</xdr:col>
          <xdr:colOff>1457132</xdr:colOff>
          <xdr:row>3</xdr:row>
          <xdr:rowOff>140811</xdr:rowOff>
        </xdr:to>
        <xdr:pic>
          <xdr:nvPicPr>
            <xdr:cNvPr id="4" name="Imagem 3">
              <a:extLst>
                <a:ext uri="{FF2B5EF4-FFF2-40B4-BE49-F238E27FC236}">
                  <a16:creationId xmlns:a16="http://schemas.microsoft.com/office/drawing/2014/main" id="{E2277453-3D7F-462D-B9AA-0CB3089795B9}"/>
                </a:ext>
              </a:extLst>
            </xdr:cNvPr>
            <xdr:cNvPicPr>
              <a:picLocks noChangeAspect="1"/>
              <a:extLst>
                <a:ext uri="{84589F7E-364E-4C9E-8A38-B11213B215E9}">
                  <a14:cameraTool cellRange="ImgEscudo" spid="_x0000_s175184"/>
                </a:ext>
              </a:extLst>
            </xdr:cNvPicPr>
          </xdr:nvPicPr>
          <xdr:blipFill>
            <a:blip xmlns:r="http://schemas.openxmlformats.org/officeDocument/2006/relationships" r:embed="rId3"/>
            <a:stretch>
              <a:fillRect/>
            </a:stretch>
          </xdr:blipFill>
          <xdr:spPr>
            <a:xfrm>
              <a:off x="685800" y="276225"/>
              <a:ext cx="1380932" cy="445611"/>
            </a:xfrm>
            <a:prstGeom prst="rect">
              <a:avLst/>
            </a:prstGeom>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600075</xdr:colOff>
      <xdr:row>0</xdr:row>
      <xdr:rowOff>113058</xdr:rowOff>
    </xdr:from>
    <xdr:to>
      <xdr:col>4</xdr:col>
      <xdr:colOff>0</xdr:colOff>
      <xdr:row>5</xdr:row>
      <xdr:rowOff>100219</xdr:rowOff>
    </xdr:to>
    <xdr:sp macro="" textlink="">
      <xdr:nvSpPr>
        <xdr:cNvPr id="2" name="Retângulo 1">
          <a:extLst>
            <a:ext uri="{FF2B5EF4-FFF2-40B4-BE49-F238E27FC236}">
              <a16:creationId xmlns:a16="http://schemas.microsoft.com/office/drawing/2014/main" id="{00000000-0008-0000-0200-000002000000}"/>
            </a:ext>
          </a:extLst>
        </xdr:cNvPr>
        <xdr:cNvSpPr/>
      </xdr:nvSpPr>
      <xdr:spPr>
        <a:xfrm>
          <a:off x="1209675" y="113058"/>
          <a:ext cx="7372350" cy="796786"/>
        </a:xfrm>
        <a:prstGeom prst="rect">
          <a:avLst/>
        </a:prstGeom>
        <a:solidFill>
          <a:schemeClr val="bg1">
            <a:lumMod val="95000"/>
          </a:schemeClr>
        </a:solidFill>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2801927</xdr:colOff>
      <xdr:row>1</xdr:row>
      <xdr:rowOff>5954</xdr:rowOff>
    </xdr:from>
    <xdr:to>
      <xdr:col>3</xdr:col>
      <xdr:colOff>3574549</xdr:colOff>
      <xdr:row>2</xdr:row>
      <xdr:rowOff>89297</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1115" y="166688"/>
          <a:ext cx="772622" cy="244078"/>
        </a:xfrm>
        <a:prstGeom prst="rect">
          <a:avLst/>
        </a:prstGeom>
      </xdr:spPr>
    </xdr:pic>
    <xdr:clientData/>
  </xdr:twoCellAnchor>
  <xdr:twoCellAnchor>
    <xdr:from>
      <xdr:col>2</xdr:col>
      <xdr:colOff>91102</xdr:colOff>
      <xdr:row>1</xdr:row>
      <xdr:rowOff>165648</xdr:rowOff>
    </xdr:from>
    <xdr:to>
      <xdr:col>2</xdr:col>
      <xdr:colOff>1051885</xdr:colOff>
      <xdr:row>4</xdr:row>
      <xdr:rowOff>107669</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91102" y="165648"/>
          <a:ext cx="960783" cy="427796"/>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PLANILHA</a:t>
          </a:r>
          <a:r>
            <a:rPr lang="pt-BR" sz="900" baseline="0">
              <a:latin typeface="Britannic Bold" panose="020B0903060703020204" pitchFamily="34" charset="0"/>
            </a:rPr>
            <a:t> </a:t>
          </a:r>
          <a:r>
            <a:rPr lang="pt-BR" sz="800" baseline="0">
              <a:latin typeface="Britannic Bold" panose="020B0903060703020204" pitchFamily="34" charset="0"/>
            </a:rPr>
            <a:t>ORÇAMENTÁRIA</a:t>
          </a:r>
          <a:endParaRPr lang="pt-BR" sz="800">
            <a:latin typeface="Britannic Bold" panose="020B0903060703020204" pitchFamily="34" charset="0"/>
          </a:endParaRPr>
        </a:p>
      </xdr:txBody>
    </xdr:sp>
    <xdr:clientData/>
  </xdr:twoCellAnchor>
  <xdr:twoCellAnchor>
    <xdr:from>
      <xdr:col>2</xdr:col>
      <xdr:colOff>1162863</xdr:colOff>
      <xdr:row>2</xdr:row>
      <xdr:rowOff>11592</xdr:rowOff>
    </xdr:from>
    <xdr:to>
      <xdr:col>2</xdr:col>
      <xdr:colOff>2123646</xdr:colOff>
      <xdr:row>4</xdr:row>
      <xdr:rowOff>119265</xdr:rowOff>
    </xdr:to>
    <xdr:sp macro="" textlink="">
      <xdr:nvSpPr>
        <xdr:cNvPr id="5" name="Retângulo: Cantos Arredondados 4">
          <a:hlinkClick xmlns:r="http://schemas.openxmlformats.org/officeDocument/2006/relationships" r:id="rId3"/>
          <a:extLst>
            <a:ext uri="{FF2B5EF4-FFF2-40B4-BE49-F238E27FC236}">
              <a16:creationId xmlns:a16="http://schemas.microsoft.com/office/drawing/2014/main" id="{00000000-0008-0000-0200-000005000000}"/>
            </a:ext>
          </a:extLst>
        </xdr:cNvPr>
        <xdr:cNvSpPr/>
      </xdr:nvSpPr>
      <xdr:spPr>
        <a:xfrm>
          <a:off x="1162863" y="173517"/>
          <a:ext cx="960783" cy="431523"/>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MEMÓRIA</a:t>
          </a:r>
          <a:r>
            <a:rPr lang="pt-BR" sz="800" baseline="0">
              <a:latin typeface="Britannic Bold" panose="020B0903060703020204" pitchFamily="34" charset="0"/>
            </a:rPr>
            <a:t> DE CÁLCULO</a:t>
          </a:r>
          <a:endParaRPr lang="pt-BR" sz="800">
            <a:latin typeface="Britannic Bold" panose="020B0903060703020204" pitchFamily="34" charset="0"/>
          </a:endParaRPr>
        </a:p>
      </xdr:txBody>
    </xdr:sp>
    <xdr:clientData/>
  </xdr:twoCellAnchor>
  <xdr:twoCellAnchor>
    <xdr:from>
      <xdr:col>2</xdr:col>
      <xdr:colOff>2241880</xdr:colOff>
      <xdr:row>2</xdr:row>
      <xdr:rowOff>6623</xdr:rowOff>
    </xdr:from>
    <xdr:to>
      <xdr:col>2</xdr:col>
      <xdr:colOff>3202663</xdr:colOff>
      <xdr:row>4</xdr:row>
      <xdr:rowOff>114296</xdr:rowOff>
    </xdr:to>
    <xdr:sp macro="" textlink="">
      <xdr:nvSpPr>
        <xdr:cNvPr id="6" name="Retângulo: Cantos Arredondados 5">
          <a:hlinkClick xmlns:r="http://schemas.openxmlformats.org/officeDocument/2006/relationships" r:id="rId4"/>
          <a:extLst>
            <a:ext uri="{FF2B5EF4-FFF2-40B4-BE49-F238E27FC236}">
              <a16:creationId xmlns:a16="http://schemas.microsoft.com/office/drawing/2014/main" id="{00000000-0008-0000-0200-000006000000}"/>
            </a:ext>
          </a:extLst>
        </xdr:cNvPr>
        <xdr:cNvSpPr/>
      </xdr:nvSpPr>
      <xdr:spPr>
        <a:xfrm>
          <a:off x="3456318" y="328092"/>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COMPOSIÇÕES</a:t>
          </a:r>
        </a:p>
      </xdr:txBody>
    </xdr:sp>
    <xdr:clientData/>
  </xdr:twoCellAnchor>
  <xdr:twoCellAnchor>
    <xdr:from>
      <xdr:col>2</xdr:col>
      <xdr:colOff>3323226</xdr:colOff>
      <xdr:row>2</xdr:row>
      <xdr:rowOff>12265</xdr:rowOff>
    </xdr:from>
    <xdr:to>
      <xdr:col>3</xdr:col>
      <xdr:colOff>565118</xdr:colOff>
      <xdr:row>4</xdr:row>
      <xdr:rowOff>119938</xdr:rowOff>
    </xdr:to>
    <xdr:sp macro="" textlink="">
      <xdr:nvSpPr>
        <xdr:cNvPr id="7" name="Retângulo: Cantos Arredondados 6">
          <a:hlinkClick xmlns:r="http://schemas.openxmlformats.org/officeDocument/2006/relationships" r:id="rId5"/>
          <a:extLst>
            <a:ext uri="{FF2B5EF4-FFF2-40B4-BE49-F238E27FC236}">
              <a16:creationId xmlns:a16="http://schemas.microsoft.com/office/drawing/2014/main" id="{00000000-0008-0000-0200-000007000000}"/>
            </a:ext>
          </a:extLst>
        </xdr:cNvPr>
        <xdr:cNvSpPr/>
      </xdr:nvSpPr>
      <xdr:spPr>
        <a:xfrm>
          <a:off x="4537664" y="333734"/>
          <a:ext cx="956642"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CRONOGRAMA</a:t>
          </a:r>
        </a:p>
      </xdr:txBody>
    </xdr:sp>
    <xdr:clientData/>
  </xdr:twoCellAnchor>
  <xdr:twoCellAnchor>
    <xdr:from>
      <xdr:col>3</xdr:col>
      <xdr:colOff>672740</xdr:colOff>
      <xdr:row>2</xdr:row>
      <xdr:rowOff>13250</xdr:rowOff>
    </xdr:from>
    <xdr:to>
      <xdr:col>3</xdr:col>
      <xdr:colOff>1633523</xdr:colOff>
      <xdr:row>4</xdr:row>
      <xdr:rowOff>120923</xdr:rowOff>
    </xdr:to>
    <xdr:sp macro="" textlink="">
      <xdr:nvSpPr>
        <xdr:cNvPr id="8" name="Retângulo: Cantos Arredondados 7">
          <a:hlinkClick xmlns:r="http://schemas.openxmlformats.org/officeDocument/2006/relationships" r:id="rId6"/>
          <a:extLst>
            <a:ext uri="{FF2B5EF4-FFF2-40B4-BE49-F238E27FC236}">
              <a16:creationId xmlns:a16="http://schemas.microsoft.com/office/drawing/2014/main" id="{00000000-0008-0000-0200-000008000000}"/>
            </a:ext>
          </a:extLst>
        </xdr:cNvPr>
        <xdr:cNvSpPr/>
      </xdr:nvSpPr>
      <xdr:spPr>
        <a:xfrm>
          <a:off x="5601928" y="334719"/>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COTAÇÕES</a:t>
          </a:r>
        </a:p>
      </xdr:txBody>
    </xdr:sp>
    <xdr:clientData/>
  </xdr:twoCellAnchor>
  <xdr:twoCellAnchor>
    <xdr:from>
      <xdr:col>3</xdr:col>
      <xdr:colOff>1744301</xdr:colOff>
      <xdr:row>2</xdr:row>
      <xdr:rowOff>14441</xdr:rowOff>
    </xdr:from>
    <xdr:to>
      <xdr:col>3</xdr:col>
      <xdr:colOff>2705084</xdr:colOff>
      <xdr:row>4</xdr:row>
      <xdr:rowOff>122114</xdr:rowOff>
    </xdr:to>
    <xdr:sp macro="" textlink="">
      <xdr:nvSpPr>
        <xdr:cNvPr id="9" name="Retângulo: Cantos Arredondados 8">
          <a:hlinkClick xmlns:r="http://schemas.openxmlformats.org/officeDocument/2006/relationships" r:id="rId7"/>
          <a:extLst>
            <a:ext uri="{FF2B5EF4-FFF2-40B4-BE49-F238E27FC236}">
              <a16:creationId xmlns:a16="http://schemas.microsoft.com/office/drawing/2014/main" id="{00000000-0008-0000-0200-000009000000}"/>
            </a:ext>
          </a:extLst>
        </xdr:cNvPr>
        <xdr:cNvSpPr/>
      </xdr:nvSpPr>
      <xdr:spPr>
        <a:xfrm>
          <a:off x="6673489" y="335910"/>
          <a:ext cx="960783" cy="429142"/>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latin typeface="Britannic Bold" panose="020B0903060703020204" pitchFamily="34" charset="0"/>
            </a:rPr>
            <a:t>BDI</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36636</xdr:colOff>
          <xdr:row>1</xdr:row>
          <xdr:rowOff>29309</xdr:rowOff>
        </xdr:from>
        <xdr:to>
          <xdr:col>2</xdr:col>
          <xdr:colOff>862965</xdr:colOff>
          <xdr:row>4</xdr:row>
          <xdr:rowOff>56650</xdr:rowOff>
        </xdr:to>
        <xdr:pic>
          <xdr:nvPicPr>
            <xdr:cNvPr id="4" name="Imagem 3">
              <a:extLst>
                <a:ext uri="{FF2B5EF4-FFF2-40B4-BE49-F238E27FC236}">
                  <a16:creationId xmlns:a16="http://schemas.microsoft.com/office/drawing/2014/main" id="{00000000-0008-0000-0300-000004000000}"/>
                </a:ext>
              </a:extLst>
            </xdr:cNvPr>
            <xdr:cNvPicPr>
              <a:picLocks noChangeAspect="1"/>
              <a:extLst>
                <a:ext uri="{84589F7E-364E-4C9E-8A38-B11213B215E9}">
                  <a14:cameraTool cellRange="ImgEscudo" spid="_x0000_s160914"/>
                </a:ext>
              </a:extLst>
            </xdr:cNvPicPr>
          </xdr:nvPicPr>
          <xdr:blipFill>
            <a:blip xmlns:r="http://schemas.openxmlformats.org/officeDocument/2006/relationships" r:embed="rId1"/>
            <a:stretch>
              <a:fillRect/>
            </a:stretch>
          </xdr:blipFill>
          <xdr:spPr>
            <a:xfrm>
              <a:off x="646236" y="219809"/>
              <a:ext cx="1592139" cy="513116"/>
            </a:xfrm>
            <a:prstGeom prst="rect">
              <a:avLst/>
            </a:prstGeom>
          </xdr:spPr>
        </xdr:pic>
        <xdr:clientData/>
      </xdr:twoCellAnchor>
    </mc:Choice>
    <mc:Fallback/>
  </mc:AlternateContent>
  <xdr:twoCellAnchor>
    <xdr:from>
      <xdr:col>15</xdr:col>
      <xdr:colOff>361950</xdr:colOff>
      <xdr:row>1</xdr:row>
      <xdr:rowOff>57150</xdr:rowOff>
    </xdr:from>
    <xdr:to>
      <xdr:col>16</xdr:col>
      <xdr:colOff>161925</xdr:colOff>
      <xdr:row>2</xdr:row>
      <xdr:rowOff>178276</xdr:rowOff>
    </xdr:to>
    <xdr:sp macro="" textlink="">
      <xdr:nvSpPr>
        <xdr:cNvPr id="5" name="Retângulo: Cantos Arredondados 3">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13811250" y="2476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15</xdr:col>
      <xdr:colOff>699446</xdr:colOff>
      <xdr:row>3</xdr:row>
      <xdr:rowOff>98840</xdr:rowOff>
    </xdr:from>
    <xdr:to>
      <xdr:col>15</xdr:col>
      <xdr:colOff>1023296</xdr:colOff>
      <xdr:row>4</xdr:row>
      <xdr:rowOff>90671</xdr:rowOff>
    </xdr:to>
    <xdr:sp macro="" textlink="">
      <xdr:nvSpPr>
        <xdr:cNvPr id="6" name="Seta: para a Esquerda 2">
          <a:hlinkClick xmlns:r="http://schemas.openxmlformats.org/officeDocument/2006/relationships" r:id="rId3"/>
          <a:extLst>
            <a:ext uri="{FF2B5EF4-FFF2-40B4-BE49-F238E27FC236}">
              <a16:creationId xmlns:a16="http://schemas.microsoft.com/office/drawing/2014/main" id="{00000000-0008-0000-0300-000006000000}"/>
            </a:ext>
          </a:extLst>
        </xdr:cNvPr>
        <xdr:cNvSpPr/>
      </xdr:nvSpPr>
      <xdr:spPr>
        <a:xfrm rot="10800000">
          <a:off x="14148746" y="679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114</xdr:row>
      <xdr:rowOff>47625</xdr:rowOff>
    </xdr:from>
    <xdr:to>
      <xdr:col>3</xdr:col>
      <xdr:colOff>1009650</xdr:colOff>
      <xdr:row>114</xdr:row>
      <xdr:rowOff>1200150</xdr:rowOff>
    </xdr:to>
    <xdr:pic>
      <xdr:nvPicPr>
        <xdr:cNvPr id="25" name="Imagem 24" descr="4 formas de reduzir flechas em vigas de concreto armado - Portal Civil">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7275" y="41786175"/>
          <a:ext cx="3181350"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95251</xdr:colOff>
      <xdr:row>206</xdr:row>
      <xdr:rowOff>38100</xdr:rowOff>
    </xdr:from>
    <xdr:ext cx="3209924" cy="1152525"/>
    <xdr:pic>
      <xdr:nvPicPr>
        <xdr:cNvPr id="28" name="Imagem 27" descr="4 formas de reduzir flechas em vigas de concreto armado - Portal Civil">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7276" y="57673875"/>
          <a:ext cx="3209924" cy="1152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97363</xdr:colOff>
      <xdr:row>245</xdr:row>
      <xdr:rowOff>41462</xdr:rowOff>
    </xdr:from>
    <xdr:ext cx="3230784" cy="1285875"/>
    <xdr:pic>
      <xdr:nvPicPr>
        <xdr:cNvPr id="29" name="Imagem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
        <a:stretch>
          <a:fillRect/>
        </a:stretch>
      </xdr:blipFill>
      <xdr:spPr>
        <a:xfrm>
          <a:off x="1061069" y="79984227"/>
          <a:ext cx="3230784" cy="1285875"/>
        </a:xfrm>
        <a:prstGeom prst="rect">
          <a:avLst/>
        </a:prstGeom>
      </xdr:spPr>
    </xdr:pic>
    <xdr:clientData/>
  </xdr:oneCellAnchor>
  <xdr:oneCellAnchor>
    <xdr:from>
      <xdr:col>1</xdr:col>
      <xdr:colOff>247650</xdr:colOff>
      <xdr:row>285</xdr:row>
      <xdr:rowOff>70761</xdr:rowOff>
    </xdr:from>
    <xdr:ext cx="3038475" cy="872214"/>
    <xdr:pic>
      <xdr:nvPicPr>
        <xdr:cNvPr id="33" name="Imagem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3"/>
        <a:stretch>
          <a:fillRect/>
        </a:stretch>
      </xdr:blipFill>
      <xdr:spPr>
        <a:xfrm>
          <a:off x="1209675" y="78023361"/>
          <a:ext cx="3038475" cy="872214"/>
        </a:xfrm>
        <a:prstGeom prst="rect">
          <a:avLst/>
        </a:prstGeom>
      </xdr:spPr>
    </xdr:pic>
    <xdr:clientData/>
  </xdr:oneCellAnchor>
  <xdr:oneCellAnchor>
    <xdr:from>
      <xdr:col>1</xdr:col>
      <xdr:colOff>76200</xdr:colOff>
      <xdr:row>202</xdr:row>
      <xdr:rowOff>36420</xdr:rowOff>
    </xdr:from>
    <xdr:ext cx="3219449" cy="1143000"/>
    <xdr:pic>
      <xdr:nvPicPr>
        <xdr:cNvPr id="35" name="Imagem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
        <a:stretch>
          <a:fillRect/>
        </a:stretch>
      </xdr:blipFill>
      <xdr:spPr>
        <a:xfrm>
          <a:off x="1039906" y="71216185"/>
          <a:ext cx="3219449" cy="1143000"/>
        </a:xfrm>
        <a:prstGeom prst="rect">
          <a:avLst/>
        </a:prstGeom>
      </xdr:spPr>
    </xdr:pic>
    <xdr:clientData/>
  </xdr:oneCellAnchor>
  <xdr:oneCellAnchor>
    <xdr:from>
      <xdr:col>1</xdr:col>
      <xdr:colOff>238125</xdr:colOff>
      <xdr:row>281</xdr:row>
      <xdr:rowOff>19050</xdr:rowOff>
    </xdr:from>
    <xdr:ext cx="3057525" cy="1047750"/>
    <xdr:pic>
      <xdr:nvPicPr>
        <xdr:cNvPr id="34" name="Imagem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3"/>
        <a:stretch>
          <a:fillRect/>
        </a:stretch>
      </xdr:blipFill>
      <xdr:spPr>
        <a:xfrm>
          <a:off x="1200150" y="62131575"/>
          <a:ext cx="3057525" cy="1047750"/>
        </a:xfrm>
        <a:prstGeom prst="rect">
          <a:avLst/>
        </a:prstGeom>
      </xdr:spPr>
    </xdr:pic>
    <xdr:clientData/>
  </xdr:oneCellAnchor>
  <xdr:oneCellAnchor>
    <xdr:from>
      <xdr:col>1</xdr:col>
      <xdr:colOff>104775</xdr:colOff>
      <xdr:row>442</xdr:row>
      <xdr:rowOff>0</xdr:rowOff>
    </xdr:from>
    <xdr:ext cx="3434917" cy="1000125"/>
    <xdr:pic>
      <xdr:nvPicPr>
        <xdr:cNvPr id="40" name="Imagem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4"/>
        <a:stretch>
          <a:fillRect/>
        </a:stretch>
      </xdr:blipFill>
      <xdr:spPr>
        <a:xfrm>
          <a:off x="1066800" y="122520075"/>
          <a:ext cx="3434917" cy="1000125"/>
        </a:xfrm>
        <a:prstGeom prst="rect">
          <a:avLst/>
        </a:prstGeom>
      </xdr:spPr>
    </xdr:pic>
    <xdr:clientData/>
  </xdr:oneCellAnchor>
  <xdr:twoCellAnchor editAs="oneCell">
    <xdr:from>
      <xdr:col>1</xdr:col>
      <xdr:colOff>203034</xdr:colOff>
      <xdr:row>436</xdr:row>
      <xdr:rowOff>114301</xdr:rowOff>
    </xdr:from>
    <xdr:to>
      <xdr:col>3</xdr:col>
      <xdr:colOff>1104900</xdr:colOff>
      <xdr:row>438</xdr:row>
      <xdr:rowOff>390526</xdr:rowOff>
    </xdr:to>
    <xdr:pic>
      <xdr:nvPicPr>
        <xdr:cNvPr id="46" name="Imagem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5"/>
        <a:stretch>
          <a:fillRect/>
        </a:stretch>
      </xdr:blipFill>
      <xdr:spPr>
        <a:xfrm>
          <a:off x="1165059" y="120481726"/>
          <a:ext cx="3168816" cy="11239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95249</xdr:colOff>
          <xdr:row>2</xdr:row>
          <xdr:rowOff>76200</xdr:rowOff>
        </xdr:from>
        <xdr:to>
          <xdr:col>2</xdr:col>
          <xdr:colOff>1162049</xdr:colOff>
          <xdr:row>4</xdr:row>
          <xdr:rowOff>142875</xdr:rowOff>
        </xdr:to>
        <xdr:pic>
          <xdr:nvPicPr>
            <xdr:cNvPr id="41" name="Imagem 40">
              <a:extLst>
                <a:ext uri="{FF2B5EF4-FFF2-40B4-BE49-F238E27FC236}">
                  <a16:creationId xmlns:a16="http://schemas.microsoft.com/office/drawing/2014/main" id="{00000000-0008-0000-0500-000029000000}"/>
                </a:ext>
              </a:extLst>
            </xdr:cNvPr>
            <xdr:cNvPicPr>
              <a:picLocks noChangeAspect="1"/>
              <a:extLst>
                <a:ext uri="{84589F7E-364E-4C9E-8A38-B11213B215E9}">
                  <a14:cameraTool cellRange="ImgEscudo" spid="_x0000_s136623"/>
                </a:ext>
              </a:extLst>
            </xdr:cNvPicPr>
          </xdr:nvPicPr>
          <xdr:blipFill>
            <a:blip xmlns:r="http://schemas.openxmlformats.org/officeDocument/2006/relationships" r:embed="rId6"/>
            <a:stretch>
              <a:fillRect/>
            </a:stretch>
          </xdr:blipFill>
          <xdr:spPr>
            <a:xfrm>
              <a:off x="1057274" y="400050"/>
              <a:ext cx="2085975" cy="447675"/>
            </a:xfrm>
            <a:prstGeom prst="rect">
              <a:avLst/>
            </a:prstGeom>
          </xdr:spPr>
        </xdr:pic>
        <xdr:clientData/>
      </xdr:twoCellAnchor>
    </mc:Choice>
    <mc:Fallback/>
  </mc:AlternateContent>
  <xdr:twoCellAnchor>
    <xdr:from>
      <xdr:col>11</xdr:col>
      <xdr:colOff>137471</xdr:colOff>
      <xdr:row>5</xdr:row>
      <xdr:rowOff>32165</xdr:rowOff>
    </xdr:from>
    <xdr:to>
      <xdr:col>11</xdr:col>
      <xdr:colOff>461321</xdr:colOff>
      <xdr:row>5</xdr:row>
      <xdr:rowOff>214496</xdr:rowOff>
    </xdr:to>
    <xdr:sp macro="" textlink="">
      <xdr:nvSpPr>
        <xdr:cNvPr id="43" name="Seta: para a Esquerda 2">
          <a:hlinkClick xmlns:r="http://schemas.openxmlformats.org/officeDocument/2006/relationships" r:id="rId7"/>
          <a:extLst>
            <a:ext uri="{FF2B5EF4-FFF2-40B4-BE49-F238E27FC236}">
              <a16:creationId xmlns:a16="http://schemas.microsoft.com/office/drawing/2014/main" id="{00000000-0008-0000-0500-00002B000000}"/>
            </a:ext>
          </a:extLst>
        </xdr:cNvPr>
        <xdr:cNvSpPr/>
      </xdr:nvSpPr>
      <xdr:spPr>
        <a:xfrm>
          <a:off x="12567596" y="91799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9526</xdr:colOff>
      <xdr:row>2</xdr:row>
      <xdr:rowOff>104775</xdr:rowOff>
    </xdr:from>
    <xdr:to>
      <xdr:col>11</xdr:col>
      <xdr:colOff>1143000</xdr:colOff>
      <xdr:row>4</xdr:row>
      <xdr:rowOff>104775</xdr:rowOff>
    </xdr:to>
    <xdr:sp macro="" textlink="">
      <xdr:nvSpPr>
        <xdr:cNvPr id="44" name="Retângulo: Cantos Arredondados 3">
          <a:hlinkClick xmlns:r="http://schemas.openxmlformats.org/officeDocument/2006/relationships" r:id="rId8"/>
          <a:extLst>
            <a:ext uri="{FF2B5EF4-FFF2-40B4-BE49-F238E27FC236}">
              <a16:creationId xmlns:a16="http://schemas.microsoft.com/office/drawing/2014/main" id="{00000000-0008-0000-0500-00002C000000}"/>
            </a:ext>
          </a:extLst>
        </xdr:cNvPr>
        <xdr:cNvSpPr/>
      </xdr:nvSpPr>
      <xdr:spPr>
        <a:xfrm>
          <a:off x="12439651" y="428625"/>
          <a:ext cx="1133474"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a:t>DADOS</a:t>
          </a:r>
        </a:p>
      </xdr:txBody>
    </xdr:sp>
    <xdr:clientData/>
  </xdr:twoCellAnchor>
  <xdr:twoCellAnchor>
    <xdr:from>
      <xdr:col>11</xdr:col>
      <xdr:colOff>623246</xdr:colOff>
      <xdr:row>5</xdr:row>
      <xdr:rowOff>41690</xdr:rowOff>
    </xdr:from>
    <xdr:to>
      <xdr:col>11</xdr:col>
      <xdr:colOff>947096</xdr:colOff>
      <xdr:row>5</xdr:row>
      <xdr:rowOff>224021</xdr:rowOff>
    </xdr:to>
    <xdr:sp macro="" textlink="">
      <xdr:nvSpPr>
        <xdr:cNvPr id="48" name="Seta: para a Esquerda 2">
          <a:hlinkClick xmlns:r="http://schemas.openxmlformats.org/officeDocument/2006/relationships" r:id="rId9"/>
          <a:extLst>
            <a:ext uri="{FF2B5EF4-FFF2-40B4-BE49-F238E27FC236}">
              <a16:creationId xmlns:a16="http://schemas.microsoft.com/office/drawing/2014/main" id="{00000000-0008-0000-0500-000030000000}"/>
            </a:ext>
          </a:extLst>
        </xdr:cNvPr>
        <xdr:cNvSpPr/>
      </xdr:nvSpPr>
      <xdr:spPr>
        <a:xfrm rot="10800000">
          <a:off x="13053371" y="92751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314325</xdr:colOff>
      <xdr:row>6</xdr:row>
      <xdr:rowOff>114300</xdr:rowOff>
    </xdr:from>
    <xdr:to>
      <xdr:col>11</xdr:col>
      <xdr:colOff>1238251</xdr:colOff>
      <xdr:row>9</xdr:row>
      <xdr:rowOff>142875</xdr:rowOff>
    </xdr:to>
    <xdr:sp macro="" textlink="">
      <xdr:nvSpPr>
        <xdr:cNvPr id="51" name="Retângulo: Cantos Arredondados 3">
          <a:hlinkClick xmlns:r="http://schemas.openxmlformats.org/officeDocument/2006/relationships" r:id="rId10"/>
          <a:extLst>
            <a:ext uri="{FF2B5EF4-FFF2-40B4-BE49-F238E27FC236}">
              <a16:creationId xmlns:a16="http://schemas.microsoft.com/office/drawing/2014/main" id="{00000000-0008-0000-0500-000033000000}"/>
            </a:ext>
          </a:extLst>
        </xdr:cNvPr>
        <xdr:cNvSpPr/>
      </xdr:nvSpPr>
      <xdr:spPr>
        <a:xfrm>
          <a:off x="12363450" y="1257300"/>
          <a:ext cx="1304926" cy="51435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pt-BR" sz="1100"/>
            <a:t>BANCO</a:t>
          </a:r>
          <a:r>
            <a:rPr lang="pt-BR" sz="1100" baseline="0"/>
            <a:t> DE DADOS ARQUITETÔNICO</a:t>
          </a:r>
          <a:endParaRPr lang="pt-BR" sz="1100"/>
        </a:p>
      </xdr:txBody>
    </xdr:sp>
    <xdr:clientData/>
  </xdr:twoCellAnchor>
  <xdr:twoCellAnchor>
    <xdr:from>
      <xdr:col>10</xdr:col>
      <xdr:colOff>333375</xdr:colOff>
      <xdr:row>10</xdr:row>
      <xdr:rowOff>47625</xdr:rowOff>
    </xdr:from>
    <xdr:to>
      <xdr:col>11</xdr:col>
      <xdr:colOff>1257301</xdr:colOff>
      <xdr:row>13</xdr:row>
      <xdr:rowOff>76200</xdr:rowOff>
    </xdr:to>
    <xdr:sp macro="" textlink="">
      <xdr:nvSpPr>
        <xdr:cNvPr id="53" name="Retângulo: Cantos Arredondados 3">
          <a:hlinkClick xmlns:r="http://schemas.openxmlformats.org/officeDocument/2006/relationships" r:id="rId11"/>
          <a:extLst>
            <a:ext uri="{FF2B5EF4-FFF2-40B4-BE49-F238E27FC236}">
              <a16:creationId xmlns:a16="http://schemas.microsoft.com/office/drawing/2014/main" id="{00000000-0008-0000-0500-000035000000}"/>
            </a:ext>
          </a:extLst>
        </xdr:cNvPr>
        <xdr:cNvSpPr/>
      </xdr:nvSpPr>
      <xdr:spPr>
        <a:xfrm>
          <a:off x="12382500" y="1924050"/>
          <a:ext cx="1304926" cy="514350"/>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pt-BR" sz="1100"/>
            <a:t>BANCO</a:t>
          </a:r>
          <a:r>
            <a:rPr lang="pt-BR" sz="1100" baseline="0"/>
            <a:t> DE DADOS </a:t>
          </a:r>
          <a:br>
            <a:rPr lang="pt-BR" sz="1100" baseline="0"/>
          </a:br>
          <a:r>
            <a:rPr lang="pt-BR" sz="1100" baseline="0"/>
            <a:t>ENGENHARIA</a:t>
          </a:r>
          <a:endParaRPr lang="pt-BR" sz="1100"/>
        </a:p>
      </xdr:txBody>
    </xdr:sp>
    <xdr:clientData/>
  </xdr:twoCellAnchor>
  <xdr:oneCellAnchor>
    <xdr:from>
      <xdr:col>1</xdr:col>
      <xdr:colOff>190500</xdr:colOff>
      <xdr:row>64</xdr:row>
      <xdr:rowOff>73244</xdr:rowOff>
    </xdr:from>
    <xdr:ext cx="3067049" cy="1183323"/>
    <xdr:pic>
      <xdr:nvPicPr>
        <xdr:cNvPr id="42" name="Imagem 41" descr="Ver a imagem de origem">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52525" y="24047669"/>
          <a:ext cx="3067049" cy="11833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438149</xdr:colOff>
      <xdr:row>102</xdr:row>
      <xdr:rowOff>76201</xdr:rowOff>
    </xdr:from>
    <xdr:to>
      <xdr:col>3</xdr:col>
      <xdr:colOff>952501</xdr:colOff>
      <xdr:row>102</xdr:row>
      <xdr:rowOff>992198</xdr:rowOff>
    </xdr:to>
    <xdr:pic>
      <xdr:nvPicPr>
        <xdr:cNvPr id="45" name="Imagem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13"/>
        <a:stretch>
          <a:fillRect/>
        </a:stretch>
      </xdr:blipFill>
      <xdr:spPr>
        <a:xfrm>
          <a:off x="1400174" y="30822901"/>
          <a:ext cx="2781302" cy="915997"/>
        </a:xfrm>
        <a:prstGeom prst="rect">
          <a:avLst/>
        </a:prstGeom>
      </xdr:spPr>
    </xdr:pic>
    <xdr:clientData/>
  </xdr:twoCellAnchor>
  <xdr:oneCellAnchor>
    <xdr:from>
      <xdr:col>1</xdr:col>
      <xdr:colOff>190500</xdr:colOff>
      <xdr:row>68</xdr:row>
      <xdr:rowOff>73244</xdr:rowOff>
    </xdr:from>
    <xdr:ext cx="3067049" cy="1183323"/>
    <xdr:pic>
      <xdr:nvPicPr>
        <xdr:cNvPr id="2" name="Imagem 1" descr="Ver a imagem de origem">
          <a:extLst>
            <a:ext uri="{FF2B5EF4-FFF2-40B4-BE49-F238E27FC236}">
              <a16:creationId xmlns:a16="http://schemas.microsoft.com/office/drawing/2014/main" id="{14479AAE-8DB3-413F-8AEF-43C34436CE9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52525" y="13665419"/>
          <a:ext cx="3067049" cy="11833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95348</xdr:colOff>
      <xdr:row>1</xdr:row>
      <xdr:rowOff>104774</xdr:rowOff>
    </xdr:from>
    <xdr:to>
      <xdr:col>2</xdr:col>
      <xdr:colOff>283133</xdr:colOff>
      <xdr:row>3</xdr:row>
      <xdr:rowOff>19050</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948" y="352424"/>
          <a:ext cx="1245060" cy="409576"/>
        </a:xfrm>
        <a:prstGeom prst="rect">
          <a:avLst/>
        </a:prstGeom>
      </xdr:spPr>
    </xdr:pic>
    <xdr:clientData/>
  </xdr:twoCellAnchor>
  <xdr:twoCellAnchor>
    <xdr:from>
      <xdr:col>8</xdr:col>
      <xdr:colOff>0</xdr:colOff>
      <xdr:row>2</xdr:row>
      <xdr:rowOff>0</xdr:rowOff>
    </xdr:from>
    <xdr:to>
      <xdr:col>9</xdr:col>
      <xdr:colOff>561976</xdr:colOff>
      <xdr:row>4</xdr:row>
      <xdr:rowOff>19050</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8420100" y="495300"/>
          <a:ext cx="1304926" cy="51435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ctr"/>
          <a:r>
            <a:rPr lang="pt-BR" sz="1100"/>
            <a:t>MEMÓRIA DE CÁLCULO</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85726</xdr:colOff>
          <xdr:row>0</xdr:row>
          <xdr:rowOff>66675</xdr:rowOff>
        </xdr:from>
        <xdr:to>
          <xdr:col>0</xdr:col>
          <xdr:colOff>1362076</xdr:colOff>
          <xdr:row>2</xdr:row>
          <xdr:rowOff>112895</xdr:rowOff>
        </xdr:to>
        <xdr:pic>
          <xdr:nvPicPr>
            <xdr:cNvPr id="2" name="Imagem 1">
              <a:extLst>
                <a:ext uri="{FF2B5EF4-FFF2-40B4-BE49-F238E27FC236}">
                  <a16:creationId xmlns:a16="http://schemas.microsoft.com/office/drawing/2014/main" id="{00000000-0008-0000-0700-000002000000}"/>
                </a:ext>
              </a:extLst>
            </xdr:cNvPr>
            <xdr:cNvPicPr>
              <a:picLocks noChangeAspect="1"/>
              <a:extLst>
                <a:ext uri="{84589F7E-364E-4C9E-8A38-B11213B215E9}">
                  <a14:cameraTool cellRange="ImgEscudo" spid="_x0000_s108252"/>
                </a:ext>
              </a:extLst>
            </xdr:cNvPicPr>
          </xdr:nvPicPr>
          <xdr:blipFill>
            <a:blip xmlns:r="http://schemas.openxmlformats.org/officeDocument/2006/relationships" r:embed="rId1"/>
            <a:stretch>
              <a:fillRect/>
            </a:stretch>
          </xdr:blipFill>
          <xdr:spPr>
            <a:xfrm>
              <a:off x="85726" y="66675"/>
              <a:ext cx="1276350" cy="436745"/>
            </a:xfrm>
            <a:prstGeom prst="rect">
              <a:avLst/>
            </a:prstGeom>
          </xdr:spPr>
        </xdr:pic>
        <xdr:clientData/>
      </xdr:twoCellAnchor>
    </mc:Choice>
    <mc:Fallback/>
  </mc:AlternateContent>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304800</xdr:colOff>
      <xdr:row>4</xdr:row>
      <xdr:rowOff>140176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261296</xdr:colOff>
      <xdr:row>6</xdr:row>
      <xdr:rowOff>33521</xdr:rowOff>
    </xdr:to>
    <xdr:sp macro="" textlink="">
      <xdr:nvSpPr>
        <xdr:cNvPr id="5" name="Seta: para a Esquerda 2">
          <a:hlinkClick xmlns:r="http://schemas.openxmlformats.org/officeDocument/2006/relationships" r:id="rId4"/>
          <a:extLst>
            <a:ext uri="{FF2B5EF4-FFF2-40B4-BE49-F238E27FC236}">
              <a16:creationId xmlns:a16="http://schemas.microsoft.com/office/drawing/2014/main" id="{00000000-0008-0000-07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308921</xdr:colOff>
      <xdr:row>2</xdr:row>
      <xdr:rowOff>127415</xdr:rowOff>
    </xdr:from>
    <xdr:to>
      <xdr:col>10</xdr:col>
      <xdr:colOff>632771</xdr:colOff>
      <xdr:row>3</xdr:row>
      <xdr:rowOff>71621</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2338996" y="517940"/>
          <a:ext cx="323850" cy="134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266700</xdr:colOff>
      <xdr:row>0</xdr:row>
      <xdr:rowOff>219075</xdr:rowOff>
    </xdr:from>
    <xdr:to>
      <xdr:col>11</xdr:col>
      <xdr:colOff>238125</xdr:colOff>
      <xdr:row>2</xdr:row>
      <xdr:rowOff>54451</xdr:rowOff>
    </xdr:to>
    <xdr:sp macro="" textlink="">
      <xdr:nvSpPr>
        <xdr:cNvPr id="3" name="Retângulo: Cantos Arredondados 3">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12296775" y="190500"/>
          <a:ext cx="895350"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10</xdr:col>
      <xdr:colOff>794696</xdr:colOff>
      <xdr:row>2</xdr:row>
      <xdr:rowOff>136940</xdr:rowOff>
    </xdr:from>
    <xdr:to>
      <xdr:col>11</xdr:col>
      <xdr:colOff>194621</xdr:colOff>
      <xdr:row>3</xdr:row>
      <xdr:rowOff>81146</xdr:rowOff>
    </xdr:to>
    <xdr:sp macro="" textlink="">
      <xdr:nvSpPr>
        <xdr:cNvPr id="4" name="Seta: para a Esquerda 2">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rot="10800000">
          <a:off x="12824771" y="527465"/>
          <a:ext cx="323850" cy="134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0</xdr:col>
          <xdr:colOff>371475</xdr:colOff>
          <xdr:row>0</xdr:row>
          <xdr:rowOff>47625</xdr:rowOff>
        </xdr:from>
        <xdr:to>
          <xdr:col>2</xdr:col>
          <xdr:colOff>372939</xdr:colOff>
          <xdr:row>2</xdr:row>
          <xdr:rowOff>170216</xdr:rowOff>
        </xdr:to>
        <xdr:pic>
          <xdr:nvPicPr>
            <xdr:cNvPr id="6" name="Imagem 5">
              <a:extLst>
                <a:ext uri="{FF2B5EF4-FFF2-40B4-BE49-F238E27FC236}">
                  <a16:creationId xmlns:a16="http://schemas.microsoft.com/office/drawing/2014/main" id="{00000000-0008-0000-0800-000006000000}"/>
                </a:ext>
              </a:extLst>
            </xdr:cNvPr>
            <xdr:cNvPicPr>
              <a:picLocks noChangeAspect="1"/>
              <a:extLst>
                <a:ext uri="{84589F7E-364E-4C9E-8A38-B11213B215E9}">
                  <a14:cameraTool cellRange="ImgEscudo" spid="_x0000_s85767"/>
                </a:ext>
              </a:extLst>
            </xdr:cNvPicPr>
          </xdr:nvPicPr>
          <xdr:blipFill>
            <a:blip xmlns:r="http://schemas.openxmlformats.org/officeDocument/2006/relationships" r:embed="rId4"/>
            <a:stretch>
              <a:fillRect/>
            </a:stretch>
          </xdr:blipFill>
          <xdr:spPr>
            <a:xfrm>
              <a:off x="371475" y="47625"/>
              <a:ext cx="1592139" cy="513116"/>
            </a:xfrm>
            <a:prstGeom prst="rect">
              <a:avLst/>
            </a:prstGeom>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461321</xdr:colOff>
      <xdr:row>5</xdr:row>
      <xdr:rowOff>32165</xdr:rowOff>
    </xdr:from>
    <xdr:to>
      <xdr:col>5</xdr:col>
      <xdr:colOff>785171</xdr:colOff>
      <xdr:row>6</xdr:row>
      <xdr:rowOff>23996</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0900-000003000000}"/>
            </a:ext>
          </a:extLst>
        </xdr:cNvPr>
        <xdr:cNvSpPr/>
      </xdr:nvSpPr>
      <xdr:spPr>
        <a:xfrm>
          <a:off x="8814746" y="105134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419100</xdr:colOff>
      <xdr:row>3</xdr:row>
      <xdr:rowOff>85725</xdr:rowOff>
    </xdr:from>
    <xdr:to>
      <xdr:col>6</xdr:col>
      <xdr:colOff>0</xdr:colOff>
      <xdr:row>4</xdr:row>
      <xdr:rowOff>140176</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900-000004000000}"/>
            </a:ext>
          </a:extLst>
        </xdr:cNvPr>
        <xdr:cNvSpPr/>
      </xdr:nvSpPr>
      <xdr:spPr>
        <a:xfrm>
          <a:off x="8772525" y="666750"/>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twoCellAnchor>
    <xdr:from>
      <xdr:col>5</xdr:col>
      <xdr:colOff>947096</xdr:colOff>
      <xdr:row>5</xdr:row>
      <xdr:rowOff>41690</xdr:rowOff>
    </xdr:from>
    <xdr:to>
      <xdr:col>6</xdr:col>
      <xdr:colOff>0</xdr:colOff>
      <xdr:row>6</xdr:row>
      <xdr:rowOff>33521</xdr:rowOff>
    </xdr:to>
    <xdr:sp macro="" textlink="">
      <xdr:nvSpPr>
        <xdr:cNvPr id="5" name="Seta: para a Esquerda 2">
          <a:hlinkClick xmlns:r="http://schemas.openxmlformats.org/officeDocument/2006/relationships" r:id="rId3"/>
          <a:extLst>
            <a:ext uri="{FF2B5EF4-FFF2-40B4-BE49-F238E27FC236}">
              <a16:creationId xmlns:a16="http://schemas.microsoft.com/office/drawing/2014/main" id="{00000000-0008-0000-0900-000005000000}"/>
            </a:ext>
          </a:extLst>
        </xdr:cNvPr>
        <xdr:cNvSpPr/>
      </xdr:nvSpPr>
      <xdr:spPr>
        <a:xfrm rot="10800000">
          <a:off x="9300521" y="106086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0</xdr:col>
          <xdr:colOff>95250</xdr:colOff>
          <xdr:row>0</xdr:row>
          <xdr:rowOff>66675</xdr:rowOff>
        </xdr:from>
        <xdr:to>
          <xdr:col>0</xdr:col>
          <xdr:colOff>1343025</xdr:colOff>
          <xdr:row>2</xdr:row>
          <xdr:rowOff>164565</xdr:rowOff>
        </xdr:to>
        <xdr:pic>
          <xdr:nvPicPr>
            <xdr:cNvPr id="7" name="Imagem 6">
              <a:extLst>
                <a:ext uri="{FF2B5EF4-FFF2-40B4-BE49-F238E27FC236}">
                  <a16:creationId xmlns:a16="http://schemas.microsoft.com/office/drawing/2014/main" id="{00000000-0008-0000-0900-000007000000}"/>
                </a:ext>
              </a:extLst>
            </xdr:cNvPr>
            <xdr:cNvPicPr>
              <a:picLocks noChangeAspect="1"/>
              <a:extLst>
                <a:ext uri="{84589F7E-364E-4C9E-8A38-B11213B215E9}">
                  <a14:cameraTool cellRange="ImgEscudo" spid="_x0000_s119412"/>
                </a:ext>
              </a:extLst>
            </xdr:cNvPicPr>
          </xdr:nvPicPr>
          <xdr:blipFill>
            <a:blip xmlns:r="http://schemas.openxmlformats.org/officeDocument/2006/relationships" r:embed="rId4"/>
            <a:stretch>
              <a:fillRect/>
            </a:stretch>
          </xdr:blipFill>
          <xdr:spPr>
            <a:xfrm>
              <a:off x="95250" y="66675"/>
              <a:ext cx="1247775" cy="488415"/>
            </a:xfrm>
            <a:prstGeom prst="rect">
              <a:avLst/>
            </a:prstGeom>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19050</xdr:rowOff>
        </xdr:from>
        <xdr:to>
          <xdr:col>1</xdr:col>
          <xdr:colOff>1209675</xdr:colOff>
          <xdr:row>2</xdr:row>
          <xdr:rowOff>126955</xdr:rowOff>
        </xdr:to>
        <xdr:pic>
          <xdr:nvPicPr>
            <xdr:cNvPr id="2" name="Imagem 1">
              <a:extLst>
                <a:ext uri="{FF2B5EF4-FFF2-40B4-BE49-F238E27FC236}">
                  <a16:creationId xmlns:a16="http://schemas.microsoft.com/office/drawing/2014/main" id="{00000000-0008-0000-0A00-000002000000}"/>
                </a:ext>
              </a:extLst>
            </xdr:cNvPr>
            <xdr:cNvPicPr>
              <a:picLocks noChangeAspect="1"/>
              <a:extLst>
                <a:ext uri="{84589F7E-364E-4C9E-8A38-B11213B215E9}">
                  <a14:cameraTool cellRange="ImgEscudo" spid="_x0000_s128529"/>
                </a:ext>
              </a:extLst>
            </xdr:cNvPicPr>
          </xdr:nvPicPr>
          <xdr:blipFill>
            <a:blip xmlns:r="http://schemas.openxmlformats.org/officeDocument/2006/relationships" r:embed="rId1"/>
            <a:stretch>
              <a:fillRect/>
            </a:stretch>
          </xdr:blipFill>
          <xdr:spPr>
            <a:xfrm>
              <a:off x="38100" y="19050"/>
              <a:ext cx="1828800" cy="469855"/>
            </a:xfrm>
            <a:prstGeom prst="rect">
              <a:avLst/>
            </a:prstGeom>
          </xdr:spPr>
        </xdr:pic>
        <xdr:clientData/>
      </xdr:twoCellAnchor>
    </mc:Choice>
    <mc:Fallback/>
  </mc:AlternateContent>
  <xdr:twoCellAnchor>
    <xdr:from>
      <xdr:col>25</xdr:col>
      <xdr:colOff>224438</xdr:colOff>
      <xdr:row>10</xdr:row>
      <xdr:rowOff>61568</xdr:rowOff>
    </xdr:from>
    <xdr:to>
      <xdr:col>26</xdr:col>
      <xdr:colOff>150723</xdr:colOff>
      <xdr:row>11</xdr:row>
      <xdr:rowOff>53399</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23258373" y="1974851"/>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25</xdr:col>
      <xdr:colOff>0</xdr:colOff>
      <xdr:row>8</xdr:row>
      <xdr:rowOff>0</xdr:rowOff>
    </xdr:from>
    <xdr:to>
      <xdr:col>26</xdr:col>
      <xdr:colOff>492369</xdr:colOff>
      <xdr:row>9</xdr:row>
      <xdr:rowOff>121126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23050500" y="1538654"/>
          <a:ext cx="895350" cy="3116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1100"/>
            <a:t>DADOS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REFORMA%20CAMPO%20DE%20FUTEBOL%20ESTADIO\OR&#199;AMENTO\BAND-2021-REFORMA%20CAMPO-OR&#199;AMENTO-R0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ERCAMENTO%20ESTADIO\OR&#199;AMENTO\OR&#199;AMENTO%20-%20CERCAMENTO%20ESTADIO%20R0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20\PMF%20VACILIO%20DIAS\PMF%20VACILIO%20%20-%20OR&#199;AMENT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ENGELUGA%20-%20Copia\_GDRIVE\ENGELUGA%20-%20Copia\ENGELUGA\Clientes\Jardim\HEMODIALISE\OR&#199;AMENTO\PLANILHA%20OR&#199;AMENT&#193;RIA\C&#243;pia%20de%20JRD-2021-HEMODIALISE-PLA-R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Engeluga\DOCUME~1\ADMINI~1\CONFIG~1\Temp\Rar$DI11.110\DOCUME~1\RAPHAE~1.POR\CONFIG~1\Temp\Rar$DI00.610\Acabamentos2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ENGELUGA%20-%20Copia\Users\Jacquicelle%20Gomes\Downloads\COTA&#199;&#213;ES.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P:\ENGELUGA\Clientes\Outros\COXIM\UBS\OR&#199;AMENTO\PLANILHA%20OR&#199;AMENT&#193;RIA\COX-2023-UBS-OR&#199;-R02.xlsx" TargetMode="External"/><Relationship Id="rId1" Type="http://schemas.openxmlformats.org/officeDocument/2006/relationships/externalLinkPath" Target="/ENGELUGA/Clientes/Outros/COXIM/UBS/OR&#199;AMENTO/PLANILHA%20OR&#199;AMENT&#193;RIA/COX-2023-UBS-OR&#199;-R0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P:\ENGELUGA\Clientes\S&#227;o%20Gabriel%20do%20Oeste\2023\SEC%20OBRAS\OR&#199;AMENTO\PLANILHA%20OR&#199;AMENT&#193;RIA\SGO-2023-SECRETARIA%20DE%20OBRAS-PLA-R00.xlsx" TargetMode="External"/><Relationship Id="rId1" Type="http://schemas.openxmlformats.org/officeDocument/2006/relationships/externalLinkPath" Target="/ENGELUGA/Clientes/S&#227;o%20Gabriel%20do%20Oeste/2023/SEC%20OBRAS/OR&#199;AMENTO/PLANILHA%20OR&#199;AMENT&#193;RIA/SGO-2023-SECRETARIA%20DE%20OBRAS-PLA-R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ENGELUGA%20-%20Copia\ENGELUGA\Clientes\Outros\LADARIO\GIN&#193;SIO\OR&#199;AMENTO\PLANILHA%20OR&#199;AMENT&#193;RIA\LAD-2022-GIN&#193;SIO-OR&#199;-R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D\Google%20Drive\ENGELUGA%20-%20Copia\ENGELUGA\Clientes\Bandeirantes\2021\CAMARA\OR&#199;AMENTO\PLANILHA%20OR&#199;AMENT&#193;RIA\C&#243;pia%20de%20BAN-2021-CAMARA-OR&#199;AMENTO-R01.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Z:\ENGELUGA\Modelos\01%20-%20OR&#199;AMENTO\CIVIL\R01\MOD-2023-MODELO-PLA-R01.xlsx" TargetMode="External"/><Relationship Id="rId1" Type="http://schemas.openxmlformats.org/officeDocument/2006/relationships/externalLinkPath" Target="/ENGELUGA/Modelos/01%20-%20OR&#199;AMENTO/CIVIL/R01/MOD-2023-MODELO-PLA-R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D\Google%20Drive\ENGELUGA%20-%20Copia\ENGELUGA\Clientes\Nova%20Alvorada%20do%20Sul\2019\REFORMA%20ESCOLA%20LEONOR\PROJETO%20CIVIL\LICITA&#199;&#195;O\LICITA&#199;&#195;O\OR&#199;AMENTO\NAS-2019-OBRA-PLANILHA-R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IMAGENS"/>
      <sheetName val="REFERENCIA"/>
      <sheetName val="ORÇAMENTO_DES"/>
      <sheetName val="MEMORIA DE CALCULO AT"/>
      <sheetName val="BANCO DADOS ARQ"/>
      <sheetName val="COMPOSIÇÃO"/>
      <sheetName val="COTAÇÕES"/>
      <sheetName val="BDI "/>
      <sheetName val="CRONOGRAMA"/>
      <sheetName val="BAND-2021-REFORMA CAMPO-ORÇAMEN"/>
      <sheetName val="Planilha1"/>
    </sheetNames>
    <sheetDataSet>
      <sheetData sheetId="0"/>
      <sheetData sheetId="1"/>
      <sheetData sheetId="2"/>
      <sheetData sheetId="3"/>
      <sheetData sheetId="4"/>
      <sheetData sheetId="5"/>
      <sheetData sheetId="6">
        <row r="8">
          <cell r="A8" t="str">
            <v>SIST./REF.:</v>
          </cell>
        </row>
      </sheetData>
      <sheetData sheetId="7"/>
      <sheetData sheetId="8"/>
      <sheetData sheetId="9">
        <row r="5">
          <cell r="A5" t="str">
            <v>OBJETO:</v>
          </cell>
        </row>
      </sheetData>
      <sheetData sheetId="10" refreshError="1"/>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RESUMO"/>
      <sheetName val="ORÇAMENTO_DES"/>
      <sheetName val="MEM. CÁLCULO"/>
      <sheetName val="COMPOSIÇÃO"/>
      <sheetName val="COTAÇÕES"/>
      <sheetName val="BDI "/>
      <sheetName val="CRONOGRAMA"/>
    </sheetNames>
    <sheetDataSet>
      <sheetData sheetId="0">
        <row r="1">
          <cell r="A1" t="str">
            <v>PREFEITURA MUNICIPAL DE ANASTÁCIO</v>
          </cell>
        </row>
      </sheetData>
      <sheetData sheetId="1"/>
      <sheetData sheetId="2">
        <row r="8">
          <cell r="D8" t="str">
            <v>PREFEITURA MUNICIPAL DE BANDEIRANTES</v>
          </cell>
        </row>
      </sheetData>
      <sheetData sheetId="3"/>
      <sheetData sheetId="4">
        <row r="2">
          <cell r="C2" t="str">
            <v>PREFEITURA MUNICIPAL DE BANDEIRANTES</v>
          </cell>
        </row>
        <row r="3">
          <cell r="C3" t="str">
            <v>SECRETARIA DE OBRAS</v>
          </cell>
        </row>
        <row r="9">
          <cell r="A9" t="str">
            <v>SIST./REF.:</v>
          </cell>
        </row>
      </sheetData>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_DES"/>
      <sheetName val="COMPOSIÇÃO"/>
      <sheetName val="CRONOGRAMA_DES"/>
      <sheetName val="BDI DESONERADO"/>
      <sheetName val="CAMADAS"/>
      <sheetName val="PAVIMENTAÇÃO"/>
    </sheetNames>
    <sheetDataSet>
      <sheetData sheetId="0">
        <row r="2">
          <cell r="A2" t="str">
            <v>PLANILHA DE ORÇAMENTO</v>
          </cell>
        </row>
        <row r="3">
          <cell r="A3" t="str">
            <v>Objeto:</v>
          </cell>
        </row>
      </sheetData>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BANCO DADOS ARQ"/>
      <sheetName val="COMPOSIÇÃO"/>
      <sheetName val="BANCO DADOS INC"/>
      <sheetName val="CRONOGRAMA"/>
      <sheetName val="COTAÇÕES"/>
      <sheetName val="BDI "/>
    </sheetNames>
    <sheetDataSet>
      <sheetData sheetId="0" refreshError="1"/>
      <sheetData sheetId="1" refreshError="1"/>
      <sheetData sheetId="2" refreshError="1"/>
      <sheetData sheetId="3">
        <row r="175">
          <cell r="G175" t="str">
            <v>PORTA DE CORRER AUTOMÁTICA, EM VIDRO TEMPERADO INCOLOR 8MM, 4 FOLHAS (2 MOVEIS E DUAS FIXAS), COM BATE FECHA, NAS DIMENSÕES 2,2X270CM - FORNECIMENTO E INSTALAÇÃO</v>
          </cell>
        </row>
      </sheetData>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sheet1"/>
      <sheetName val="DADOS"/>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B7" t="str">
            <v>DESCRICAO DO INSUMO</v>
          </cell>
        </row>
      </sheetData>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BANCO DADOS ARQ"/>
      <sheetName val="BANCO DADOS INC"/>
      <sheetName val="COMPOSIÇÃO"/>
      <sheetName val="COTAÇÕES"/>
      <sheetName val="CRONOGRAMA"/>
      <sheetName val="BDI "/>
    </sheetNames>
    <sheetDataSet>
      <sheetData sheetId="0">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sheetData>
      <sheetData sheetId="1"/>
      <sheetData sheetId="2">
        <row r="8">
          <cell r="D8" t="str">
            <v>PREFEITURA MUNICIPAL DE JARDIM</v>
          </cell>
        </row>
      </sheetData>
      <sheetData sheetId="3">
        <row r="6">
          <cell r="C6" t="str">
            <v>CONSTRUÇÃO DO CENTRO DE DIAGNÓSTICOS</v>
          </cell>
        </row>
        <row r="7">
          <cell r="C7" t="str">
            <v>JARDIM - MS</v>
          </cell>
        </row>
        <row r="10">
          <cell r="C10" t="str">
            <v>AGESUL(JANEIRO/2021) SINAPI (JUNHO/2021) SBC (JUNHO/2021)</v>
          </cell>
        </row>
        <row r="114">
          <cell r="I114">
            <v>503.23</v>
          </cell>
        </row>
      </sheetData>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DOS"/>
      <sheetName val="REFERENCIA"/>
      <sheetName val="IMAGENS"/>
      <sheetName val="CHECK-LIST"/>
      <sheetName val="ORÇAMENTO_DES"/>
      <sheetName val="GASES MEDICINAIS"/>
      <sheetName val="MEMORIA DE CALCULO AT"/>
      <sheetName val="BANCO DADOS ARQ"/>
      <sheetName val="COTAÇÕE"/>
      <sheetName val="COMPOSIÇÃO"/>
      <sheetName val="COTAÇÕES"/>
      <sheetName val="CRONOGRAMA DES"/>
      <sheetName val="COTAÇÕES XXX"/>
      <sheetName val="CRONOGRAMA S DES"/>
      <sheetName val="BDI C DES "/>
      <sheetName val="QUADRO RESUMO"/>
      <sheetName val="BDI S DES"/>
      <sheetName val="COX-2023-UBS-ORÇ-R02"/>
      <sheetName val="ITENS DE MAIORES RELEVÂNCIA"/>
    </sheetNames>
    <sheetDataSet>
      <sheetData sheetId="0">
        <row r="8">
          <cell r="D8" t="str">
            <v>PREFEITURA MUNICIPAL DE COXIM</v>
          </cell>
        </row>
      </sheetData>
      <sheetData sheetId="1" refreshError="1"/>
      <sheetData sheetId="2">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row r="14">
          <cell r="A14" t="str">
            <v>PREFEITURA MUNICIPAL DE IVINHEMA</v>
          </cell>
        </row>
        <row r="15">
          <cell r="A15" t="str">
            <v>PREFEITURA MUNICIPAL DE COXIM</v>
          </cell>
        </row>
      </sheetData>
      <sheetData sheetId="3"/>
      <sheetData sheetId="4">
        <row r="1">
          <cell r="B1"/>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MAGENS"/>
      <sheetName val="REFERENCIA"/>
      <sheetName val="DADOS"/>
      <sheetName val="CHECK-LIST"/>
      <sheetName val="QUADRO RESUMO"/>
      <sheetName val="ORÇAMENTO_DES"/>
      <sheetName val="GASES MEDICINAIS"/>
      <sheetName val="MEMORIA DE CALCULO AT"/>
      <sheetName val="BANCO DADOS ARQ"/>
      <sheetName val="COTAÇÕE"/>
      <sheetName val="COMPOSIÇÃO"/>
      <sheetName val="COTAÇÕES"/>
      <sheetName val="CRONOGRAMA DES"/>
      <sheetName val="COTAÇÕES XXX"/>
      <sheetName val="CRONOGRAMA S DES"/>
      <sheetName val="BDI C DES "/>
      <sheetName val="RELEVÂNCIA"/>
      <sheetName val="BDI S DES"/>
    </sheetNames>
    <sheetDataSet>
      <sheetData sheetId="0">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row r="14">
          <cell r="A14" t="str">
            <v>PREFEITURA MUNICIPAL DE SÃO GABRIEL DO OESTE</v>
          </cell>
        </row>
        <row r="15">
          <cell r="A15" t="str">
            <v>PREFEITURA MUNICIPAL DE IVINHEMA</v>
          </cell>
        </row>
      </sheetData>
      <sheetData sheetId="1"/>
      <sheetData sheetId="2">
        <row r="8">
          <cell r="D8" t="str">
            <v>PREFEITURA MUNICIPAL DE SÃO GABRIEL DO OESTE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CRONOGRAMA"/>
      <sheetName val="BANCO DADOS ARQ"/>
      <sheetName val="BANCO DADOS INC"/>
      <sheetName val="BDI C DES"/>
      <sheetName val="BDI S DES"/>
      <sheetName val="LAD-2022-GINÁSIO-ORÇ-R05"/>
    </sheetNames>
    <sheetDataSet>
      <sheetData sheetId="0">
        <row r="1">
          <cell r="A1" t="str">
            <v>PREFEITURA MUNICIPAL DE ANASTÁCIO</v>
          </cell>
        </row>
      </sheetData>
      <sheetData sheetId="1" refreshError="1"/>
      <sheetData sheetId="2">
        <row r="8">
          <cell r="D8" t="str">
            <v>PREFEITURA MUNICIPAL DE LADÁRIO</v>
          </cell>
        </row>
      </sheetData>
      <sheetData sheetId="3">
        <row r="11">
          <cell r="B11" t="str">
            <v>SIST./REF.: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GENS"/>
      <sheetName val="REFERENCIA"/>
      <sheetName val="DADOS"/>
      <sheetName val="ORÇAMENTO_DES"/>
      <sheetName val="MEMORIA DE CALCULO AT"/>
      <sheetName val="COMPOSIÇÃO"/>
      <sheetName val="COTAÇÕES"/>
      <sheetName val="BANCO DADOS ARQ"/>
      <sheetName val="BANCO DADOS INC"/>
      <sheetName val="BDI "/>
      <sheetName val="CRONOGRAMA"/>
      <sheetName val="Cópia de BAN-2021-CAMARA-ORÇAME"/>
    </sheetNames>
    <sheetDataSet>
      <sheetData sheetId="0"/>
      <sheetData sheetId="1"/>
      <sheetData sheetId="2"/>
      <sheetData sheetId="3"/>
      <sheetData sheetId="4"/>
      <sheetData sheetId="5">
        <row r="2">
          <cell r="C2" t="str">
            <v>PREFEITURA MUNICIPAL DE BANDEIRANTES</v>
          </cell>
        </row>
      </sheetData>
      <sheetData sheetId="6"/>
      <sheetData sheetId="7"/>
      <sheetData sheetId="8"/>
      <sheetData sheetId="9"/>
      <sheetData sheetId="10"/>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MAGENS"/>
      <sheetName val="REFERENCIA"/>
      <sheetName val="DADOS"/>
      <sheetName val="CHECK-LIST"/>
      <sheetName val="QUADRO RESUMO"/>
      <sheetName val="RELEVÂNCIA"/>
      <sheetName val="ORÇAMENTO_DES"/>
      <sheetName val="GASES MEDICINAIS"/>
      <sheetName val="MEMORIA DE CALCULO AT"/>
      <sheetName val="BANCO DADOS ARQ"/>
      <sheetName val="COTAÇÕE"/>
      <sheetName val="COMPOSIÇÃO"/>
      <sheetName val="COTAÇÕES"/>
      <sheetName val="CRONOGRAMA DES"/>
      <sheetName val="COTAÇÕES XXX"/>
      <sheetName val="CRONOGRAMA S DES"/>
      <sheetName val="BDI C DES "/>
      <sheetName val="BDI S DES"/>
    </sheetNames>
    <sheetDataSet>
      <sheetData sheetId="0">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row r="8">
          <cell r="A8" t="str">
            <v>PREFEITURA MUNICIPAL DE ÁGUA CLARA</v>
          </cell>
        </row>
        <row r="9">
          <cell r="A9" t="str">
            <v>PREFEITURA MUNICIPAL DE CAARAPÓ</v>
          </cell>
        </row>
        <row r="10">
          <cell r="A10" t="str">
            <v>PREFEITURA MUNICIPAL DE JARAGUARI</v>
          </cell>
        </row>
        <row r="11">
          <cell r="A11" t="str">
            <v>PREFEITURA MUNICIPAL DE JARDIM</v>
          </cell>
        </row>
        <row r="12">
          <cell r="A12" t="str">
            <v>PREFEITURA MUNICIPAL DE RIBAS DO RIO PARDO</v>
          </cell>
        </row>
        <row r="13">
          <cell r="A13" t="str">
            <v>PREFEITURA MUNICIPAL DE SELVÍRIA</v>
          </cell>
        </row>
        <row r="14">
          <cell r="A14" t="str">
            <v>PREFEITURA MUNICIPAL DE SÃO GABRIEL DO OESTE</v>
          </cell>
        </row>
        <row r="15">
          <cell r="A15" t="str">
            <v>PREFEITURA MUNICIPAL DE MIRANDA</v>
          </cell>
        </row>
        <row r="16">
          <cell r="A16" t="str">
            <v>PREFEITURA MUNICIPAL DE SANTA RITA DO PARDO</v>
          </cell>
        </row>
        <row r="17">
          <cell r="A17" t="str">
            <v>PREFEITURA MUNICIPAL DE SIDROLANDIA</v>
          </cell>
        </row>
        <row r="18">
          <cell r="A18" t="str">
            <v>PREFEITURA MUNICIPAL DE IVINHEMA</v>
          </cell>
        </row>
      </sheetData>
      <sheetData sheetId="1"/>
      <sheetData sheetId="2">
        <row r="8">
          <cell r="D8" t="str">
            <v>PREFEITURA MUNICIPAL DE ANASTÁCIO</v>
          </cell>
        </row>
      </sheetData>
      <sheetData sheetId="3"/>
      <sheetData sheetId="4"/>
      <sheetData sheetId="5"/>
      <sheetData sheetId="6">
        <row r="4">
          <cell r="D4" t="str">
            <v>SECRETARIA DE OBRAS</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Planilha3"/>
      <sheetName val="referencia"/>
      <sheetName val="PLANILHA"/>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006 - ACESSÓRIOS ESPECIAIS" growShrinkType="overwriteClear" connectionId="23" xr16:uid="{00000000-0016-0000-0600-000002000000}"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005 -  PISO MANTA VÍNILICA" growShrinkType="overwriteClear" connectionId="16" xr16:uid="{00000000-0016-0000-0600-00000D000000}"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005 - PISO 60X60CM GERAL" growShrinkType="overwriteClear" connectionId="17" xr16:uid="{00000000-0016-0000-0600-000005000000}"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004 - REVESTIMENTO LAMINADO" growShrinkType="overwriteClear" connectionId="13" xr16:uid="{00000000-0016-0000-0600-000000000000}"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000 - VERGA_CONTRAVERGA JANELAS GERAL" growShrinkType="overwriteClear" connectionId="3" xr16:uid="{00000000-0016-0000-0600-00000A000000}"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003 - PEITORIL DE GRANITO PARA JANELAS" growShrinkType="overwriteClear" connectionId="5" xr16:uid="{00000000-0016-0000-0600-00001A000000}"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004 - COBERTURA" growShrinkType="overwriteClear" connectionId="8" xr16:uid="{00000000-0016-0000-0600-00000F000000}"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003 - PORTAS" growShrinkType="overwriteClear" connectionId="6" xr16:uid="{00000000-0016-0000-0600-000015000000}"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003 - JANELAS" growShrinkType="overwriteClear" connectionId="4" xr16:uid="{00000000-0016-0000-0600-000013000000}"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005 - SOLEIRA" growShrinkType="overwriteClear" connectionId="21" xr16:uid="{00000000-0016-0000-0600-000019000000}"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007 - PINTURA ACRÍLICA INTERNA EM PAREDES" growShrinkType="overwriteClear" connectionId="27" xr16:uid="{00000000-0016-0000-0600-000003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004 - RUFO PINGADEIRA  EM AÇO GALVANIZADO" connectionId="15" xr16:uid="{00000000-0016-0000-0600-000001000000}"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005 - RODAPÉ MANTA VÍNILICA" growShrinkType="overwriteClear" connectionId="20" xr16:uid="{00000000-0016-0000-0600-00001C000000}"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007 - PINTURA ESMALTE EM SUPERFÍCIE METÁLICA - PORTAS_1" connectionId="30" xr16:uid="{00000000-0016-0000-0600-000011000000}"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000 -  VERGA PORTA GERAL" growShrinkType="overwriteClear" connectionId="1" xr16:uid="{00000000-0016-0000-0600-000009000000}"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005 - RODAPÉ CERÂMICO 60X60CM" growShrinkType="overwriteClear" connectionId="19" xr16:uid="{00000000-0016-0000-0600-000008000000}"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004 - MATERIAIS - CALHA" connectionId="12" xr16:uid="{00000000-0016-0000-0600-000014000000}"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004 - RUFO DE ENCOSTO EM AÇO GALVANIZADO_2" growShrinkType="overwriteClear" connectionId="14" xr16:uid="{00000000-0016-0000-0600-000007000000}"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007 - PINTURA ACRÍLICA EM TETO" growShrinkType="overwriteClear" connectionId="26" xr16:uid="{00000000-0016-0000-0600-00001B000000}"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005 - PISO 60X60CM GERAL_1" connectionId="18" xr16:uid="{00000000-0016-0000-0600-00000B000000}"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007 - PINTURA ESMALTE EM SUPERFÍCIE METÁLICA - PORTAS_2" connectionId="31" xr16:uid="{00000000-0016-0000-0600-000006000000}"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004 - CHAPISCO TETO" growShrinkType="overwriteClear" connectionId="7" xr16:uid="{00000000-0016-0000-0600-000017000000}"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006 - ACESSÓRIOS ESPECIAIS_1" growShrinkType="overwriteClear" connectionId="24" xr16:uid="{00000000-0016-0000-0600-00000C000000}"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007 - PINTURA ESMALTE EM SUPERFÍCIE METÁLICA - JANELA" growShrinkType="overwriteClear" connectionId="28" xr16:uid="{00000000-0016-0000-0600-000012000000}"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004 - CUMEEIRA EM FIBROCIMENTO" growShrinkType="overwriteClear" connectionId="9" xr16:uid="{00000000-0016-0000-0600-000018000000}"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005 - URBANIZAÇÃO_1" growShrinkType="overwriteClear" connectionId="22" xr16:uid="{00000000-0016-0000-0600-000010000000}"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007 - PINTURA ESMALTE EM SUPERFÍCIE METÁLICA - JANELA_2" growShrinkType="overwriteClear" connectionId="29" xr16:uid="{00000000-0016-0000-0600-000016000000}"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004 - FORRO DRYWALL_1" growShrinkType="overwriteClear" connectionId="10" xr16:uid="{00000000-0016-0000-0600-00001E000000}"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000 - TABELA DE AMBIENTES GERAL" growShrinkType="overwriteClear" connectionId="2" xr16:uid="{00000000-0016-0000-0600-00000E000000}"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006 - TABELA DE LOUÇAS_1" growShrinkType="overwriteClear" connectionId="25" xr16:uid="{00000000-0016-0000-0600-000004000000}"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004 - INSTALAÇÃO DE AZULEJO - H _ 1_80M - TOTAL" growShrinkType="overwriteClear" connectionId="11" xr16:uid="{00000000-0016-0000-0600-00001D000000}"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a3" displayName="Tabela3" ref="B13:Q192" totalsRowShown="0" headerRowDxfId="32" dataDxfId="30" headerRowBorderDxfId="31" tableBorderDxfId="29" headerRowCellStyle="Vírgula">
  <autoFilter ref="B13:Q192" xr:uid="{00000000-0009-0000-0100-000003000000}"/>
  <tableColumns count="16">
    <tableColumn id="1" xr3:uid="{00000000-0010-0000-0000-000001000000}" name="ITEM" dataDxfId="28"/>
    <tableColumn id="2" xr3:uid="{00000000-0010-0000-0000-000002000000}" name="SERVIÇO/ INSUMO" dataDxfId="27"/>
    <tableColumn id="3" xr3:uid="{00000000-0010-0000-0000-000003000000}" name="REFERENCIAL" dataDxfId="26"/>
    <tableColumn id="4" xr3:uid="{00000000-0010-0000-0000-000004000000}" name="CÓD ENG" dataDxfId="25"/>
    <tableColumn id="5" xr3:uid="{00000000-0010-0000-0000-000005000000}" name="CÓDIGO" dataDxfId="24"/>
    <tableColumn id="6" xr3:uid="{00000000-0010-0000-0000-000006000000}" name="DESCRIÇÃO" dataDxfId="23"/>
    <tableColumn id="7" xr3:uid="{00000000-0010-0000-0000-000007000000}" name="UNIDADE" dataDxfId="22"/>
    <tableColumn id="8" xr3:uid="{00000000-0010-0000-0000-000008000000}" name="QUANTIDADE" dataDxfId="21"/>
    <tableColumn id="9" xr3:uid="{00000000-0010-0000-0000-000009000000}" name="CUSTO UNITÁRIO C/ DES" dataDxfId="20"/>
    <tableColumn id="14" xr3:uid="{00000000-0010-0000-0000-00000E000000}" name="CUSTO UNITÁRIO S/ DES" dataDxfId="19"/>
    <tableColumn id="10" xr3:uid="{00000000-0010-0000-0000-00000A000000}" name="CUSTO UNITÁRIO C/BDI C/ DES" dataDxfId="18"/>
    <tableColumn id="13" xr3:uid="{00000000-0010-0000-0000-00000D000000}" name="CUSTO UNITÁRIO C/BDI S/ DES" dataDxfId="17"/>
    <tableColumn id="15" xr3:uid="{00000000-0010-0000-0000-00000F000000}" name="CUSTO TOTAL C/ BDI C/ DES" dataDxfId="16"/>
    <tableColumn id="11" xr3:uid="{00000000-0010-0000-0000-00000B000000}" name="CUSTO TOTAL C/ BDI S/ DES" dataDxfId="15"/>
    <tableColumn id="12" xr3:uid="{BC397770-528A-4F63-BD5B-7DF05965FC04}" name="Coluna1" dataDxfId="14"/>
    <tableColumn id="16" xr3:uid="{746F343A-7D6B-4263-A94F-7683F912C30B}" name="Coluna2" dataDxfId="1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ECFCF5-A3A0-4DD7-9A3F-745B6D8A080E}" name="Tabela32" displayName="Tabela32" ref="B13:E18" totalsRowShown="0" headerRowDxfId="6" headerRowBorderDxfId="5" tableBorderDxfId="4" headerRowCellStyle="Vírgula">
  <autoFilter ref="B13:E18" xr:uid="{00000000-0009-0000-0100-000003000000}"/>
  <tableColumns count="4">
    <tableColumn id="1" xr3:uid="{2B3540F1-1E80-490E-B2D0-B6977EAD9014}" name="ITEM" dataDxfId="3"/>
    <tableColumn id="6" xr3:uid="{93310F8A-5103-4A94-83A2-D8916C48A0CE}" name="DESCRIÇÃO" dataDxfId="2"/>
    <tableColumn id="7" xr3:uid="{4698B83D-7303-48C9-8460-6A123C9B80F0}" name="UNIDADE" dataDxfId="1"/>
    <tableColumn id="8" xr3:uid="{B11E6418-8B4B-4231-BCEF-5FB9891B8AEF}" name="QUANTIDADE" dataDxfId="0"/>
  </tableColumns>
  <tableStyleInfo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3" Type="http://schemas.openxmlformats.org/officeDocument/2006/relationships/queryTable" Target="../queryTables/queryTable11.xml"/><Relationship Id="rId18" Type="http://schemas.openxmlformats.org/officeDocument/2006/relationships/queryTable" Target="../queryTables/queryTable16.xml"/><Relationship Id="rId26" Type="http://schemas.openxmlformats.org/officeDocument/2006/relationships/queryTable" Target="../queryTables/queryTable24.xml"/><Relationship Id="rId3" Type="http://schemas.openxmlformats.org/officeDocument/2006/relationships/queryTable" Target="../queryTables/queryTable1.xml"/><Relationship Id="rId21" Type="http://schemas.openxmlformats.org/officeDocument/2006/relationships/queryTable" Target="../queryTables/queryTable19.xml"/><Relationship Id="rId7" Type="http://schemas.openxmlformats.org/officeDocument/2006/relationships/queryTable" Target="../queryTables/queryTable5.xml"/><Relationship Id="rId12" Type="http://schemas.openxmlformats.org/officeDocument/2006/relationships/queryTable" Target="../queryTables/queryTable10.xml"/><Relationship Id="rId17" Type="http://schemas.openxmlformats.org/officeDocument/2006/relationships/queryTable" Target="../queryTables/queryTable15.xml"/><Relationship Id="rId25" Type="http://schemas.openxmlformats.org/officeDocument/2006/relationships/queryTable" Target="../queryTables/queryTable23.xml"/><Relationship Id="rId33" Type="http://schemas.openxmlformats.org/officeDocument/2006/relationships/queryTable" Target="../queryTables/queryTable31.xml"/><Relationship Id="rId2" Type="http://schemas.openxmlformats.org/officeDocument/2006/relationships/drawing" Target="../drawings/drawing5.xml"/><Relationship Id="rId16" Type="http://schemas.openxmlformats.org/officeDocument/2006/relationships/queryTable" Target="../queryTables/queryTable14.xml"/><Relationship Id="rId20" Type="http://schemas.openxmlformats.org/officeDocument/2006/relationships/queryTable" Target="../queryTables/queryTable18.xml"/><Relationship Id="rId29" Type="http://schemas.openxmlformats.org/officeDocument/2006/relationships/queryTable" Target="../queryTables/queryTable27.xml"/><Relationship Id="rId1" Type="http://schemas.openxmlformats.org/officeDocument/2006/relationships/printerSettings" Target="../printerSettings/printerSettings5.bin"/><Relationship Id="rId6" Type="http://schemas.openxmlformats.org/officeDocument/2006/relationships/queryTable" Target="../queryTables/queryTable4.xml"/><Relationship Id="rId11" Type="http://schemas.openxmlformats.org/officeDocument/2006/relationships/queryTable" Target="../queryTables/queryTable9.xml"/><Relationship Id="rId24" Type="http://schemas.openxmlformats.org/officeDocument/2006/relationships/queryTable" Target="../queryTables/queryTable22.xml"/><Relationship Id="rId32" Type="http://schemas.openxmlformats.org/officeDocument/2006/relationships/queryTable" Target="../queryTables/queryTable30.xml"/><Relationship Id="rId5" Type="http://schemas.openxmlformats.org/officeDocument/2006/relationships/queryTable" Target="../queryTables/queryTable3.xml"/><Relationship Id="rId15" Type="http://schemas.openxmlformats.org/officeDocument/2006/relationships/queryTable" Target="../queryTables/queryTable13.xml"/><Relationship Id="rId23" Type="http://schemas.openxmlformats.org/officeDocument/2006/relationships/queryTable" Target="../queryTables/queryTable21.xml"/><Relationship Id="rId28" Type="http://schemas.openxmlformats.org/officeDocument/2006/relationships/queryTable" Target="../queryTables/queryTable26.xml"/><Relationship Id="rId10" Type="http://schemas.openxmlformats.org/officeDocument/2006/relationships/queryTable" Target="../queryTables/queryTable8.xml"/><Relationship Id="rId19" Type="http://schemas.openxmlformats.org/officeDocument/2006/relationships/queryTable" Target="../queryTables/queryTable17.xml"/><Relationship Id="rId31" Type="http://schemas.openxmlformats.org/officeDocument/2006/relationships/queryTable" Target="../queryTables/queryTable29.xml"/><Relationship Id="rId4" Type="http://schemas.openxmlformats.org/officeDocument/2006/relationships/queryTable" Target="../queryTables/queryTable2.xml"/><Relationship Id="rId9" Type="http://schemas.openxmlformats.org/officeDocument/2006/relationships/queryTable" Target="../queryTables/queryTable7.xml"/><Relationship Id="rId14" Type="http://schemas.openxmlformats.org/officeDocument/2006/relationships/queryTable" Target="../queryTables/queryTable12.xml"/><Relationship Id="rId22" Type="http://schemas.openxmlformats.org/officeDocument/2006/relationships/queryTable" Target="../queryTables/queryTable20.xml"/><Relationship Id="rId27" Type="http://schemas.openxmlformats.org/officeDocument/2006/relationships/queryTable" Target="../queryTables/queryTable25.xml"/><Relationship Id="rId30" Type="http://schemas.openxmlformats.org/officeDocument/2006/relationships/queryTable" Target="../queryTables/queryTable28.xml"/><Relationship Id="rId8" Type="http://schemas.openxmlformats.org/officeDocument/2006/relationships/queryTable" Target="../queryTables/queryTable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I14"/>
  <sheetViews>
    <sheetView workbookViewId="0"/>
  </sheetViews>
  <sheetFormatPr defaultColWidth="9.140625" defaultRowHeight="12.75" x14ac:dyDescent="0.2"/>
  <cols>
    <col min="1" max="1" width="50.5703125" style="162" customWidth="1"/>
    <col min="2" max="2" width="48.42578125" style="161" customWidth="1"/>
    <col min="3" max="9" width="9.140625" style="161"/>
    <col min="10" max="16384" width="9.140625" style="30"/>
  </cols>
  <sheetData>
    <row r="1" spans="1:1" ht="91.5" customHeight="1" x14ac:dyDescent="0.2">
      <c r="A1" s="160" t="str">
        <f>[9]referencia!A3</f>
        <v>PREFEITURA MUNICIPAL DE ANASTÁCIO</v>
      </c>
    </row>
    <row r="2" spans="1:1" ht="81.75" customHeight="1" x14ac:dyDescent="0.2">
      <c r="A2" s="160" t="str">
        <f>[9]referencia!A4</f>
        <v>PREFEITURA MUNICIPAL DE BANDEIRANTES</v>
      </c>
    </row>
    <row r="3" spans="1:1" ht="70.5" customHeight="1" x14ac:dyDescent="0.2">
      <c r="A3" s="160" t="str">
        <f>[9]referencia!A5</f>
        <v>PREFEITURA MUNICIPAL DE BODOQUENA</v>
      </c>
    </row>
    <row r="4" spans="1:1" ht="96.75" customHeight="1" x14ac:dyDescent="0.2">
      <c r="A4" s="160" t="str">
        <f>[9]referencia!A6</f>
        <v>PREFEITURA MUNICIPAL DE ELDORADO</v>
      </c>
    </row>
    <row r="5" spans="1:1" ht="77.25" customHeight="1" x14ac:dyDescent="0.2">
      <c r="A5" s="160" t="str">
        <f>[9]referencia!A7</f>
        <v>PREFEITURA MUNICIPAL DE NOVA ALVORADA DO SUL</v>
      </c>
    </row>
    <row r="6" spans="1:1" ht="88.5" customHeight="1" x14ac:dyDescent="0.2">
      <c r="A6" s="160" t="str">
        <f>[9]referencia!A8</f>
        <v>PREFEITURA MUNICIPAL DE PORTO MURTINHO</v>
      </c>
    </row>
    <row r="7" spans="1:1" ht="87.75" customHeight="1" x14ac:dyDescent="0.2">
      <c r="A7" s="162" t="s">
        <v>106</v>
      </c>
    </row>
    <row r="8" spans="1:1" ht="87.75" customHeight="1" x14ac:dyDescent="0.2">
      <c r="A8" s="162" t="str">
        <f>REFERENCIA!A10</f>
        <v>PREFEITURA MUNICIPAL DE ÁGUA CLARA</v>
      </c>
    </row>
    <row r="9" spans="1:1" ht="87" customHeight="1" x14ac:dyDescent="0.2">
      <c r="A9" s="162" t="str">
        <f>REFERENCIA!A11</f>
        <v>PREFEITURA MUNICIPAL DE CAARAPÓ</v>
      </c>
    </row>
    <row r="10" spans="1:1" ht="87" customHeight="1" x14ac:dyDescent="0.2">
      <c r="A10" s="162" t="str">
        <f>REFERENCIA!A12</f>
        <v>PREFEITURA MUNICIPAL DE JARAGUARI</v>
      </c>
    </row>
    <row r="11" spans="1:1" ht="87" customHeight="1" x14ac:dyDescent="0.2">
      <c r="A11" s="162" t="str">
        <f>REFERENCIA!A13</f>
        <v>PREFEITURA MUNICIPAL DE JARDIM</v>
      </c>
    </row>
    <row r="12" spans="1:1" ht="87" customHeight="1" x14ac:dyDescent="0.2">
      <c r="A12" s="162" t="str">
        <f>REFERENCIA!A14</f>
        <v>PREFEITURA MUNICIPAL DE RIBAS DO RIO PARDO</v>
      </c>
    </row>
    <row r="13" spans="1:1" ht="87" customHeight="1" x14ac:dyDescent="0.2">
      <c r="A13" s="162" t="str">
        <f>REFERENCIA!A15</f>
        <v>PREFEITURA MUNICIPAL DE SELVÍRIA</v>
      </c>
    </row>
    <row r="14" spans="1:1" ht="90.75" customHeight="1" x14ac:dyDescent="0.2">
      <c r="A14" s="162" t="str">
        <f>REFERENCIA!A16</f>
        <v>PREFEITURA MUNICIPAL DE IVINHEMA</v>
      </c>
    </row>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pageSetUpPr fitToPage="1"/>
  </sheetPr>
  <dimension ref="A1:F20"/>
  <sheetViews>
    <sheetView workbookViewId="0"/>
  </sheetViews>
  <sheetFormatPr defaultColWidth="9.140625" defaultRowHeight="15" x14ac:dyDescent="0.25"/>
  <cols>
    <col min="1" max="1" width="21.28515625" style="185" customWidth="1"/>
    <col min="2" max="2" width="45.7109375" style="185" customWidth="1"/>
    <col min="3" max="3" width="26.28515625" style="185" customWidth="1"/>
    <col min="4" max="4" width="14.5703125" style="185" customWidth="1"/>
    <col min="5" max="5" width="17.42578125" style="185" customWidth="1"/>
    <col min="6" max="6" width="15.140625" style="185" customWidth="1"/>
    <col min="7" max="16384" width="9.140625" style="185"/>
  </cols>
  <sheetData>
    <row r="1" spans="1:6" x14ac:dyDescent="0.25">
      <c r="A1" s="220"/>
      <c r="B1" s="221" t="s">
        <v>1</v>
      </c>
      <c r="C1" s="222"/>
      <c r="D1" s="222"/>
      <c r="E1" s="223"/>
    </row>
    <row r="2" spans="1:6" ht="15.75" x14ac:dyDescent="0.25">
      <c r="A2" s="224"/>
      <c r="B2" s="225" t="str">
        <f>COMPOSIÇÃO!D2</f>
        <v>PREFEITURA MUNICIPAL DE ELDORADO</v>
      </c>
      <c r="C2" s="226"/>
      <c r="D2" s="226"/>
      <c r="E2" s="227"/>
    </row>
    <row r="3" spans="1:6" x14ac:dyDescent="0.25">
      <c r="A3" s="228"/>
      <c r="B3" s="221" t="str">
        <f>ORÇAMENTO_DES!D4</f>
        <v>SECRETARIA DE OBRAS</v>
      </c>
      <c r="C3" s="222"/>
      <c r="D3" s="222"/>
      <c r="E3" s="223"/>
    </row>
    <row r="4" spans="1:6" ht="20.45" customHeight="1" x14ac:dyDescent="0.25">
      <c r="A4" s="970" t="s">
        <v>171</v>
      </c>
      <c r="B4" s="971"/>
      <c r="C4" s="971"/>
      <c r="D4" s="971"/>
      <c r="E4" s="972"/>
    </row>
    <row r="5" spans="1:6" ht="14.45" customHeight="1" x14ac:dyDescent="0.25">
      <c r="A5" s="229" t="str">
        <f>[11]ORÇAMENTO_DES!A3</f>
        <v>Objeto:</v>
      </c>
      <c r="B5" s="230" t="s">
        <v>942</v>
      </c>
      <c r="C5" s="231"/>
      <c r="D5" s="1018" t="s">
        <v>46</v>
      </c>
      <c r="E5" s="1019"/>
    </row>
    <row r="6" spans="1:6" x14ac:dyDescent="0.25">
      <c r="A6" s="229" t="s">
        <v>2</v>
      </c>
      <c r="B6" s="230" t="str">
        <f>COMPOSIÇÃO!$B$6</f>
        <v>ELDORADO - MS</v>
      </c>
      <c r="C6" s="232"/>
      <c r="D6" s="233"/>
      <c r="E6" s="234"/>
      <c r="F6" s="21"/>
    </row>
    <row r="7" spans="1:6" ht="14.45" customHeight="1" x14ac:dyDescent="0.25">
      <c r="A7" s="229" t="s">
        <v>3</v>
      </c>
      <c r="B7" s="230" t="str">
        <f>COMPOSIÇÃO!B7</f>
        <v>RUA NORUEGA COM A  RUA PERU, S/N, MORUMBI, 79970-000, MUNICÍPIO DE ELDORADO - MS</v>
      </c>
      <c r="C7" s="231"/>
      <c r="D7" s="1020" t="str">
        <f>ORÇAMENTO_DES!L8</f>
        <v>____________________________________  
Fábio Marques Ribeiro
CREA - 15.276 D / MS</v>
      </c>
      <c r="E7" s="1021"/>
    </row>
    <row r="8" spans="1:6" x14ac:dyDescent="0.25">
      <c r="A8" s="235" t="str">
        <f>[10]ORÇAMENTO_DES!A9</f>
        <v>SIST./REF.:</v>
      </c>
      <c r="B8" s="188" t="str">
        <f>COMPOSIÇÃO!B8</f>
        <v>AGESUL(JUNHO/2023) SINAPI (SETEMBRO/2023) SBC (SETEMBRO/2023)</v>
      </c>
      <c r="C8" s="236"/>
      <c r="D8" s="1022"/>
      <c r="E8" s="1023"/>
    </row>
    <row r="9" spans="1:6" ht="20.25" customHeight="1" x14ac:dyDescent="0.25">
      <c r="A9" s="235"/>
      <c r="B9" s="236"/>
      <c r="C9" s="236"/>
      <c r="D9" s="233"/>
      <c r="E9" s="237"/>
      <c r="F9" s="124"/>
    </row>
    <row r="10" spans="1:6" s="238" customFormat="1" ht="14.25" customHeight="1" x14ac:dyDescent="0.2">
      <c r="A10" s="133" t="s">
        <v>172</v>
      </c>
      <c r="B10" s="133" t="s">
        <v>173</v>
      </c>
      <c r="C10" s="133" t="s">
        <v>174</v>
      </c>
      <c r="D10" s="133" t="s">
        <v>175</v>
      </c>
      <c r="E10" s="133" t="s">
        <v>176</v>
      </c>
      <c r="F10" s="48"/>
    </row>
    <row r="11" spans="1:6" s="238" customFormat="1" ht="14.25" customHeight="1" x14ac:dyDescent="0.2">
      <c r="A11" s="239" t="s">
        <v>177</v>
      </c>
      <c r="B11" s="240" t="s">
        <v>932</v>
      </c>
      <c r="C11" s="241" t="s">
        <v>928</v>
      </c>
      <c r="D11" s="189" t="s">
        <v>936</v>
      </c>
      <c r="E11" s="189" t="s">
        <v>934</v>
      </c>
      <c r="F11" s="48"/>
    </row>
    <row r="12" spans="1:6" s="238" customFormat="1" ht="15" customHeight="1" x14ac:dyDescent="0.2">
      <c r="A12" s="239" t="s">
        <v>179</v>
      </c>
      <c r="B12" s="240" t="s">
        <v>931</v>
      </c>
      <c r="C12" s="242" t="s">
        <v>929</v>
      </c>
      <c r="D12" s="243" t="s">
        <v>937</v>
      </c>
      <c r="E12" s="243" t="s">
        <v>929</v>
      </c>
      <c r="F12" s="48"/>
    </row>
    <row r="13" spans="1:6" s="238" customFormat="1" ht="15" customHeight="1" x14ac:dyDescent="0.2">
      <c r="A13" s="239" t="s">
        <v>180</v>
      </c>
      <c r="B13" s="240" t="s">
        <v>933</v>
      </c>
      <c r="C13" s="242" t="s">
        <v>930</v>
      </c>
      <c r="D13" s="243" t="s">
        <v>938</v>
      </c>
      <c r="E13" s="243" t="s">
        <v>935</v>
      </c>
      <c r="F13" s="48"/>
    </row>
    <row r="14" spans="1:6" s="238" customFormat="1" ht="15" customHeight="1" x14ac:dyDescent="0.2">
      <c r="A14" s="244"/>
      <c r="B14" s="242"/>
      <c r="C14" s="242"/>
      <c r="D14" s="243"/>
      <c r="E14" s="243"/>
      <c r="F14" s="48"/>
    </row>
    <row r="15" spans="1:6" s="238" customFormat="1" ht="12.75" x14ac:dyDescent="0.2">
      <c r="A15" s="133" t="s">
        <v>37</v>
      </c>
      <c r="B15" s="51" t="s">
        <v>53</v>
      </c>
      <c r="C15" s="51" t="s">
        <v>38</v>
      </c>
      <c r="D15" s="51" t="s">
        <v>181</v>
      </c>
      <c r="E15" s="51" t="s">
        <v>182</v>
      </c>
      <c r="F15" s="245"/>
    </row>
    <row r="16" spans="1:6" s="238" customFormat="1" ht="21" x14ac:dyDescent="0.2">
      <c r="A16" s="54" t="s">
        <v>796</v>
      </c>
      <c r="B16" s="128" t="s">
        <v>927</v>
      </c>
      <c r="C16" s="54" t="s">
        <v>120</v>
      </c>
      <c r="D16" s="55"/>
      <c r="E16" s="56">
        <f>IF(SUM(D18:E20)&lt;&gt;0,MEDIAN(D18:E20),"")</f>
        <v>75.22</v>
      </c>
      <c r="F16" s="245" t="s">
        <v>789</v>
      </c>
    </row>
    <row r="17" spans="1:6" s="238" customFormat="1" ht="12.75" x14ac:dyDescent="0.2">
      <c r="A17" s="51" t="s">
        <v>185</v>
      </c>
      <c r="B17" s="1030" t="s">
        <v>186</v>
      </c>
      <c r="C17" s="1031"/>
      <c r="D17" s="1028" t="s">
        <v>171</v>
      </c>
      <c r="E17" s="1029"/>
      <c r="F17" s="245"/>
    </row>
    <row r="18" spans="1:6" s="238" customFormat="1" ht="12.75" x14ac:dyDescent="0.2">
      <c r="A18" s="246" t="s">
        <v>177</v>
      </c>
      <c r="B18" s="1016" t="str">
        <f>VLOOKUP(A18,$A$11:$E$13,3,0)</f>
        <v>REGIONAL TELHAS</v>
      </c>
      <c r="C18" s="1017"/>
      <c r="D18" s="1026">
        <v>75.22</v>
      </c>
      <c r="E18" s="1027"/>
      <c r="F18" s="245"/>
    </row>
    <row r="19" spans="1:6" s="238" customFormat="1" ht="12.75" x14ac:dyDescent="0.2">
      <c r="A19" s="246" t="s">
        <v>179</v>
      </c>
      <c r="B19" s="1016" t="str">
        <f t="shared" ref="B19:B20" si="0">VLOOKUP(A19,$A$11:$E$13,3,0)</f>
        <v>AÇOS PIASENTIN</v>
      </c>
      <c r="C19" s="1017"/>
      <c r="D19" s="1024">
        <v>82.53</v>
      </c>
      <c r="E19" s="1025"/>
      <c r="F19" s="245"/>
    </row>
    <row r="20" spans="1:6" s="238" customFormat="1" ht="12.75" x14ac:dyDescent="0.2">
      <c r="A20" s="246" t="s">
        <v>180</v>
      </c>
      <c r="B20" s="1016" t="str">
        <f t="shared" si="0"/>
        <v>IMESUL</v>
      </c>
      <c r="C20" s="1017"/>
      <c r="D20" s="1014">
        <v>67.2</v>
      </c>
      <c r="E20" s="1015"/>
      <c r="F20" s="245"/>
    </row>
  </sheetData>
  <autoFilter ref="A1:A20" xr:uid="{00000000-0009-0000-0000-000009000000}"/>
  <dataConsolidate/>
  <mergeCells count="11">
    <mergeCell ref="D20:E20"/>
    <mergeCell ref="B20:C20"/>
    <mergeCell ref="A4:E4"/>
    <mergeCell ref="D5:E5"/>
    <mergeCell ref="D7:E8"/>
    <mergeCell ref="B19:C19"/>
    <mergeCell ref="D19:E19"/>
    <mergeCell ref="D18:E18"/>
    <mergeCell ref="B18:C18"/>
    <mergeCell ref="D17:E17"/>
    <mergeCell ref="B17:C17"/>
  </mergeCells>
  <phoneticPr fontId="2" type="noConversion"/>
  <dataValidations disablePrompts="1" count="1">
    <dataValidation type="list" allowBlank="1" showInputMessage="1" showErrorMessage="1" sqref="A18:A20" xr:uid="{00000000-0002-0000-0900-000000000000}">
      <formula1>$A$11:$A$11</formula1>
    </dataValidation>
  </dataValidations>
  <printOptions horizontalCentered="1"/>
  <pageMargins left="0.23622047244094491" right="0.23622047244094491" top="0.31496062992125984" bottom="0.31496062992125984" header="0.31496062992125984" footer="0.11811023622047245"/>
  <pageSetup paperSize="9" scale="79" fitToHeight="0" orientation="portrait" r:id="rId1"/>
  <headerFooter>
    <oddFooter>Página &amp;P de &amp;N</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9">
    <tabColor theme="4" tint="0.79998168889431442"/>
    <pageSetUpPr fitToPage="1"/>
  </sheetPr>
  <dimension ref="A1:AB31"/>
  <sheetViews>
    <sheetView workbookViewId="0">
      <selection activeCell="B5" sqref="B5:T5"/>
    </sheetView>
  </sheetViews>
  <sheetFormatPr defaultRowHeight="15" x14ac:dyDescent="0.25"/>
  <cols>
    <col min="1" max="1" width="9.85546875" style="185" bestFit="1" customWidth="1"/>
    <col min="2" max="2" width="18.7109375" style="185" customWidth="1"/>
    <col min="3" max="3" width="32.5703125" style="185" customWidth="1"/>
    <col min="4" max="4" width="9.42578125" style="185" bestFit="1" customWidth="1"/>
    <col min="5" max="5" width="16.5703125" style="185" bestFit="1" customWidth="1"/>
    <col min="6" max="6" width="15" style="185" customWidth="1"/>
    <col min="7" max="7" width="8.140625" style="185" customWidth="1"/>
    <col min="8" max="8" width="16" style="185" customWidth="1"/>
    <col min="9" max="9" width="15" style="185" bestFit="1" customWidth="1"/>
    <col min="10" max="10" width="8.140625" style="185" bestFit="1" customWidth="1"/>
    <col min="11" max="11" width="16" style="185" bestFit="1" customWidth="1"/>
    <col min="12" max="12" width="15" style="185" bestFit="1" customWidth="1"/>
    <col min="13" max="13" width="8.42578125" style="185" bestFit="1" customWidth="1"/>
    <col min="14" max="14" width="16" style="185" bestFit="1" customWidth="1"/>
    <col min="15" max="15" width="15" style="185" bestFit="1" customWidth="1"/>
    <col min="16" max="16" width="8.42578125" style="185" bestFit="1" customWidth="1"/>
    <col min="17" max="17" width="16" style="185" bestFit="1" customWidth="1"/>
    <col min="18" max="18" width="15" style="185" bestFit="1" customWidth="1"/>
    <col min="19" max="19" width="8.42578125" style="185" bestFit="1" customWidth="1"/>
    <col min="20" max="20" width="16" style="185" bestFit="1" customWidth="1"/>
    <col min="21" max="21" width="15.5703125" style="185" customWidth="1"/>
    <col min="22" max="22" width="8.42578125" style="185" bestFit="1" customWidth="1"/>
    <col min="23" max="23" width="16" style="185" bestFit="1" customWidth="1"/>
    <col min="24" max="24" width="9.28515625" style="185" customWidth="1"/>
    <col min="25" max="25" width="13.85546875" style="185" customWidth="1"/>
    <col min="26" max="26" width="6" style="185" bestFit="1" customWidth="1"/>
    <col min="27" max="27" width="13.85546875" style="185" customWidth="1"/>
    <col min="28" max="28" width="6" style="185" bestFit="1" customWidth="1"/>
    <col min="29" max="16384" width="9.140625" style="185"/>
  </cols>
  <sheetData>
    <row r="1" spans="1:28" ht="14.45" customHeight="1" x14ac:dyDescent="0.25">
      <c r="A1" s="542"/>
      <c r="B1" s="9"/>
      <c r="C1" s="1032" t="s">
        <v>1</v>
      </c>
      <c r="D1" s="1032"/>
      <c r="E1" s="1032"/>
      <c r="F1" s="1032"/>
      <c r="G1" s="1032"/>
      <c r="H1" s="1032"/>
      <c r="I1" s="1032"/>
      <c r="J1" s="1032"/>
      <c r="K1" s="1032"/>
      <c r="L1" s="1032"/>
      <c r="M1" s="1032"/>
      <c r="N1" s="1032"/>
      <c r="O1" s="1032"/>
      <c r="P1" s="1032"/>
      <c r="Q1" s="1032"/>
      <c r="R1" s="1032"/>
      <c r="S1" s="1032"/>
      <c r="T1" s="1032"/>
      <c r="U1" s="1032"/>
      <c r="V1" s="1032"/>
      <c r="W1" s="1032"/>
      <c r="X1" s="1032"/>
    </row>
    <row r="2" spans="1:28" ht="14.45" customHeight="1" x14ac:dyDescent="0.25">
      <c r="A2" s="543"/>
      <c r="B2" s="10"/>
      <c r="C2" s="1033" t="s">
        <v>99</v>
      </c>
      <c r="D2" s="1033"/>
      <c r="E2" s="1033"/>
      <c r="F2" s="1033"/>
      <c r="G2" s="1033"/>
      <c r="H2" s="1033"/>
      <c r="I2" s="1033"/>
      <c r="J2" s="1033"/>
      <c r="K2" s="1033"/>
      <c r="L2" s="1033"/>
      <c r="M2" s="1033"/>
      <c r="N2" s="1033"/>
      <c r="O2" s="1033"/>
      <c r="P2" s="1033"/>
      <c r="Q2" s="1033"/>
      <c r="R2" s="1033"/>
      <c r="S2" s="1033"/>
      <c r="T2" s="1033"/>
      <c r="U2" s="1033"/>
      <c r="V2" s="1033"/>
      <c r="W2" s="1033"/>
      <c r="X2" s="1033"/>
    </row>
    <row r="3" spans="1:28" ht="14.45" customHeight="1" x14ac:dyDescent="0.25">
      <c r="A3" s="544"/>
      <c r="B3" s="11"/>
      <c r="C3" s="1032" t="s">
        <v>31</v>
      </c>
      <c r="D3" s="1032"/>
      <c r="E3" s="1032"/>
      <c r="F3" s="1032"/>
      <c r="G3" s="1032"/>
      <c r="H3" s="1032"/>
      <c r="I3" s="1032"/>
      <c r="J3" s="1032"/>
      <c r="K3" s="1032"/>
      <c r="L3" s="1032"/>
      <c r="M3" s="1032"/>
      <c r="N3" s="1032"/>
      <c r="O3" s="1032"/>
      <c r="P3" s="1032"/>
      <c r="Q3" s="1032"/>
      <c r="R3" s="1032"/>
      <c r="S3" s="1032"/>
      <c r="T3" s="1032"/>
      <c r="U3" s="1032"/>
      <c r="V3" s="1032"/>
      <c r="W3" s="1032"/>
      <c r="X3" s="1032"/>
    </row>
    <row r="4" spans="1:28" ht="20.45" customHeight="1" x14ac:dyDescent="0.25">
      <c r="A4" s="970" t="s">
        <v>18</v>
      </c>
      <c r="B4" s="971"/>
      <c r="C4" s="971"/>
      <c r="D4" s="971"/>
      <c r="E4" s="971"/>
      <c r="F4" s="971"/>
      <c r="G4" s="971"/>
      <c r="H4" s="971"/>
      <c r="I4" s="971"/>
      <c r="J4" s="971"/>
      <c r="K4" s="971"/>
      <c r="L4" s="971"/>
      <c r="M4" s="971"/>
      <c r="N4" s="971"/>
      <c r="O4" s="971"/>
      <c r="P4" s="971"/>
      <c r="Q4" s="971"/>
      <c r="R4" s="971"/>
      <c r="S4" s="971"/>
      <c r="T4" s="971"/>
      <c r="U4" s="971"/>
      <c r="V4" s="971"/>
      <c r="W4" s="971"/>
      <c r="X4" s="972"/>
    </row>
    <row r="5" spans="1:28" ht="14.45" customHeight="1" x14ac:dyDescent="0.25">
      <c r="A5" s="19" t="s">
        <v>69</v>
      </c>
      <c r="B5" s="1040" t="s">
        <v>896</v>
      </c>
      <c r="C5" s="1040"/>
      <c r="D5" s="1040"/>
      <c r="E5" s="1040"/>
      <c r="F5" s="1040"/>
      <c r="G5" s="1040"/>
      <c r="H5" s="1040"/>
      <c r="I5" s="1040"/>
      <c r="J5" s="1040"/>
      <c r="K5" s="1040"/>
      <c r="L5" s="1040"/>
      <c r="M5" s="1040"/>
      <c r="N5" s="1040"/>
      <c r="O5" s="1040"/>
      <c r="P5" s="1040"/>
      <c r="Q5" s="1040"/>
      <c r="R5" s="1040"/>
      <c r="S5" s="1040"/>
      <c r="T5" s="1040"/>
      <c r="U5" s="132" t="s">
        <v>46</v>
      </c>
      <c r="V5" s="15"/>
      <c r="W5" s="15"/>
      <c r="X5" s="16"/>
    </row>
    <row r="6" spans="1:28" ht="14.45" customHeight="1" x14ac:dyDescent="0.25">
      <c r="A6" s="19" t="s">
        <v>70</v>
      </c>
      <c r="B6" s="1040" t="s">
        <v>112</v>
      </c>
      <c r="C6" s="1040"/>
      <c r="D6" s="1040"/>
      <c r="E6" s="1040"/>
      <c r="F6" s="1040"/>
      <c r="G6" s="1040"/>
      <c r="H6" s="1040"/>
      <c r="I6" s="1040"/>
      <c r="J6" s="1040"/>
      <c r="K6" s="1040"/>
      <c r="L6" s="1040"/>
      <c r="M6" s="1040"/>
      <c r="N6" s="1040"/>
      <c r="O6" s="1040"/>
      <c r="P6" s="1040"/>
      <c r="Q6" s="1040"/>
      <c r="R6" s="1040"/>
      <c r="S6" s="1040"/>
      <c r="T6" s="1040"/>
      <c r="U6" s="20"/>
      <c r="V6" s="21"/>
      <c r="W6" s="21"/>
      <c r="X6" s="17"/>
    </row>
    <row r="7" spans="1:28" ht="14.45" customHeight="1" x14ac:dyDescent="0.25">
      <c r="A7" s="19" t="s">
        <v>71</v>
      </c>
      <c r="B7" s="1040" t="s">
        <v>1088</v>
      </c>
      <c r="C7" s="1040"/>
      <c r="D7" s="1040"/>
      <c r="E7" s="1040"/>
      <c r="F7" s="1040"/>
      <c r="G7" s="1040"/>
      <c r="H7" s="1040"/>
      <c r="I7" s="1040"/>
      <c r="J7" s="1040"/>
      <c r="K7" s="1040"/>
      <c r="L7" s="1040"/>
      <c r="M7" s="1040"/>
      <c r="N7" s="1040"/>
      <c r="O7" s="1040"/>
      <c r="P7" s="1040"/>
      <c r="Q7" s="1040"/>
      <c r="R7" s="1040"/>
      <c r="S7" s="1040"/>
      <c r="T7" s="1040"/>
      <c r="U7" s="975" t="s">
        <v>897</v>
      </c>
      <c r="V7" s="1038"/>
      <c r="W7" s="1038"/>
      <c r="X7" s="976"/>
    </row>
    <row r="8" spans="1:28" ht="14.45" customHeight="1" x14ac:dyDescent="0.25">
      <c r="A8" s="19" t="s">
        <v>72</v>
      </c>
      <c r="B8" s="1040" t="s">
        <v>1089</v>
      </c>
      <c r="C8" s="1040"/>
      <c r="D8" s="1040"/>
      <c r="E8" s="1040"/>
      <c r="F8" s="1040"/>
      <c r="G8" s="1040"/>
      <c r="H8" s="1040"/>
      <c r="I8" s="1040"/>
      <c r="J8" s="1040"/>
      <c r="K8" s="1040"/>
      <c r="L8" s="1040"/>
      <c r="M8" s="1040"/>
      <c r="N8" s="1040"/>
      <c r="O8" s="1040"/>
      <c r="P8" s="1040"/>
      <c r="Q8" s="1040"/>
      <c r="R8" s="1040"/>
      <c r="S8" s="1040"/>
      <c r="T8" s="1040"/>
      <c r="U8" s="977"/>
      <c r="V8" s="1039"/>
      <c r="W8" s="1039"/>
      <c r="X8" s="978"/>
    </row>
    <row r="9" spans="1:28" ht="15" customHeight="1" x14ac:dyDescent="0.25">
      <c r="A9" s="1044" t="s">
        <v>5</v>
      </c>
      <c r="B9" s="1034" t="s">
        <v>6</v>
      </c>
      <c r="C9" s="1035"/>
      <c r="D9" s="1048" t="s">
        <v>0</v>
      </c>
      <c r="E9" s="1050" t="s">
        <v>19</v>
      </c>
      <c r="F9" s="1041" t="s">
        <v>7</v>
      </c>
      <c r="G9" s="1042"/>
      <c r="H9" s="1043"/>
      <c r="I9" s="1041" t="s">
        <v>47</v>
      </c>
      <c r="J9" s="1042"/>
      <c r="K9" s="1043"/>
      <c r="L9" s="1041" t="s">
        <v>48</v>
      </c>
      <c r="M9" s="1042"/>
      <c r="N9" s="1043"/>
      <c r="O9" s="1041" t="s">
        <v>67</v>
      </c>
      <c r="P9" s="1042"/>
      <c r="Q9" s="1043"/>
      <c r="R9" s="1041" t="s">
        <v>319</v>
      </c>
      <c r="S9" s="1042"/>
      <c r="T9" s="1043"/>
      <c r="U9" s="1041" t="s">
        <v>320</v>
      </c>
      <c r="V9" s="1042"/>
      <c r="W9" s="1043"/>
      <c r="X9" s="554" t="s">
        <v>204</v>
      </c>
    </row>
    <row r="10" spans="1:28" x14ac:dyDescent="0.25">
      <c r="A10" s="1045" t="s">
        <v>5</v>
      </c>
      <c r="B10" s="1036"/>
      <c r="C10" s="1037"/>
      <c r="D10" s="1049"/>
      <c r="E10" s="1051"/>
      <c r="F10" s="555" t="s">
        <v>20</v>
      </c>
      <c r="G10" s="555" t="s">
        <v>0</v>
      </c>
      <c r="H10" s="556" t="s">
        <v>30</v>
      </c>
      <c r="I10" s="555" t="s">
        <v>20</v>
      </c>
      <c r="J10" s="555" t="s">
        <v>0</v>
      </c>
      <c r="K10" s="556" t="s">
        <v>30</v>
      </c>
      <c r="L10" s="555" t="s">
        <v>20</v>
      </c>
      <c r="M10" s="555" t="s">
        <v>0</v>
      </c>
      <c r="N10" s="556" t="s">
        <v>30</v>
      </c>
      <c r="O10" s="555" t="s">
        <v>20</v>
      </c>
      <c r="P10" s="555" t="s">
        <v>0</v>
      </c>
      <c r="Q10" s="556" t="s">
        <v>30</v>
      </c>
      <c r="R10" s="555" t="s">
        <v>20</v>
      </c>
      <c r="S10" s="555" t="s">
        <v>0</v>
      </c>
      <c r="T10" s="556" t="s">
        <v>30</v>
      </c>
      <c r="U10" s="555" t="s">
        <v>20</v>
      </c>
      <c r="V10" s="555" t="s">
        <v>0</v>
      </c>
      <c r="W10" s="556" t="s">
        <v>30</v>
      </c>
      <c r="X10" s="557"/>
    </row>
    <row r="11" spans="1:28" x14ac:dyDescent="0.25">
      <c r="A11" s="558" t="s">
        <v>11</v>
      </c>
      <c r="B11" s="559" t="s">
        <v>4</v>
      </c>
      <c r="C11" s="560"/>
      <c r="D11" s="561">
        <v>9.6636353120539906E-2</v>
      </c>
      <c r="E11" s="562">
        <v>35079.26</v>
      </c>
      <c r="F11" s="563">
        <v>35079.26</v>
      </c>
      <c r="G11" s="564">
        <v>1</v>
      </c>
      <c r="H11" s="565">
        <v>1</v>
      </c>
      <c r="I11" s="563">
        <v>0</v>
      </c>
      <c r="J11" s="564"/>
      <c r="K11" s="565">
        <v>1</v>
      </c>
      <c r="L11" s="563">
        <v>0</v>
      </c>
      <c r="M11" s="564"/>
      <c r="N11" s="565">
        <v>1</v>
      </c>
      <c r="O11" s="563">
        <v>0</v>
      </c>
      <c r="P11" s="564"/>
      <c r="Q11" s="565">
        <v>1</v>
      </c>
      <c r="R11" s="563">
        <v>0</v>
      </c>
      <c r="S11" s="564"/>
      <c r="T11" s="565">
        <v>1</v>
      </c>
      <c r="U11" s="563">
        <v>0</v>
      </c>
      <c r="V11" s="564"/>
      <c r="W11" s="565">
        <v>1</v>
      </c>
      <c r="X11" s="566">
        <v>1</v>
      </c>
      <c r="Z11" s="567"/>
      <c r="AB11" s="567"/>
    </row>
    <row r="12" spans="1:28" x14ac:dyDescent="0.25">
      <c r="A12" s="558" t="s">
        <v>10</v>
      </c>
      <c r="B12" s="559" t="s">
        <v>297</v>
      </c>
      <c r="C12" s="560"/>
      <c r="D12" s="561">
        <v>0.22060861635944168</v>
      </c>
      <c r="E12" s="562">
        <v>80081.529999999984</v>
      </c>
      <c r="F12" s="563">
        <v>40040.764999999992</v>
      </c>
      <c r="G12" s="564">
        <v>0.5</v>
      </c>
      <c r="H12" s="565">
        <v>0.5</v>
      </c>
      <c r="I12" s="563">
        <v>20020.382499999996</v>
      </c>
      <c r="J12" s="564">
        <v>0.25</v>
      </c>
      <c r="K12" s="565">
        <v>0.75</v>
      </c>
      <c r="L12" s="563">
        <v>20020.382499999996</v>
      </c>
      <c r="M12" s="564">
        <v>0.25</v>
      </c>
      <c r="N12" s="565">
        <v>1</v>
      </c>
      <c r="O12" s="563">
        <v>0</v>
      </c>
      <c r="P12" s="564"/>
      <c r="Q12" s="565">
        <v>1</v>
      </c>
      <c r="R12" s="563">
        <v>0</v>
      </c>
      <c r="S12" s="564"/>
      <c r="T12" s="565">
        <v>1</v>
      </c>
      <c r="U12" s="563">
        <v>0</v>
      </c>
      <c r="V12" s="564"/>
      <c r="W12" s="565">
        <v>1</v>
      </c>
      <c r="X12" s="566">
        <v>1</v>
      </c>
      <c r="Z12" s="567"/>
      <c r="AB12" s="567"/>
    </row>
    <row r="13" spans="1:28" x14ac:dyDescent="0.25">
      <c r="A13" s="558" t="s">
        <v>15</v>
      </c>
      <c r="B13" s="559" t="s">
        <v>123</v>
      </c>
      <c r="C13" s="568"/>
      <c r="D13" s="561">
        <v>5.6125170188114026E-2</v>
      </c>
      <c r="E13" s="562">
        <v>20373.590000000004</v>
      </c>
      <c r="F13" s="563">
        <v>5093.3975000000009</v>
      </c>
      <c r="G13" s="564">
        <v>0.25</v>
      </c>
      <c r="H13" s="565">
        <v>0.25</v>
      </c>
      <c r="I13" s="563">
        <v>10186.795000000002</v>
      </c>
      <c r="J13" s="564">
        <v>0.5</v>
      </c>
      <c r="K13" s="565">
        <v>0.75</v>
      </c>
      <c r="L13" s="563">
        <v>5093.3975000000009</v>
      </c>
      <c r="M13" s="564">
        <v>0.25</v>
      </c>
      <c r="N13" s="565">
        <v>1</v>
      </c>
      <c r="O13" s="563">
        <v>0</v>
      </c>
      <c r="P13" s="564"/>
      <c r="Q13" s="565">
        <v>1</v>
      </c>
      <c r="R13" s="563">
        <v>0</v>
      </c>
      <c r="S13" s="564"/>
      <c r="T13" s="565">
        <v>1</v>
      </c>
      <c r="U13" s="563">
        <v>0</v>
      </c>
      <c r="V13" s="564"/>
      <c r="W13" s="565">
        <v>1</v>
      </c>
      <c r="X13" s="566">
        <v>1</v>
      </c>
      <c r="Z13" s="567"/>
      <c r="AB13" s="567"/>
    </row>
    <row r="14" spans="1:28" x14ac:dyDescent="0.25">
      <c r="A14" s="558" t="s">
        <v>32</v>
      </c>
      <c r="B14" s="559" t="s">
        <v>924</v>
      </c>
      <c r="C14" s="568"/>
      <c r="D14" s="561">
        <v>0.15406173391588543</v>
      </c>
      <c r="E14" s="562">
        <v>55924.829999999994</v>
      </c>
      <c r="F14" s="563">
        <v>0</v>
      </c>
      <c r="G14" s="564"/>
      <c r="H14" s="565">
        <v>0</v>
      </c>
      <c r="I14" s="563">
        <v>27962.414999999997</v>
      </c>
      <c r="J14" s="564">
        <v>0.5</v>
      </c>
      <c r="K14" s="565">
        <v>0.5</v>
      </c>
      <c r="L14" s="563">
        <v>27962.414999999997</v>
      </c>
      <c r="M14" s="564">
        <v>0.5</v>
      </c>
      <c r="N14" s="565">
        <v>1</v>
      </c>
      <c r="O14" s="563">
        <v>0</v>
      </c>
      <c r="P14" s="564"/>
      <c r="Q14" s="565">
        <v>1</v>
      </c>
      <c r="R14" s="563">
        <v>0</v>
      </c>
      <c r="S14" s="564"/>
      <c r="T14" s="565">
        <v>1</v>
      </c>
      <c r="U14" s="563">
        <v>0</v>
      </c>
      <c r="V14" s="564"/>
      <c r="W14" s="565">
        <v>1</v>
      </c>
      <c r="X14" s="566">
        <v>1</v>
      </c>
      <c r="Z14" s="567"/>
      <c r="AB14" s="567"/>
    </row>
    <row r="15" spans="1:28" x14ac:dyDescent="0.25">
      <c r="A15" s="558" t="s">
        <v>59</v>
      </c>
      <c r="B15" s="559" t="s">
        <v>128</v>
      </c>
      <c r="C15" s="568"/>
      <c r="D15" s="561">
        <v>5.017014610330893E-2</v>
      </c>
      <c r="E15" s="562">
        <v>18211.900000000001</v>
      </c>
      <c r="F15" s="563">
        <v>0</v>
      </c>
      <c r="G15" s="564"/>
      <c r="H15" s="565">
        <v>0</v>
      </c>
      <c r="I15" s="563">
        <v>0</v>
      </c>
      <c r="J15" s="564"/>
      <c r="K15" s="565">
        <v>0</v>
      </c>
      <c r="L15" s="563">
        <v>9105.9500000000007</v>
      </c>
      <c r="M15" s="564">
        <v>0.5</v>
      </c>
      <c r="N15" s="565">
        <v>0.5</v>
      </c>
      <c r="O15" s="563">
        <v>9105.9500000000007</v>
      </c>
      <c r="P15" s="564">
        <v>0.5</v>
      </c>
      <c r="Q15" s="565">
        <v>1</v>
      </c>
      <c r="R15" s="563">
        <v>0</v>
      </c>
      <c r="S15" s="564"/>
      <c r="T15" s="565">
        <v>1</v>
      </c>
      <c r="U15" s="563">
        <v>0</v>
      </c>
      <c r="V15" s="564"/>
      <c r="W15" s="565">
        <v>1</v>
      </c>
      <c r="X15" s="566">
        <v>1</v>
      </c>
      <c r="Z15" s="567"/>
      <c r="AB15" s="567"/>
    </row>
    <row r="16" spans="1:28" x14ac:dyDescent="0.25">
      <c r="A16" s="558" t="s">
        <v>127</v>
      </c>
      <c r="B16" s="559" t="s">
        <v>132</v>
      </c>
      <c r="C16" s="568"/>
      <c r="D16" s="561">
        <v>9.9312586437022107E-2</v>
      </c>
      <c r="E16" s="562">
        <v>36050.74</v>
      </c>
      <c r="F16" s="563">
        <v>0</v>
      </c>
      <c r="G16" s="564"/>
      <c r="H16" s="565">
        <v>0</v>
      </c>
      <c r="I16" s="563">
        <v>0</v>
      </c>
      <c r="J16" s="564"/>
      <c r="K16" s="565">
        <v>0</v>
      </c>
      <c r="L16" s="563">
        <v>0</v>
      </c>
      <c r="M16" s="564"/>
      <c r="N16" s="565">
        <v>0</v>
      </c>
      <c r="O16" s="563">
        <v>18025.37</v>
      </c>
      <c r="P16" s="564">
        <v>0.5</v>
      </c>
      <c r="Q16" s="565">
        <v>0.5</v>
      </c>
      <c r="R16" s="563">
        <v>18025.37</v>
      </c>
      <c r="S16" s="564">
        <v>0.5</v>
      </c>
      <c r="T16" s="565">
        <v>1</v>
      </c>
      <c r="U16" s="563">
        <v>0</v>
      </c>
      <c r="V16" s="564"/>
      <c r="W16" s="565">
        <v>1</v>
      </c>
      <c r="X16" s="566">
        <v>1</v>
      </c>
      <c r="Z16" s="567"/>
      <c r="AB16" s="567"/>
    </row>
    <row r="17" spans="1:28" x14ac:dyDescent="0.25">
      <c r="A17" s="558" t="s">
        <v>61</v>
      </c>
      <c r="B17" s="559" t="s">
        <v>126</v>
      </c>
      <c r="C17" s="568"/>
      <c r="D17" s="561">
        <v>6.4614197254108816E-2</v>
      </c>
      <c r="E17" s="562">
        <v>23455.13</v>
      </c>
      <c r="F17" s="563">
        <v>0</v>
      </c>
      <c r="G17" s="564"/>
      <c r="H17" s="565">
        <v>0</v>
      </c>
      <c r="I17" s="563">
        <v>0</v>
      </c>
      <c r="J17" s="564"/>
      <c r="K17" s="565">
        <v>0</v>
      </c>
      <c r="L17" s="563">
        <v>0</v>
      </c>
      <c r="M17" s="564"/>
      <c r="N17" s="565">
        <v>0</v>
      </c>
      <c r="O17" s="563">
        <v>23455.13</v>
      </c>
      <c r="P17" s="564">
        <v>1</v>
      </c>
      <c r="Q17" s="565">
        <v>1</v>
      </c>
      <c r="R17" s="563">
        <v>0</v>
      </c>
      <c r="S17" s="564"/>
      <c r="T17" s="565">
        <v>1</v>
      </c>
      <c r="U17" s="563">
        <v>0</v>
      </c>
      <c r="V17" s="564"/>
      <c r="W17" s="565">
        <v>1</v>
      </c>
      <c r="X17" s="566">
        <v>1</v>
      </c>
      <c r="Z17" s="567"/>
      <c r="AB17" s="567"/>
    </row>
    <row r="18" spans="1:28" x14ac:dyDescent="0.25">
      <c r="A18" s="558" t="s">
        <v>64</v>
      </c>
      <c r="B18" s="559" t="s">
        <v>923</v>
      </c>
      <c r="C18" s="560"/>
      <c r="D18" s="561">
        <v>5.633023751639555E-2</v>
      </c>
      <c r="E18" s="562">
        <v>20448.030000000002</v>
      </c>
      <c r="F18" s="563">
        <v>0</v>
      </c>
      <c r="G18" s="564"/>
      <c r="H18" s="565">
        <v>0</v>
      </c>
      <c r="I18" s="563">
        <v>0</v>
      </c>
      <c r="J18" s="564"/>
      <c r="K18" s="565">
        <v>0</v>
      </c>
      <c r="L18" s="563">
        <v>0</v>
      </c>
      <c r="M18" s="564"/>
      <c r="N18" s="565">
        <v>0</v>
      </c>
      <c r="O18" s="563">
        <v>0</v>
      </c>
      <c r="P18" s="564"/>
      <c r="Q18" s="565">
        <v>0</v>
      </c>
      <c r="R18" s="563">
        <v>10224.015000000001</v>
      </c>
      <c r="S18" s="564">
        <v>0.5</v>
      </c>
      <c r="T18" s="565">
        <v>0.5</v>
      </c>
      <c r="U18" s="563">
        <v>10224.015000000001</v>
      </c>
      <c r="V18" s="564">
        <v>0.5</v>
      </c>
      <c r="W18" s="565">
        <v>1</v>
      </c>
      <c r="X18" s="566">
        <v>1</v>
      </c>
      <c r="Z18" s="567"/>
      <c r="AB18" s="567"/>
    </row>
    <row r="19" spans="1:28" x14ac:dyDescent="0.25">
      <c r="A19" s="558" t="s">
        <v>135</v>
      </c>
      <c r="B19" s="559" t="s">
        <v>141</v>
      </c>
      <c r="C19" s="560"/>
      <c r="D19" s="561">
        <v>2.4977222623091566E-3</v>
      </c>
      <c r="E19" s="562">
        <v>906.67999999999984</v>
      </c>
      <c r="F19" s="563">
        <v>0</v>
      </c>
      <c r="G19" s="564"/>
      <c r="H19" s="565">
        <v>0</v>
      </c>
      <c r="I19" s="563">
        <v>0</v>
      </c>
      <c r="J19" s="564"/>
      <c r="K19" s="565">
        <v>0</v>
      </c>
      <c r="L19" s="563">
        <v>226.66999999999996</v>
      </c>
      <c r="M19" s="564">
        <v>0.25</v>
      </c>
      <c r="N19" s="565">
        <v>0.25</v>
      </c>
      <c r="O19" s="563">
        <v>226.66999999999996</v>
      </c>
      <c r="P19" s="564">
        <v>0.25</v>
      </c>
      <c r="Q19" s="565">
        <v>0.5</v>
      </c>
      <c r="R19" s="563">
        <v>226.66999999999996</v>
      </c>
      <c r="S19" s="564">
        <v>0.25</v>
      </c>
      <c r="T19" s="565">
        <v>0.75</v>
      </c>
      <c r="U19" s="563">
        <v>226.66999999999996</v>
      </c>
      <c r="V19" s="564">
        <v>0.25</v>
      </c>
      <c r="W19" s="565">
        <v>1</v>
      </c>
      <c r="X19" s="566">
        <v>1</v>
      </c>
      <c r="Z19" s="567"/>
      <c r="AB19" s="567"/>
    </row>
    <row r="20" spans="1:28" x14ac:dyDescent="0.25">
      <c r="A20" s="558" t="s">
        <v>136</v>
      </c>
      <c r="B20" s="559" t="s">
        <v>144</v>
      </c>
      <c r="C20" s="568"/>
      <c r="D20" s="561">
        <v>2.5907711492968662E-2</v>
      </c>
      <c r="E20" s="562">
        <v>9404.57</v>
      </c>
      <c r="F20" s="563">
        <v>0</v>
      </c>
      <c r="G20" s="564"/>
      <c r="H20" s="565">
        <v>0</v>
      </c>
      <c r="I20" s="563">
        <v>0</v>
      </c>
      <c r="J20" s="564"/>
      <c r="K20" s="565">
        <v>0</v>
      </c>
      <c r="L20" s="563">
        <v>0</v>
      </c>
      <c r="M20" s="564"/>
      <c r="N20" s="565">
        <v>0</v>
      </c>
      <c r="O20" s="563">
        <v>0</v>
      </c>
      <c r="P20" s="564"/>
      <c r="Q20" s="565">
        <v>0</v>
      </c>
      <c r="R20" s="563">
        <v>4702.2849999999999</v>
      </c>
      <c r="S20" s="564">
        <v>0.5</v>
      </c>
      <c r="T20" s="565">
        <v>0.5</v>
      </c>
      <c r="U20" s="563">
        <v>4702.2849999999999</v>
      </c>
      <c r="V20" s="564">
        <v>0.5</v>
      </c>
      <c r="W20" s="565">
        <v>1</v>
      </c>
      <c r="X20" s="566">
        <v>1</v>
      </c>
      <c r="Z20" s="567"/>
      <c r="AB20" s="567"/>
    </row>
    <row r="21" spans="1:28" x14ac:dyDescent="0.25">
      <c r="A21" s="558" t="s">
        <v>137</v>
      </c>
      <c r="B21" s="559" t="s">
        <v>146</v>
      </c>
      <c r="C21" s="568"/>
      <c r="D21" s="561">
        <v>5.2402801488572834E-2</v>
      </c>
      <c r="E21" s="562">
        <v>19022.36</v>
      </c>
      <c r="F21" s="563">
        <v>0</v>
      </c>
      <c r="G21" s="564"/>
      <c r="H21" s="565"/>
      <c r="I21" s="563">
        <v>0</v>
      </c>
      <c r="J21" s="564"/>
      <c r="K21" s="565">
        <v>0</v>
      </c>
      <c r="L21" s="563">
        <v>0</v>
      </c>
      <c r="M21" s="564"/>
      <c r="N21" s="565">
        <v>0</v>
      </c>
      <c r="O21" s="563">
        <v>0</v>
      </c>
      <c r="P21" s="564"/>
      <c r="Q21" s="565">
        <v>0</v>
      </c>
      <c r="R21" s="563">
        <v>9511.18</v>
      </c>
      <c r="S21" s="564">
        <v>0.5</v>
      </c>
      <c r="T21" s="565">
        <v>0.5</v>
      </c>
      <c r="U21" s="563">
        <v>9511.18</v>
      </c>
      <c r="V21" s="564">
        <v>0.5</v>
      </c>
      <c r="W21" s="565">
        <v>1</v>
      </c>
      <c r="X21" s="566">
        <v>1</v>
      </c>
      <c r="Z21" s="567"/>
      <c r="AB21" s="567"/>
    </row>
    <row r="22" spans="1:28" x14ac:dyDescent="0.25">
      <c r="A22" s="558" t="s">
        <v>140</v>
      </c>
      <c r="B22" s="559" t="s">
        <v>309</v>
      </c>
      <c r="C22" s="568"/>
      <c r="D22" s="561">
        <v>9.0181690920065529E-3</v>
      </c>
      <c r="E22" s="562">
        <v>3273.62</v>
      </c>
      <c r="F22" s="563">
        <v>0</v>
      </c>
      <c r="G22" s="564"/>
      <c r="H22" s="565">
        <v>0</v>
      </c>
      <c r="I22" s="563">
        <v>0</v>
      </c>
      <c r="J22" s="564"/>
      <c r="K22" s="565">
        <v>0</v>
      </c>
      <c r="L22" s="563">
        <v>0</v>
      </c>
      <c r="M22" s="564"/>
      <c r="N22" s="565">
        <v>0</v>
      </c>
      <c r="O22" s="563">
        <v>0</v>
      </c>
      <c r="P22" s="564"/>
      <c r="Q22" s="565">
        <v>0</v>
      </c>
      <c r="R22" s="563">
        <v>1636.81</v>
      </c>
      <c r="S22" s="564">
        <v>0.5</v>
      </c>
      <c r="T22" s="565">
        <v>0.5</v>
      </c>
      <c r="U22" s="563">
        <v>1636.81</v>
      </c>
      <c r="V22" s="564">
        <v>0.5</v>
      </c>
      <c r="W22" s="565">
        <v>1</v>
      </c>
      <c r="X22" s="566">
        <v>1</v>
      </c>
      <c r="Z22" s="567"/>
      <c r="AB22" s="567"/>
    </row>
    <row r="23" spans="1:28" x14ac:dyDescent="0.25">
      <c r="A23" s="558" t="s">
        <v>142</v>
      </c>
      <c r="B23" s="559" t="s">
        <v>145</v>
      </c>
      <c r="C23" s="568"/>
      <c r="D23" s="561">
        <v>5.8225347230859668E-2</v>
      </c>
      <c r="E23" s="562">
        <v>21135.96</v>
      </c>
      <c r="F23" s="563">
        <v>10567.98</v>
      </c>
      <c r="G23" s="564">
        <v>0.5</v>
      </c>
      <c r="H23" s="565">
        <v>0.5</v>
      </c>
      <c r="I23" s="563">
        <v>10567.98</v>
      </c>
      <c r="J23" s="564">
        <v>0.5</v>
      </c>
      <c r="K23" s="565">
        <v>1</v>
      </c>
      <c r="L23" s="563">
        <v>0</v>
      </c>
      <c r="M23" s="564"/>
      <c r="N23" s="565">
        <v>1</v>
      </c>
      <c r="O23" s="563">
        <v>0</v>
      </c>
      <c r="P23" s="564"/>
      <c r="Q23" s="565">
        <v>1</v>
      </c>
      <c r="R23" s="563">
        <v>0</v>
      </c>
      <c r="S23" s="564"/>
      <c r="T23" s="565">
        <v>1</v>
      </c>
      <c r="U23" s="563">
        <v>0</v>
      </c>
      <c r="V23" s="564"/>
      <c r="W23" s="565">
        <v>1</v>
      </c>
      <c r="X23" s="566">
        <v>1</v>
      </c>
      <c r="Z23" s="567"/>
      <c r="AB23" s="567"/>
    </row>
    <row r="24" spans="1:28" x14ac:dyDescent="0.25">
      <c r="A24" s="558" t="s">
        <v>143</v>
      </c>
      <c r="B24" s="559" t="s">
        <v>154</v>
      </c>
      <c r="C24" s="568"/>
      <c r="D24" s="561">
        <v>4.243273872898972E-2</v>
      </c>
      <c r="E24" s="562">
        <v>15403.199999999999</v>
      </c>
      <c r="F24" s="563">
        <v>2310.4799999999996</v>
      </c>
      <c r="G24" s="564">
        <v>0.15</v>
      </c>
      <c r="H24" s="565">
        <v>0.15</v>
      </c>
      <c r="I24" s="563">
        <v>2310.4799999999996</v>
      </c>
      <c r="J24" s="564">
        <v>0.15</v>
      </c>
      <c r="K24" s="565">
        <v>0.3</v>
      </c>
      <c r="L24" s="563">
        <v>2310.4799999999996</v>
      </c>
      <c r="M24" s="564">
        <v>0.15</v>
      </c>
      <c r="N24" s="565">
        <v>0.44999999999999996</v>
      </c>
      <c r="O24" s="563">
        <v>3080.64</v>
      </c>
      <c r="P24" s="564">
        <v>0.2</v>
      </c>
      <c r="Q24" s="565">
        <v>0.64999999999999991</v>
      </c>
      <c r="R24" s="563">
        <v>2310.4799999999996</v>
      </c>
      <c r="S24" s="564">
        <v>0.15</v>
      </c>
      <c r="T24" s="565">
        <v>0.79999999999999993</v>
      </c>
      <c r="U24" s="563">
        <v>3080.64</v>
      </c>
      <c r="V24" s="564">
        <v>0.2</v>
      </c>
      <c r="W24" s="565">
        <v>1</v>
      </c>
      <c r="X24" s="566">
        <v>1</v>
      </c>
      <c r="Z24" s="567"/>
      <c r="AB24" s="567"/>
    </row>
    <row r="25" spans="1:28" x14ac:dyDescent="0.25">
      <c r="A25" s="558" t="s">
        <v>157</v>
      </c>
      <c r="B25" s="559" t="s">
        <v>153</v>
      </c>
      <c r="C25" s="568"/>
      <c r="D25" s="561">
        <v>1.1656468809476997E-2</v>
      </c>
      <c r="E25" s="562">
        <v>4231.33</v>
      </c>
      <c r="F25" s="563">
        <v>0</v>
      </c>
      <c r="G25" s="564"/>
      <c r="H25" s="565">
        <v>0</v>
      </c>
      <c r="I25" s="563">
        <v>0</v>
      </c>
      <c r="J25" s="564"/>
      <c r="K25" s="565">
        <v>0</v>
      </c>
      <c r="L25" s="563">
        <v>0</v>
      </c>
      <c r="M25" s="564"/>
      <c r="N25" s="565">
        <v>0</v>
      </c>
      <c r="O25" s="563">
        <v>0</v>
      </c>
      <c r="P25" s="564"/>
      <c r="Q25" s="565">
        <v>0</v>
      </c>
      <c r="R25" s="563">
        <v>0</v>
      </c>
      <c r="S25" s="564"/>
      <c r="T25" s="565">
        <v>0</v>
      </c>
      <c r="U25" s="563">
        <v>4231.33</v>
      </c>
      <c r="V25" s="564">
        <v>1</v>
      </c>
      <c r="W25" s="565">
        <v>1</v>
      </c>
      <c r="X25" s="566">
        <v>1</v>
      </c>
      <c r="Z25" s="567"/>
      <c r="AB25" s="567"/>
    </row>
    <row r="26" spans="1:28" x14ac:dyDescent="0.25">
      <c r="A26" s="569"/>
      <c r="B26" s="437"/>
      <c r="C26" s="437"/>
      <c r="D26" s="570">
        <v>1</v>
      </c>
      <c r="E26" s="571">
        <v>363002.73</v>
      </c>
      <c r="F26" s="572"/>
      <c r="G26" s="573"/>
      <c r="H26" s="574"/>
      <c r="I26" s="572"/>
      <c r="J26" s="573"/>
      <c r="K26" s="575"/>
      <c r="L26" s="576"/>
      <c r="M26" s="577"/>
      <c r="N26" s="578"/>
      <c r="O26" s="576"/>
      <c r="P26" s="577"/>
      <c r="Q26" s="578"/>
      <c r="R26" s="579"/>
      <c r="S26" s="580"/>
      <c r="T26" s="581"/>
      <c r="U26" s="579"/>
      <c r="V26" s="564"/>
      <c r="W26" s="580"/>
      <c r="X26" s="582"/>
      <c r="Z26" s="567"/>
      <c r="AB26" s="567"/>
    </row>
    <row r="27" spans="1:28" x14ac:dyDescent="0.25">
      <c r="A27" s="583"/>
      <c r="B27" s="1052" t="s">
        <v>8</v>
      </c>
      <c r="C27" s="1052"/>
      <c r="D27" s="1052"/>
      <c r="E27" s="1053"/>
      <c r="F27" s="584">
        <v>93091.882499999992</v>
      </c>
      <c r="G27" s="585"/>
      <c r="H27" s="586"/>
      <c r="I27" s="584">
        <v>71048.052499999991</v>
      </c>
      <c r="J27" s="585"/>
      <c r="K27" s="586"/>
      <c r="L27" s="584">
        <v>64719.294999999984</v>
      </c>
      <c r="M27" s="585"/>
      <c r="N27" s="586"/>
      <c r="O27" s="584">
        <v>53893.759999999995</v>
      </c>
      <c r="P27" s="585"/>
      <c r="Q27" s="586"/>
      <c r="R27" s="584">
        <v>46636.81</v>
      </c>
      <c r="S27" s="585"/>
      <c r="T27" s="586"/>
      <c r="U27" s="584">
        <v>33612.93</v>
      </c>
      <c r="V27" s="585"/>
      <c r="W27" s="586"/>
      <c r="X27" s="582"/>
    </row>
    <row r="28" spans="1:28" x14ac:dyDescent="0.25">
      <c r="A28" s="587"/>
      <c r="B28" s="1046" t="s">
        <v>9</v>
      </c>
      <c r="C28" s="1046"/>
      <c r="D28" s="1046"/>
      <c r="E28" s="1047"/>
      <c r="F28" s="588">
        <v>93091.882499999992</v>
      </c>
      <c r="G28" s="589">
        <v>0.25644953827206751</v>
      </c>
      <c r="H28" s="590">
        <v>0.25644953827206751</v>
      </c>
      <c r="I28" s="588">
        <v>164139.935</v>
      </c>
      <c r="J28" s="589">
        <v>0.19572319056663842</v>
      </c>
      <c r="K28" s="590">
        <v>0.45217272883870596</v>
      </c>
      <c r="L28" s="588">
        <v>228859.22999999998</v>
      </c>
      <c r="M28" s="589">
        <v>0.17828872802141182</v>
      </c>
      <c r="N28" s="590">
        <v>0.63046145686011779</v>
      </c>
      <c r="O28" s="588">
        <v>282752.99</v>
      </c>
      <c r="P28" s="589">
        <v>0.14846654183564956</v>
      </c>
      <c r="Q28" s="590">
        <v>0.77892799869576734</v>
      </c>
      <c r="R28" s="588">
        <v>329389.8</v>
      </c>
      <c r="S28" s="589">
        <v>0.12847509438840859</v>
      </c>
      <c r="T28" s="590">
        <v>0.90740309308417588</v>
      </c>
      <c r="U28" s="588">
        <v>363002.73</v>
      </c>
      <c r="V28" s="589">
        <v>9.259690691582402E-2</v>
      </c>
      <c r="W28" s="590">
        <v>0.99999999999999989</v>
      </c>
      <c r="X28" s="582"/>
    </row>
    <row r="29" spans="1:28" ht="4.1500000000000004" customHeight="1" x14ac:dyDescent="0.25">
      <c r="A29" s="591"/>
      <c r="B29" s="592"/>
      <c r="C29" s="592"/>
      <c r="D29" s="593"/>
      <c r="E29" s="594"/>
      <c r="F29" s="595"/>
      <c r="G29" s="595"/>
      <c r="H29" s="596"/>
      <c r="I29" s="597"/>
      <c r="J29" s="597"/>
      <c r="K29" s="597"/>
      <c r="L29" s="597"/>
      <c r="M29" s="597"/>
      <c r="N29" s="597"/>
      <c r="O29" s="597"/>
      <c r="P29" s="597"/>
      <c r="Q29" s="597"/>
      <c r="R29" s="597"/>
      <c r="S29" s="597"/>
      <c r="T29" s="597"/>
      <c r="U29" s="597"/>
      <c r="V29" s="597"/>
      <c r="W29" s="597"/>
      <c r="X29" s="598"/>
    </row>
    <row r="31" spans="1:28" x14ac:dyDescent="0.25">
      <c r="E31" s="185" t="s">
        <v>364</v>
      </c>
    </row>
  </sheetData>
  <mergeCells count="21">
    <mergeCell ref="O9:Q9"/>
    <mergeCell ref="B28:E28"/>
    <mergeCell ref="D9:D10"/>
    <mergeCell ref="E9:E10"/>
    <mergeCell ref="B27:E27"/>
    <mergeCell ref="C1:X1"/>
    <mergeCell ref="C2:X2"/>
    <mergeCell ref="C3:X3"/>
    <mergeCell ref="A4:X4"/>
    <mergeCell ref="B9:C10"/>
    <mergeCell ref="U7:X8"/>
    <mergeCell ref="B5:T5"/>
    <mergeCell ref="B6:T6"/>
    <mergeCell ref="B7:T7"/>
    <mergeCell ref="B8:T8"/>
    <mergeCell ref="I9:K9"/>
    <mergeCell ref="L9:N9"/>
    <mergeCell ref="U9:W9"/>
    <mergeCell ref="A9:A10"/>
    <mergeCell ref="F9:H9"/>
    <mergeCell ref="R9:T9"/>
  </mergeCells>
  <phoneticPr fontId="2" type="noConversion"/>
  <conditionalFormatting sqref="G11:G25 V11:V26">
    <cfRule type="cellIs" dxfId="11" priority="12" operator="greaterThan">
      <formula>0</formula>
    </cfRule>
  </conditionalFormatting>
  <conditionalFormatting sqref="J11:J25">
    <cfRule type="cellIs" dxfId="10" priority="11" operator="greaterThan">
      <formula>0</formula>
    </cfRule>
  </conditionalFormatting>
  <conditionalFormatting sqref="M11:M25">
    <cfRule type="cellIs" dxfId="9" priority="10" operator="greaterThan">
      <formula>0</formula>
    </cfRule>
  </conditionalFormatting>
  <conditionalFormatting sqref="P11:P25">
    <cfRule type="cellIs" dxfId="8" priority="9" operator="greaterThan">
      <formula>0</formula>
    </cfRule>
  </conditionalFormatting>
  <conditionalFormatting sqref="S11:S25">
    <cfRule type="cellIs" dxfId="7" priority="8" operator="greaterThan">
      <formula>0</formula>
    </cfRule>
  </conditionalFormatting>
  <pageMargins left="0.23622047244094491" right="0.23622047244094491" top="0.35433070866141736" bottom="0.55118110236220474" header="0.31496062992125984" footer="0.31496062992125984"/>
  <pageSetup paperSize="9" scale="44" fitToHeight="0" orientation="landscape" horizontalDpi="4294967292" verticalDpi="300" r:id="rId1"/>
  <headerFooter>
    <oddFooter>Página &amp;P de &amp;N</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pageSetUpPr fitToPage="1"/>
  </sheetPr>
  <dimension ref="A1:L169"/>
  <sheetViews>
    <sheetView workbookViewId="0"/>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7" x14ac:dyDescent="0.25">
      <c r="A1" s="12"/>
      <c r="B1" s="119" t="s">
        <v>1</v>
      </c>
      <c r="C1" s="135"/>
      <c r="D1" s="135"/>
      <c r="E1" s="136"/>
    </row>
    <row r="2" spans="1:7" ht="15.75" x14ac:dyDescent="0.25">
      <c r="A2" s="13"/>
      <c r="B2" s="120" t="str">
        <f>[7]COMPOSIÇÃO!C2</f>
        <v>PREFEITURA MUNICIPAL DE BANDEIRANTES</v>
      </c>
      <c r="C2" s="121"/>
      <c r="D2" s="121"/>
      <c r="E2" s="122"/>
    </row>
    <row r="3" spans="1:7" x14ac:dyDescent="0.25">
      <c r="A3" s="14"/>
      <c r="B3" s="119" t="str">
        <f>[10]ORÇAMENTO_DES!C3</f>
        <v>SECRETARIA DE OBRAS</v>
      </c>
      <c r="C3" s="135"/>
      <c r="D3" s="135"/>
      <c r="E3" s="136"/>
    </row>
    <row r="4" spans="1:7" ht="20.45" customHeight="1" x14ac:dyDescent="0.25">
      <c r="A4" s="970" t="s">
        <v>171</v>
      </c>
      <c r="B4" s="971"/>
      <c r="C4" s="971"/>
      <c r="D4" s="971"/>
      <c r="E4" s="972"/>
    </row>
    <row r="5" spans="1:7" ht="14.45" customHeight="1" x14ac:dyDescent="0.25">
      <c r="A5" s="22" t="str">
        <f>[11]ORÇAMENTO_DES!A3</f>
        <v>Objeto:</v>
      </c>
      <c r="B5" s="131" t="str">
        <f>[3]ORÇAMENTO_DES!C6</f>
        <v>CONSTRUÇÃO DO CENTRO DE DIAGNÓSTICOS</v>
      </c>
      <c r="C5" s="23"/>
      <c r="D5" s="973" t="s">
        <v>46</v>
      </c>
      <c r="E5" s="974"/>
    </row>
    <row r="6" spans="1:7" x14ac:dyDescent="0.25">
      <c r="A6" s="22" t="s">
        <v>2</v>
      </c>
      <c r="B6" s="131" t="str">
        <f>[3]ORÇAMENTO_DES!C7</f>
        <v>JARDIM - MS</v>
      </c>
      <c r="C6" s="138"/>
      <c r="D6" s="139"/>
      <c r="E6" s="45"/>
      <c r="F6" s="21"/>
      <c r="G6" s="123"/>
    </row>
    <row r="7" spans="1:7" ht="14.45" customHeight="1" x14ac:dyDescent="0.25">
      <c r="A7" s="22" t="s">
        <v>3</v>
      </c>
      <c r="B7" s="131" t="str">
        <f>ORÇAMENTO_DES!C8</f>
        <v>RUA NORUEGA COM A  RUA PERU, S/N, MORUMBI, 79970-000, MUNICÍPIO DE ELDORADO - MS</v>
      </c>
      <c r="C7" s="23"/>
      <c r="D7" s="975" t="s">
        <v>118</v>
      </c>
      <c r="E7" s="976"/>
    </row>
    <row r="8" spans="1:7" x14ac:dyDescent="0.25">
      <c r="A8" s="18" t="str">
        <f>[10]ORÇAMENTO_DES!A9</f>
        <v>SIST./REF.:</v>
      </c>
      <c r="B8" s="69" t="str">
        <f>[3]ORÇAMENTO_DES!C10</f>
        <v>AGESUL(JANEIRO/2021) SINAPI (JUNHO/2021) SBC (JUNHO/2021)</v>
      </c>
      <c r="C8" s="137"/>
      <c r="D8" s="977"/>
      <c r="E8" s="978"/>
    </row>
    <row r="9" spans="1:7" x14ac:dyDescent="0.25">
      <c r="A9" s="18"/>
      <c r="B9" s="137"/>
      <c r="C9" s="137"/>
      <c r="D9" s="139"/>
      <c r="E9" s="46"/>
      <c r="F9" s="124"/>
      <c r="G9" s="124"/>
    </row>
    <row r="10" spans="1:7" s="24" customFormat="1" ht="14.25" customHeight="1" x14ac:dyDescent="0.2">
      <c r="A10" s="133" t="s">
        <v>172</v>
      </c>
      <c r="B10" s="133" t="s">
        <v>173</v>
      </c>
      <c r="C10" s="133" t="s">
        <v>174</v>
      </c>
      <c r="D10" s="133" t="s">
        <v>175</v>
      </c>
      <c r="E10" s="133" t="s">
        <v>176</v>
      </c>
      <c r="F10" s="48"/>
    </row>
    <row r="11" spans="1:7" s="24" customFormat="1" ht="14.25" customHeight="1" x14ac:dyDescent="0.2">
      <c r="A11" s="47" t="s">
        <v>177</v>
      </c>
      <c r="B11" s="71" t="s">
        <v>462</v>
      </c>
      <c r="C11" s="71" t="s">
        <v>463</v>
      </c>
      <c r="D11" s="134" t="s">
        <v>464</v>
      </c>
      <c r="E11" s="134" t="s">
        <v>465</v>
      </c>
      <c r="F11" s="48"/>
    </row>
    <row r="12" spans="1:7" s="24" customFormat="1" ht="14.25" customHeight="1" x14ac:dyDescent="0.2">
      <c r="A12" s="47" t="s">
        <v>179</v>
      </c>
      <c r="B12" s="71" t="s">
        <v>466</v>
      </c>
      <c r="C12" s="71" t="s">
        <v>467</v>
      </c>
      <c r="D12" s="134" t="s">
        <v>468</v>
      </c>
      <c r="E12" s="134" t="s">
        <v>469</v>
      </c>
      <c r="F12" s="48"/>
    </row>
    <row r="13" spans="1:7" s="24" customFormat="1" ht="12.75" x14ac:dyDescent="0.2">
      <c r="A13" s="47" t="s">
        <v>180</v>
      </c>
      <c r="B13" s="71" t="s">
        <v>470</v>
      </c>
      <c r="C13" s="72" t="s">
        <v>471</v>
      </c>
      <c r="D13" s="134" t="s">
        <v>472</v>
      </c>
      <c r="E13" s="134" t="s">
        <v>473</v>
      </c>
      <c r="F13" s="48"/>
    </row>
    <row r="14" spans="1:7" s="24" customFormat="1" ht="14.25" customHeight="1" x14ac:dyDescent="0.2">
      <c r="A14" s="47" t="s">
        <v>192</v>
      </c>
      <c r="B14" s="71" t="s">
        <v>339</v>
      </c>
      <c r="C14" s="71" t="s">
        <v>340</v>
      </c>
      <c r="D14" s="134" t="s">
        <v>178</v>
      </c>
      <c r="E14" s="134" t="s">
        <v>178</v>
      </c>
      <c r="F14" s="48"/>
    </row>
    <row r="15" spans="1:7" s="24" customFormat="1" ht="14.25" customHeight="1" x14ac:dyDescent="0.2">
      <c r="A15" s="47" t="s">
        <v>193</v>
      </c>
      <c r="B15" s="71" t="s">
        <v>474</v>
      </c>
      <c r="C15" s="71" t="s">
        <v>475</v>
      </c>
      <c r="D15" s="134" t="s">
        <v>178</v>
      </c>
      <c r="E15" s="134" t="s">
        <v>178</v>
      </c>
      <c r="F15" s="48"/>
    </row>
    <row r="16" spans="1:7" s="24" customFormat="1" ht="15" customHeight="1" x14ac:dyDescent="0.2">
      <c r="A16" s="47" t="s">
        <v>194</v>
      </c>
      <c r="B16" s="71" t="s">
        <v>476</v>
      </c>
      <c r="C16" s="71" t="s">
        <v>477</v>
      </c>
      <c r="D16" s="134" t="s">
        <v>478</v>
      </c>
      <c r="E16" s="134" t="s">
        <v>359</v>
      </c>
      <c r="F16" s="48"/>
    </row>
    <row r="17" spans="1:6" s="24" customFormat="1" ht="15" customHeight="1" x14ac:dyDescent="0.2">
      <c r="A17" s="47" t="s">
        <v>195</v>
      </c>
      <c r="B17" s="71" t="s">
        <v>479</v>
      </c>
      <c r="C17" s="71" t="s">
        <v>480</v>
      </c>
      <c r="D17" s="134" t="s">
        <v>178</v>
      </c>
      <c r="E17" s="134" t="s">
        <v>178</v>
      </c>
      <c r="F17" s="48"/>
    </row>
    <row r="18" spans="1:6" s="24" customFormat="1" ht="15" customHeight="1" x14ac:dyDescent="0.2">
      <c r="A18" s="47" t="s">
        <v>299</v>
      </c>
      <c r="B18" s="71" t="s">
        <v>481</v>
      </c>
      <c r="C18" s="71" t="s">
        <v>342</v>
      </c>
      <c r="D18" s="134" t="s">
        <v>178</v>
      </c>
      <c r="E18" s="134" t="s">
        <v>178</v>
      </c>
      <c r="F18" s="48"/>
    </row>
    <row r="19" spans="1:6" s="24" customFormat="1" ht="15" customHeight="1" x14ac:dyDescent="0.2">
      <c r="A19" s="47" t="s">
        <v>300</v>
      </c>
      <c r="B19" s="71" t="s">
        <v>482</v>
      </c>
      <c r="C19" s="71" t="s">
        <v>483</v>
      </c>
      <c r="D19" s="134" t="s">
        <v>178</v>
      </c>
      <c r="E19" s="134" t="s">
        <v>178</v>
      </c>
      <c r="F19" s="48"/>
    </row>
    <row r="20" spans="1:6" s="24" customFormat="1" ht="15" customHeight="1" x14ac:dyDescent="0.2">
      <c r="A20" s="47" t="s">
        <v>301</v>
      </c>
      <c r="B20" s="71" t="s">
        <v>357</v>
      </c>
      <c r="C20" s="71" t="s">
        <v>484</v>
      </c>
      <c r="D20" s="134" t="s">
        <v>358</v>
      </c>
      <c r="E20" s="134" t="s">
        <v>359</v>
      </c>
      <c r="F20" s="48"/>
    </row>
    <row r="21" spans="1:6" s="24" customFormat="1" ht="15" customHeight="1" x14ac:dyDescent="0.2">
      <c r="A21" s="47" t="s">
        <v>302</v>
      </c>
      <c r="B21" s="71" t="s">
        <v>353</v>
      </c>
      <c r="C21" s="71" t="s">
        <v>354</v>
      </c>
      <c r="D21" s="134" t="s">
        <v>355</v>
      </c>
      <c r="E21" s="134" t="s">
        <v>356</v>
      </c>
      <c r="F21" s="48"/>
    </row>
    <row r="22" spans="1:6" s="24" customFormat="1" ht="15" customHeight="1" x14ac:dyDescent="0.2">
      <c r="A22" s="47" t="s">
        <v>303</v>
      </c>
      <c r="B22" s="71" t="s">
        <v>347</v>
      </c>
      <c r="C22" s="71" t="s">
        <v>348</v>
      </c>
      <c r="D22" s="134" t="s">
        <v>349</v>
      </c>
      <c r="E22" s="134" t="s">
        <v>350</v>
      </c>
      <c r="F22" s="48"/>
    </row>
    <row r="23" spans="1:6" s="24" customFormat="1" ht="15" customHeight="1" x14ac:dyDescent="0.2">
      <c r="A23" s="47" t="s">
        <v>332</v>
      </c>
      <c r="B23" s="71" t="s">
        <v>485</v>
      </c>
      <c r="C23" s="71" t="s">
        <v>486</v>
      </c>
      <c r="D23" s="134" t="s">
        <v>487</v>
      </c>
      <c r="E23" s="134" t="s">
        <v>178</v>
      </c>
      <c r="F23" s="48"/>
    </row>
    <row r="24" spans="1:6" s="24" customFormat="1" ht="15" customHeight="1" x14ac:dyDescent="0.2">
      <c r="A24" s="47" t="s">
        <v>333</v>
      </c>
      <c r="B24" s="71" t="s">
        <v>488</v>
      </c>
      <c r="C24" s="71" t="s">
        <v>489</v>
      </c>
      <c r="D24" s="134" t="s">
        <v>490</v>
      </c>
      <c r="E24" s="134" t="s">
        <v>331</v>
      </c>
      <c r="F24" s="48"/>
    </row>
    <row r="25" spans="1:6" s="24" customFormat="1" ht="15" customHeight="1" x14ac:dyDescent="0.2">
      <c r="A25" s="47" t="s">
        <v>334</v>
      </c>
      <c r="B25" s="71" t="s">
        <v>306</v>
      </c>
      <c r="C25" s="71" t="s">
        <v>304</v>
      </c>
      <c r="D25" s="134" t="s">
        <v>305</v>
      </c>
      <c r="E25" s="134" t="s">
        <v>304</v>
      </c>
      <c r="F25" s="48"/>
    </row>
    <row r="26" spans="1:6" s="24" customFormat="1" ht="15" customHeight="1" x14ac:dyDescent="0.2">
      <c r="A26" s="47" t="s">
        <v>335</v>
      </c>
      <c r="B26" s="71" t="s">
        <v>491</v>
      </c>
      <c r="C26" s="71" t="s">
        <v>492</v>
      </c>
      <c r="D26" s="134" t="s">
        <v>493</v>
      </c>
      <c r="E26" s="134" t="s">
        <v>494</v>
      </c>
      <c r="F26" s="48"/>
    </row>
    <row r="27" spans="1:6" s="24" customFormat="1" ht="15" customHeight="1" x14ac:dyDescent="0.2">
      <c r="A27" s="47" t="s">
        <v>336</v>
      </c>
      <c r="B27" s="71" t="s">
        <v>495</v>
      </c>
      <c r="C27" s="71" t="s">
        <v>496</v>
      </c>
      <c r="D27" s="134" t="s">
        <v>497</v>
      </c>
      <c r="E27" s="134" t="s">
        <v>498</v>
      </c>
      <c r="F27" s="48"/>
    </row>
    <row r="28" spans="1:6" s="24" customFormat="1" ht="15" customHeight="1" x14ac:dyDescent="0.2">
      <c r="A28" s="47" t="s">
        <v>337</v>
      </c>
      <c r="B28" s="71" t="s">
        <v>328</v>
      </c>
      <c r="C28" s="71" t="s">
        <v>329</v>
      </c>
      <c r="D28" s="134" t="s">
        <v>499</v>
      </c>
      <c r="E28" s="134" t="s">
        <v>330</v>
      </c>
      <c r="F28" s="48"/>
    </row>
    <row r="29" spans="1:6" s="24" customFormat="1" ht="15" customHeight="1" x14ac:dyDescent="0.2">
      <c r="A29" s="47" t="s">
        <v>338</v>
      </c>
      <c r="B29" s="71" t="s">
        <v>500</v>
      </c>
      <c r="C29" s="71" t="s">
        <v>501</v>
      </c>
      <c r="D29" s="134" t="s">
        <v>502</v>
      </c>
      <c r="E29" s="134" t="s">
        <v>503</v>
      </c>
      <c r="F29" s="48"/>
    </row>
    <row r="30" spans="1:6" s="24" customFormat="1" ht="15" customHeight="1" x14ac:dyDescent="0.2">
      <c r="A30" s="47" t="s">
        <v>341</v>
      </c>
      <c r="B30" s="71" t="s">
        <v>504</v>
      </c>
      <c r="C30" s="71" t="s">
        <v>505</v>
      </c>
      <c r="D30" s="134" t="s">
        <v>506</v>
      </c>
      <c r="E30" s="134" t="s">
        <v>507</v>
      </c>
      <c r="F30" s="48"/>
    </row>
    <row r="31" spans="1:6" s="24" customFormat="1" ht="15" customHeight="1" x14ac:dyDescent="0.2">
      <c r="A31" s="47" t="s">
        <v>343</v>
      </c>
      <c r="B31" s="71" t="s">
        <v>508</v>
      </c>
      <c r="C31" s="71" t="s">
        <v>509</v>
      </c>
      <c r="D31" s="134" t="s">
        <v>510</v>
      </c>
      <c r="E31" s="134" t="s">
        <v>511</v>
      </c>
      <c r="F31" s="48"/>
    </row>
    <row r="32" spans="1:6" s="24" customFormat="1" ht="15" customHeight="1" x14ac:dyDescent="0.2">
      <c r="A32" s="47" t="s">
        <v>344</v>
      </c>
      <c r="B32" s="71" t="s">
        <v>512</v>
      </c>
      <c r="C32" s="71" t="s">
        <v>513</v>
      </c>
      <c r="D32" s="134" t="s">
        <v>514</v>
      </c>
      <c r="E32" s="134" t="s">
        <v>515</v>
      </c>
      <c r="F32" s="48"/>
    </row>
    <row r="33" spans="1:12" s="24" customFormat="1" ht="15" customHeight="1" x14ac:dyDescent="0.2">
      <c r="A33" s="47" t="s">
        <v>345</v>
      </c>
      <c r="B33" s="71" t="s">
        <v>516</v>
      </c>
      <c r="C33" s="71" t="s">
        <v>517</v>
      </c>
      <c r="D33" s="70" t="s">
        <v>518</v>
      </c>
      <c r="E33" s="134" t="s">
        <v>519</v>
      </c>
      <c r="F33" s="48"/>
    </row>
    <row r="34" spans="1:12" s="24" customFormat="1" ht="15" customHeight="1" x14ac:dyDescent="0.2">
      <c r="A34" s="47" t="s">
        <v>346</v>
      </c>
      <c r="B34" s="71" t="s">
        <v>363</v>
      </c>
      <c r="C34" s="71" t="s">
        <v>188</v>
      </c>
      <c r="D34" s="134" t="s">
        <v>178</v>
      </c>
      <c r="E34" s="134" t="s">
        <v>178</v>
      </c>
      <c r="F34" s="48"/>
    </row>
    <row r="35" spans="1:12" s="24" customFormat="1" ht="15" customHeight="1" x14ac:dyDescent="0.2">
      <c r="A35" s="47" t="s">
        <v>351</v>
      </c>
      <c r="B35" s="71" t="s">
        <v>381</v>
      </c>
      <c r="C35" s="71" t="s">
        <v>382</v>
      </c>
      <c r="D35" s="134" t="s">
        <v>383</v>
      </c>
      <c r="E35" s="134" t="s">
        <v>331</v>
      </c>
      <c r="F35" s="48"/>
    </row>
    <row r="36" spans="1:12" s="24" customFormat="1" ht="15" customHeight="1" x14ac:dyDescent="0.2">
      <c r="A36" s="47" t="s">
        <v>352</v>
      </c>
      <c r="B36" s="71" t="s">
        <v>525</v>
      </c>
      <c r="C36" s="71" t="s">
        <v>526</v>
      </c>
      <c r="D36" s="134" t="s">
        <v>178</v>
      </c>
      <c r="E36" s="134" t="s">
        <v>178</v>
      </c>
      <c r="F36" s="48"/>
    </row>
    <row r="37" spans="1:12" s="24" customFormat="1" ht="12.75" x14ac:dyDescent="0.2">
      <c r="A37" s="979"/>
      <c r="B37" s="980"/>
      <c r="C37" s="980"/>
      <c r="D37" s="980"/>
      <c r="E37" s="981"/>
      <c r="F37" s="48"/>
    </row>
    <row r="38" spans="1:12" s="24" customFormat="1" ht="15.75" customHeight="1" x14ac:dyDescent="0.2">
      <c r="A38" s="49" t="s">
        <v>37</v>
      </c>
      <c r="B38" s="50" t="s">
        <v>53</v>
      </c>
      <c r="C38" s="51" t="s">
        <v>38</v>
      </c>
      <c r="D38" s="51" t="s">
        <v>181</v>
      </c>
      <c r="E38" s="51" t="s">
        <v>182</v>
      </c>
      <c r="L38" s="24">
        <f>6300/7</f>
        <v>900</v>
      </c>
    </row>
    <row r="39" spans="1:12" s="24" customFormat="1" ht="31.5" x14ac:dyDescent="0.2">
      <c r="A39" s="52" t="s">
        <v>183</v>
      </c>
      <c r="B39" s="53" t="s">
        <v>453</v>
      </c>
      <c r="C39" s="54" t="s">
        <v>169</v>
      </c>
      <c r="D39" s="55">
        <v>44462</v>
      </c>
      <c r="E39" s="56">
        <f>IF(SUM(D41:E43)&lt;&gt;0,MEDIAN(D41:E43),"")</f>
        <v>0.98</v>
      </c>
    </row>
    <row r="40" spans="1:12" s="24" customFormat="1" ht="12.75" x14ac:dyDescent="0.2">
      <c r="A40" s="57" t="s">
        <v>185</v>
      </c>
      <c r="B40" s="957" t="s">
        <v>186</v>
      </c>
      <c r="C40" s="957"/>
      <c r="D40" s="958" t="s">
        <v>171</v>
      </c>
      <c r="E40" s="958"/>
    </row>
    <row r="41" spans="1:12" s="24" customFormat="1" ht="12.75" x14ac:dyDescent="0.2">
      <c r="A41" s="47" t="s">
        <v>177</v>
      </c>
      <c r="B41" s="962" t="str">
        <f>VLOOKUP(A41,$A$11:$E$36,3,0)</f>
        <v>PROJETO X</v>
      </c>
      <c r="C41" s="962"/>
      <c r="D41" s="959">
        <v>0.98</v>
      </c>
      <c r="E41" s="959"/>
      <c r="H41" s="24">
        <f>D43/[3]ORÇAMENTO_DES!I114</f>
        <v>1.9871629274884248E-3</v>
      </c>
    </row>
    <row r="42" spans="1:12" s="24" customFormat="1" ht="12.75" x14ac:dyDescent="0.2">
      <c r="A42" s="47" t="s">
        <v>179</v>
      </c>
      <c r="B42" s="963" t="str">
        <f>VLOOKUP(A42,$A$11:$E$36,3,0)</f>
        <v>SP BLINDAGEM RADIOLÓGICA</v>
      </c>
      <c r="C42" s="964"/>
      <c r="D42" s="956">
        <v>0.9</v>
      </c>
      <c r="E42" s="956"/>
    </row>
    <row r="43" spans="1:12" s="24" customFormat="1" ht="12.75" x14ac:dyDescent="0.2">
      <c r="A43" s="47" t="s">
        <v>180</v>
      </c>
      <c r="B43" s="960" t="str">
        <f>VLOOKUP(A43,$A$11:$E$36,3,0)</f>
        <v>ION INDUSTRIAL</v>
      </c>
      <c r="C43" s="961"/>
      <c r="D43" s="954">
        <v>1</v>
      </c>
      <c r="E43" s="954"/>
    </row>
    <row r="44" spans="1:12" s="24" customFormat="1" ht="12.75" x14ac:dyDescent="0.2">
      <c r="A44" s="58"/>
      <c r="B44" s="59"/>
      <c r="C44" s="59"/>
      <c r="D44" s="60"/>
      <c r="E44" s="61"/>
    </row>
    <row r="45" spans="1:12" s="24" customFormat="1" ht="12.75" x14ac:dyDescent="0.2">
      <c r="A45" s="49" t="s">
        <v>37</v>
      </c>
      <c r="B45" s="50" t="s">
        <v>53</v>
      </c>
      <c r="C45" s="51" t="s">
        <v>38</v>
      </c>
      <c r="D45" s="51" t="s">
        <v>181</v>
      </c>
      <c r="E45" s="51" t="s">
        <v>182</v>
      </c>
    </row>
    <row r="46" spans="1:12" s="24" customFormat="1" ht="31.5" x14ac:dyDescent="0.2">
      <c r="A46" s="52" t="s">
        <v>187</v>
      </c>
      <c r="B46" s="53" t="s">
        <v>454</v>
      </c>
      <c r="C46" s="54" t="s">
        <v>120</v>
      </c>
      <c r="D46" s="55">
        <v>44462</v>
      </c>
      <c r="E46" s="56">
        <f>IF(SUM(D48:E50)&lt;&gt;0,MEDIAN(D48:E50),"")</f>
        <v>3665.47</v>
      </c>
    </row>
    <row r="47" spans="1:12" s="24" customFormat="1" ht="12.75" x14ac:dyDescent="0.2">
      <c r="A47" s="57" t="s">
        <v>185</v>
      </c>
      <c r="B47" s="957" t="s">
        <v>186</v>
      </c>
      <c r="C47" s="957"/>
      <c r="D47" s="958" t="s">
        <v>171</v>
      </c>
      <c r="E47" s="958"/>
    </row>
    <row r="48" spans="1:12" s="24" customFormat="1" ht="12.75" x14ac:dyDescent="0.2">
      <c r="A48" s="47" t="s">
        <v>177</v>
      </c>
      <c r="B48" s="962" t="str">
        <f>VLOOKUP(A48,$A$11:$E$36,3,0)</f>
        <v>PROJETO X</v>
      </c>
      <c r="C48" s="962"/>
      <c r="D48" s="959">
        <v>3475</v>
      </c>
      <c r="E48" s="959"/>
    </row>
    <row r="49" spans="1:7" s="24" customFormat="1" ht="12.75" x14ac:dyDescent="0.2">
      <c r="A49" s="47" t="s">
        <v>192</v>
      </c>
      <c r="B49" s="963" t="str">
        <f>VLOOKUP(A49,$A$11:$E$36,3,0)</f>
        <v>AMERICANAS</v>
      </c>
      <c r="C49" s="964"/>
      <c r="D49" s="956">
        <v>3846.91</v>
      </c>
      <c r="E49" s="956"/>
    </row>
    <row r="50" spans="1:7" s="24" customFormat="1" ht="12.75" x14ac:dyDescent="0.2">
      <c r="A50" s="47" t="s">
        <v>193</v>
      </c>
      <c r="B50" s="960" t="str">
        <f>VLOOKUP(A50,$A$11:$E$36,3,0)</f>
        <v>MAGAZINE LUIZA</v>
      </c>
      <c r="C50" s="961"/>
      <c r="D50" s="954">
        <v>3665.47</v>
      </c>
      <c r="E50" s="954"/>
    </row>
    <row r="51" spans="1:7" s="24" customFormat="1" ht="12.75" x14ac:dyDescent="0.2">
      <c r="A51" s="140"/>
      <c r="B51" s="141"/>
      <c r="C51" s="142"/>
      <c r="D51" s="143"/>
      <c r="E51" s="143"/>
    </row>
    <row r="52" spans="1:7" s="24" customFormat="1" ht="12.75" x14ac:dyDescent="0.2">
      <c r="A52" s="49" t="s">
        <v>37</v>
      </c>
      <c r="B52" s="50" t="s">
        <v>53</v>
      </c>
      <c r="C52" s="51" t="s">
        <v>38</v>
      </c>
      <c r="D52" s="51" t="s">
        <v>181</v>
      </c>
      <c r="E52" s="51" t="s">
        <v>182</v>
      </c>
    </row>
    <row r="53" spans="1:7" s="24" customFormat="1" ht="31.5" x14ac:dyDescent="0.2">
      <c r="A53" s="52" t="s">
        <v>189</v>
      </c>
      <c r="B53" s="53" t="s">
        <v>460</v>
      </c>
      <c r="C53" s="54" t="s">
        <v>120</v>
      </c>
      <c r="D53" s="55">
        <v>44462</v>
      </c>
      <c r="E53" s="56">
        <f>IF(SUM(D55:E57)&lt;&gt;0,MEDIAN(D55:E57),"")</f>
        <v>3665.47</v>
      </c>
    </row>
    <row r="54" spans="1:7" s="24" customFormat="1" ht="12.75" x14ac:dyDescent="0.2">
      <c r="A54" s="57" t="s">
        <v>185</v>
      </c>
      <c r="B54" s="957" t="s">
        <v>186</v>
      </c>
      <c r="C54" s="957"/>
      <c r="D54" s="958" t="s">
        <v>171</v>
      </c>
      <c r="E54" s="958"/>
    </row>
    <row r="55" spans="1:7" s="24" customFormat="1" ht="12.75" x14ac:dyDescent="0.2">
      <c r="A55" s="47" t="s">
        <v>177</v>
      </c>
      <c r="B55" s="962" t="str">
        <f>VLOOKUP(A55,$A$11:$E$36,3,0)</f>
        <v>PROJETO X</v>
      </c>
      <c r="C55" s="962"/>
      <c r="D55" s="959">
        <v>3475</v>
      </c>
      <c r="E55" s="959"/>
    </row>
    <row r="56" spans="1:7" s="24" customFormat="1" ht="12.75" x14ac:dyDescent="0.2">
      <c r="A56" s="47" t="s">
        <v>192</v>
      </c>
      <c r="B56" s="963" t="str">
        <f>VLOOKUP(A56,$A$11:$E$36,3,0)</f>
        <v>AMERICANAS</v>
      </c>
      <c r="C56" s="964"/>
      <c r="D56" s="956">
        <v>3846.91</v>
      </c>
      <c r="E56" s="956"/>
    </row>
    <row r="57" spans="1:7" s="24" customFormat="1" ht="12.75" x14ac:dyDescent="0.2">
      <c r="A57" s="47" t="s">
        <v>193</v>
      </c>
      <c r="B57" s="960" t="str">
        <f>VLOOKUP(A57,$A$11:$E$36,3,0)</f>
        <v>MAGAZINE LUIZA</v>
      </c>
      <c r="C57" s="961"/>
      <c r="D57" s="954">
        <v>3665.47</v>
      </c>
      <c r="E57" s="954"/>
    </row>
    <row r="58" spans="1:7" s="24" customFormat="1" ht="12.75" x14ac:dyDescent="0.2">
      <c r="A58" s="58"/>
      <c r="B58" s="59"/>
      <c r="C58" s="59"/>
      <c r="D58" s="60"/>
      <c r="E58" s="61"/>
    </row>
    <row r="59" spans="1:7" s="24" customFormat="1" ht="12.75" x14ac:dyDescent="0.2">
      <c r="A59" s="49" t="s">
        <v>37</v>
      </c>
      <c r="B59" s="50" t="s">
        <v>53</v>
      </c>
      <c r="C59" s="51" t="s">
        <v>38</v>
      </c>
      <c r="D59" s="51" t="s">
        <v>181</v>
      </c>
      <c r="E59" s="51" t="s">
        <v>182</v>
      </c>
    </row>
    <row r="60" spans="1:7" s="24" customFormat="1" ht="56.25" customHeight="1" x14ac:dyDescent="0.2">
      <c r="A60" s="52" t="s">
        <v>190</v>
      </c>
      <c r="B60" s="53" t="s">
        <v>455</v>
      </c>
      <c r="C60" s="54" t="s">
        <v>168</v>
      </c>
      <c r="D60" s="55">
        <v>44462</v>
      </c>
      <c r="E60" s="56">
        <f>IF(SUM(D62:E64)&lt;&gt;0,MEDIAN(D62:E64),"")</f>
        <v>4064</v>
      </c>
      <c r="G60" s="24" t="s">
        <v>364</v>
      </c>
    </row>
    <row r="61" spans="1:7" s="24" customFormat="1" ht="12.75" x14ac:dyDescent="0.2">
      <c r="A61" s="57" t="s">
        <v>185</v>
      </c>
      <c r="B61" s="957" t="s">
        <v>186</v>
      </c>
      <c r="C61" s="957"/>
      <c r="D61" s="958" t="s">
        <v>171</v>
      </c>
      <c r="E61" s="958"/>
    </row>
    <row r="62" spans="1:7" s="24" customFormat="1" ht="12.75" x14ac:dyDescent="0.2">
      <c r="A62" s="47" t="s">
        <v>177</v>
      </c>
      <c r="B62" s="962" t="str">
        <f>VLOOKUP(A62,$A$11:$E$36,3,0)</f>
        <v>PROJETO X</v>
      </c>
      <c r="C62" s="962"/>
      <c r="D62" s="959">
        <v>4064</v>
      </c>
      <c r="E62" s="959"/>
    </row>
    <row r="63" spans="1:7" s="24" customFormat="1" ht="12.75" x14ac:dyDescent="0.2">
      <c r="A63" s="47" t="s">
        <v>179</v>
      </c>
      <c r="B63" s="963" t="str">
        <f>VLOOKUP(A63,$A$11:$E$36,3,0)</f>
        <v>SP BLINDAGEM RADIOLÓGICA</v>
      </c>
      <c r="C63" s="964"/>
      <c r="D63" s="956">
        <v>3477</v>
      </c>
      <c r="E63" s="956"/>
    </row>
    <row r="64" spans="1:7" s="24" customFormat="1" ht="12.75" x14ac:dyDescent="0.2">
      <c r="A64" s="126" t="s">
        <v>194</v>
      </c>
      <c r="B64" s="960" t="str">
        <f>VLOOKUP(A64,$A$11:$E$36,3,0)</f>
        <v>ENGEBLIND</v>
      </c>
      <c r="C64" s="961"/>
      <c r="D64" s="954">
        <v>6490</v>
      </c>
      <c r="E64" s="954"/>
    </row>
    <row r="65" spans="1:10" s="24" customFormat="1" ht="12.75" x14ac:dyDescent="0.2">
      <c r="A65" s="58"/>
      <c r="B65" s="59"/>
      <c r="C65" s="59"/>
      <c r="D65" s="60"/>
      <c r="E65" s="61"/>
    </row>
    <row r="66" spans="1:10" s="24" customFormat="1" ht="12.75" x14ac:dyDescent="0.2">
      <c r="A66" s="49" t="s">
        <v>37</v>
      </c>
      <c r="B66" s="50" t="s">
        <v>53</v>
      </c>
      <c r="C66" s="51" t="s">
        <v>38</v>
      </c>
      <c r="D66" s="51" t="s">
        <v>181</v>
      </c>
      <c r="E66" s="51" t="s">
        <v>182</v>
      </c>
    </row>
    <row r="67" spans="1:10" s="24" customFormat="1" ht="52.5" x14ac:dyDescent="0.2">
      <c r="A67" s="52" t="s">
        <v>191</v>
      </c>
      <c r="B67" s="128" t="s">
        <v>456</v>
      </c>
      <c r="C67" s="54" t="s">
        <v>168</v>
      </c>
      <c r="D67" s="55">
        <v>44462</v>
      </c>
      <c r="E67" s="56">
        <f>IF(SUM(D69:E71)&lt;&gt;0,MEDIAN(D69:E71),"")</f>
        <v>5400</v>
      </c>
    </row>
    <row r="68" spans="1:10" s="24" customFormat="1" ht="12.75" x14ac:dyDescent="0.2">
      <c r="A68" s="57" t="s">
        <v>185</v>
      </c>
      <c r="B68" s="957" t="s">
        <v>186</v>
      </c>
      <c r="C68" s="957"/>
      <c r="D68" s="958" t="s">
        <v>171</v>
      </c>
      <c r="E68" s="958"/>
    </row>
    <row r="69" spans="1:10" s="24" customFormat="1" ht="12.75" x14ac:dyDescent="0.2">
      <c r="A69" s="47" t="s">
        <v>177</v>
      </c>
      <c r="B69" s="962" t="str">
        <f>VLOOKUP(A69,$A$11:$E$36,3,0)</f>
        <v>PROJETO X</v>
      </c>
      <c r="C69" s="962"/>
      <c r="D69" s="959">
        <v>5400</v>
      </c>
      <c r="E69" s="959"/>
    </row>
    <row r="70" spans="1:10" s="24" customFormat="1" ht="12.75" x14ac:dyDescent="0.2">
      <c r="A70" s="47" t="s">
        <v>179</v>
      </c>
      <c r="B70" s="963" t="str">
        <f>VLOOKUP(A70,$A$11:$E$36,3,0)</f>
        <v>SP BLINDAGEM RADIOLÓGICA</v>
      </c>
      <c r="C70" s="964"/>
      <c r="D70" s="956">
        <v>3697</v>
      </c>
      <c r="E70" s="956"/>
    </row>
    <row r="71" spans="1:10" s="24" customFormat="1" ht="12.75" x14ac:dyDescent="0.2">
      <c r="A71" s="47" t="s">
        <v>194</v>
      </c>
      <c r="B71" s="960" t="str">
        <f>VLOOKUP(A71,$A$11:$E$36,3,0)</f>
        <v>ENGEBLIND</v>
      </c>
      <c r="C71" s="961"/>
      <c r="D71" s="954">
        <v>6690</v>
      </c>
      <c r="E71" s="954"/>
      <c r="J71" s="24">
        <f>2</f>
        <v>2</v>
      </c>
    </row>
    <row r="72" spans="1:10" s="24" customFormat="1" ht="12.75" x14ac:dyDescent="0.2">
      <c r="A72" s="58"/>
      <c r="B72" s="59"/>
      <c r="C72" s="59"/>
      <c r="D72" s="60"/>
      <c r="E72" s="61"/>
    </row>
    <row r="73" spans="1:10" s="24" customFormat="1" ht="12.75" x14ac:dyDescent="0.2">
      <c r="A73" s="49" t="s">
        <v>37</v>
      </c>
      <c r="B73" s="50" t="s">
        <v>53</v>
      </c>
      <c r="C73" s="51" t="s">
        <v>38</v>
      </c>
      <c r="D73" s="51" t="s">
        <v>181</v>
      </c>
      <c r="E73" s="51" t="s">
        <v>182</v>
      </c>
    </row>
    <row r="74" spans="1:10" s="24" customFormat="1" ht="32.25" customHeight="1" x14ac:dyDescent="0.2">
      <c r="A74" s="52" t="s">
        <v>365</v>
      </c>
      <c r="B74" s="53" t="s">
        <v>451</v>
      </c>
      <c r="C74" s="54" t="s">
        <v>120</v>
      </c>
      <c r="D74" s="55">
        <v>44463</v>
      </c>
      <c r="E74" s="56">
        <f>IF(SUM(D76:E78)&lt;&gt;0,MEDIAN(D76:E78),"")</f>
        <v>2209.16</v>
      </c>
    </row>
    <row r="75" spans="1:10" s="24" customFormat="1" ht="12.75" x14ac:dyDescent="0.2">
      <c r="A75" s="57" t="s">
        <v>185</v>
      </c>
      <c r="B75" s="957" t="s">
        <v>186</v>
      </c>
      <c r="C75" s="957"/>
      <c r="D75" s="958" t="s">
        <v>171</v>
      </c>
      <c r="E75" s="958"/>
    </row>
    <row r="76" spans="1:10" s="24" customFormat="1" ht="12.75" x14ac:dyDescent="0.2">
      <c r="A76" s="125" t="s">
        <v>195</v>
      </c>
      <c r="B76" s="962" t="str">
        <f>VLOOKUP(A76,$A$11:$E$36,3,0)</f>
        <v>SERTÃO</v>
      </c>
      <c r="C76" s="962"/>
      <c r="D76" s="959">
        <v>2209.16</v>
      </c>
      <c r="E76" s="959"/>
    </row>
    <row r="77" spans="1:10" s="24" customFormat="1" ht="12.75" x14ac:dyDescent="0.2">
      <c r="A77" s="47" t="s">
        <v>299</v>
      </c>
      <c r="B77" s="963" t="str">
        <f>VLOOKUP(A77,$A$11:$E$36,3,0)</f>
        <v>LEROY MERLIN</v>
      </c>
      <c r="C77" s="964"/>
      <c r="D77" s="956">
        <v>2739.9</v>
      </c>
      <c r="E77" s="956"/>
    </row>
    <row r="78" spans="1:10" s="24" customFormat="1" ht="12.75" x14ac:dyDescent="0.2">
      <c r="A78" s="126" t="s">
        <v>300</v>
      </c>
      <c r="B78" s="960" t="str">
        <f>VLOOKUP(A78,$A$11:$E$36,3,0)</f>
        <v>ACQUAFORT</v>
      </c>
      <c r="C78" s="961"/>
      <c r="D78" s="954">
        <v>1979.9</v>
      </c>
      <c r="E78" s="954"/>
    </row>
    <row r="79" spans="1:10" s="24" customFormat="1" ht="12.75" x14ac:dyDescent="0.2">
      <c r="A79" s="129"/>
      <c r="D79" s="62"/>
      <c r="E79" s="130"/>
    </row>
    <row r="80" spans="1:10" s="24" customFormat="1" ht="12.75" x14ac:dyDescent="0.2">
      <c r="A80" s="49" t="s">
        <v>37</v>
      </c>
      <c r="B80" s="50" t="s">
        <v>53</v>
      </c>
      <c r="C80" s="51" t="s">
        <v>38</v>
      </c>
      <c r="D80" s="51" t="s">
        <v>181</v>
      </c>
      <c r="E80" s="51" t="s">
        <v>182</v>
      </c>
    </row>
    <row r="81" spans="1:5" s="24" customFormat="1" ht="12.75" x14ac:dyDescent="0.2">
      <c r="A81" s="52" t="s">
        <v>366</v>
      </c>
      <c r="B81" s="53" t="s">
        <v>318</v>
      </c>
      <c r="C81" s="54" t="s">
        <v>120</v>
      </c>
      <c r="D81" s="55">
        <v>44463</v>
      </c>
      <c r="E81" s="56">
        <f>IF(SUM(D83:E85)&lt;&gt;0,MEDIAN(D83:E85),"")</f>
        <v>38.130000000000003</v>
      </c>
    </row>
    <row r="82" spans="1:5" s="24" customFormat="1" ht="12.75" x14ac:dyDescent="0.2">
      <c r="A82" s="57" t="s">
        <v>185</v>
      </c>
      <c r="B82" s="957" t="s">
        <v>186</v>
      </c>
      <c r="C82" s="957"/>
      <c r="D82" s="958" t="s">
        <v>171</v>
      </c>
      <c r="E82" s="958"/>
    </row>
    <row r="83" spans="1:5" s="24" customFormat="1" ht="12.75" x14ac:dyDescent="0.2">
      <c r="A83" s="125" t="s">
        <v>192</v>
      </c>
      <c r="B83" s="962" t="str">
        <f>VLOOKUP(A83,$A$11:$E$36,3,0)</f>
        <v>AMERICANAS</v>
      </c>
      <c r="C83" s="962"/>
      <c r="D83" s="959">
        <v>44.85</v>
      </c>
      <c r="E83" s="959"/>
    </row>
    <row r="84" spans="1:5" s="24" customFormat="1" ht="12.75" x14ac:dyDescent="0.2">
      <c r="A84" s="47" t="s">
        <v>193</v>
      </c>
      <c r="B84" s="963" t="str">
        <f>VLOOKUP(A84,$A$11:$E$36,3,0)</f>
        <v>MAGAZINE LUIZA</v>
      </c>
      <c r="C84" s="964"/>
      <c r="D84" s="956">
        <v>38.130000000000003</v>
      </c>
      <c r="E84" s="956"/>
    </row>
    <row r="85" spans="1:5" s="24" customFormat="1" ht="12.75" x14ac:dyDescent="0.2">
      <c r="A85" s="126" t="s">
        <v>299</v>
      </c>
      <c r="B85" s="960" t="str">
        <f>VLOOKUP(A85,$A$11:$E$36,3,0)</f>
        <v>LEROY MERLIN</v>
      </c>
      <c r="C85" s="961"/>
      <c r="D85" s="954">
        <v>35.840000000000003</v>
      </c>
      <c r="E85" s="954"/>
    </row>
    <row r="86" spans="1:5" s="24" customFormat="1" ht="12.75" x14ac:dyDescent="0.2">
      <c r="A86" s="129"/>
      <c r="D86" s="62"/>
      <c r="E86" s="130"/>
    </row>
    <row r="87" spans="1:5" s="24" customFormat="1" ht="12.75" x14ac:dyDescent="0.2">
      <c r="A87" s="49" t="s">
        <v>37</v>
      </c>
      <c r="B87" s="50" t="s">
        <v>53</v>
      </c>
      <c r="C87" s="51" t="s">
        <v>38</v>
      </c>
      <c r="D87" s="51" t="s">
        <v>181</v>
      </c>
      <c r="E87" s="51" t="s">
        <v>182</v>
      </c>
    </row>
    <row r="88" spans="1:5" s="24" customFormat="1" ht="12.75" x14ac:dyDescent="0.2">
      <c r="A88" s="52" t="s">
        <v>367</v>
      </c>
      <c r="B88" s="53" t="s">
        <v>520</v>
      </c>
      <c r="C88" s="54" t="s">
        <v>120</v>
      </c>
      <c r="D88" s="55">
        <v>44418</v>
      </c>
      <c r="E88" s="56">
        <f>IF(SUM(D90:E92)&lt;&gt;0,MEDIAN(D90:E92),"")</f>
        <v>139.9</v>
      </c>
    </row>
    <row r="89" spans="1:5" s="24" customFormat="1" ht="12.75" x14ac:dyDescent="0.2">
      <c r="A89" s="57" t="s">
        <v>185</v>
      </c>
      <c r="B89" s="957" t="s">
        <v>186</v>
      </c>
      <c r="C89" s="957"/>
      <c r="D89" s="958" t="s">
        <v>171</v>
      </c>
      <c r="E89" s="958"/>
    </row>
    <row r="90" spans="1:5" s="24" customFormat="1" ht="12.75" x14ac:dyDescent="0.2">
      <c r="A90" s="125" t="s">
        <v>301</v>
      </c>
      <c r="B90" s="962" t="str">
        <f>VLOOKUP(A90,$A$11:$E$36,3,0)</f>
        <v>ELETROLED'S</v>
      </c>
      <c r="C90" s="962"/>
      <c r="D90" s="959">
        <v>149.9</v>
      </c>
      <c r="E90" s="959"/>
    </row>
    <row r="91" spans="1:5" s="24" customFormat="1" ht="12.75" x14ac:dyDescent="0.2">
      <c r="A91" s="47" t="s">
        <v>302</v>
      </c>
      <c r="B91" s="963" t="str">
        <f>VLOOKUP(A91,$A$11:$E$36,3,0)</f>
        <v>MULTILED</v>
      </c>
      <c r="C91" s="964"/>
      <c r="D91" s="956">
        <v>139.9</v>
      </c>
      <c r="E91" s="956"/>
    </row>
    <row r="92" spans="1:5" s="24" customFormat="1" ht="12.75" x14ac:dyDescent="0.2">
      <c r="A92" s="126" t="s">
        <v>303</v>
      </c>
      <c r="B92" s="960" t="str">
        <f>VLOOKUP(A92,$A$11:$E$36,3,0)</f>
        <v>CONTRAFO</v>
      </c>
      <c r="C92" s="961"/>
      <c r="D92" s="954">
        <v>115.98</v>
      </c>
      <c r="E92" s="954"/>
    </row>
    <row r="93" spans="1:5" s="24" customFormat="1" ht="12.75" x14ac:dyDescent="0.2">
      <c r="A93" s="129"/>
      <c r="D93" s="62"/>
      <c r="E93" s="130"/>
    </row>
    <row r="94" spans="1:5" s="24" customFormat="1" ht="12.75" x14ac:dyDescent="0.2">
      <c r="A94" s="49" t="s">
        <v>37</v>
      </c>
      <c r="B94" s="50" t="s">
        <v>53</v>
      </c>
      <c r="C94" s="51" t="s">
        <v>38</v>
      </c>
      <c r="D94" s="51" t="s">
        <v>181</v>
      </c>
      <c r="E94" s="51" t="s">
        <v>182</v>
      </c>
    </row>
    <row r="95" spans="1:5" s="24" customFormat="1" ht="21" x14ac:dyDescent="0.2">
      <c r="A95" s="52" t="s">
        <v>368</v>
      </c>
      <c r="B95" s="53" t="s">
        <v>521</v>
      </c>
      <c r="C95" s="54" t="s">
        <v>120</v>
      </c>
      <c r="D95" s="55">
        <v>44464</v>
      </c>
      <c r="E95" s="56">
        <f>IF(SUM(D97:E99)&lt;&gt;0,MEDIAN(D97:E99),"")</f>
        <v>218.77</v>
      </c>
    </row>
    <row r="96" spans="1:5" s="24" customFormat="1" ht="12.75" x14ac:dyDescent="0.2">
      <c r="A96" s="57" t="s">
        <v>185</v>
      </c>
      <c r="B96" s="957" t="s">
        <v>186</v>
      </c>
      <c r="C96" s="957"/>
      <c r="D96" s="958" t="s">
        <v>171</v>
      </c>
      <c r="E96" s="958"/>
    </row>
    <row r="97" spans="1:5" s="24" customFormat="1" ht="12.75" x14ac:dyDescent="0.2">
      <c r="A97" s="125" t="s">
        <v>192</v>
      </c>
      <c r="B97" s="962" t="str">
        <f>VLOOKUP(A97,$A$11:$E$36,3,0)</f>
        <v>AMERICANAS</v>
      </c>
      <c r="C97" s="962"/>
      <c r="D97" s="959">
        <v>213.25</v>
      </c>
      <c r="E97" s="959"/>
    </row>
    <row r="98" spans="1:5" s="24" customFormat="1" ht="12.75" x14ac:dyDescent="0.2">
      <c r="A98" s="47" t="s">
        <v>299</v>
      </c>
      <c r="B98" s="963" t="str">
        <f>VLOOKUP(A98,$A$11:$E$36,3,0)</f>
        <v>LEROY MERLIN</v>
      </c>
      <c r="C98" s="964"/>
      <c r="D98" s="956">
        <v>278.41000000000003</v>
      </c>
      <c r="E98" s="956"/>
    </row>
    <row r="99" spans="1:5" s="24" customFormat="1" ht="12.75" x14ac:dyDescent="0.2">
      <c r="A99" s="126" t="s">
        <v>332</v>
      </c>
      <c r="B99" s="960" t="str">
        <f>VLOOKUP(A99,$A$11:$E$36,3,0)</f>
        <v>ILUMINIM</v>
      </c>
      <c r="C99" s="961"/>
      <c r="D99" s="954">
        <v>218.77</v>
      </c>
      <c r="E99" s="954"/>
    </row>
    <row r="100" spans="1:5" s="24" customFormat="1" ht="12.75" x14ac:dyDescent="0.2">
      <c r="A100" s="129"/>
      <c r="D100" s="62"/>
      <c r="E100" s="130"/>
    </row>
    <row r="101" spans="1:5" s="24" customFormat="1" ht="12.75" x14ac:dyDescent="0.2">
      <c r="A101" s="49" t="s">
        <v>37</v>
      </c>
      <c r="B101" s="50" t="s">
        <v>53</v>
      </c>
      <c r="C101" s="51" t="s">
        <v>38</v>
      </c>
      <c r="D101" s="51" t="s">
        <v>181</v>
      </c>
      <c r="E101" s="51" t="s">
        <v>182</v>
      </c>
    </row>
    <row r="102" spans="1:5" s="24" customFormat="1" ht="21" x14ac:dyDescent="0.2">
      <c r="A102" s="149" t="s">
        <v>369</v>
      </c>
      <c r="B102" s="145" t="s">
        <v>457</v>
      </c>
      <c r="C102" s="146" t="s">
        <v>184</v>
      </c>
      <c r="D102" s="147">
        <v>44398</v>
      </c>
      <c r="E102" s="148">
        <f>IF(SUM(D104:E106)&lt;&gt;0,MEDIAN(D104:E106),"")</f>
        <v>1577.04</v>
      </c>
    </row>
    <row r="103" spans="1:5" s="24" customFormat="1" ht="12.75" x14ac:dyDescent="0.2">
      <c r="A103" s="57" t="s">
        <v>185</v>
      </c>
      <c r="B103" s="957" t="s">
        <v>186</v>
      </c>
      <c r="C103" s="957"/>
      <c r="D103" s="958" t="s">
        <v>171</v>
      </c>
      <c r="E103" s="958"/>
    </row>
    <row r="104" spans="1:5" s="24" customFormat="1" ht="12.75" x14ac:dyDescent="0.2">
      <c r="A104" s="125" t="s">
        <v>303</v>
      </c>
      <c r="B104" s="962" t="str">
        <f>VLOOKUP(A104,$A$11:$E$36,3,0)</f>
        <v>CONTRAFO</v>
      </c>
      <c r="C104" s="962"/>
      <c r="D104" s="959">
        <v>1529.9</v>
      </c>
      <c r="E104" s="959"/>
    </row>
    <row r="105" spans="1:5" s="24" customFormat="1" ht="12.75" x14ac:dyDescent="0.2">
      <c r="A105" s="47" t="s">
        <v>351</v>
      </c>
      <c r="B105" s="963" t="str">
        <f>VLOOKUP(A105,$A$11:$E$36,3,0)</f>
        <v>DELTA COMÉRCIO</v>
      </c>
      <c r="C105" s="964"/>
      <c r="D105" s="956">
        <v>1860.75</v>
      </c>
      <c r="E105" s="956"/>
    </row>
    <row r="106" spans="1:5" s="24" customFormat="1" ht="12.75" x14ac:dyDescent="0.2">
      <c r="A106" s="126" t="s">
        <v>352</v>
      </c>
      <c r="B106" s="960" t="str">
        <f>VLOOKUP(A106,$A$11:$E$36,3,0)</f>
        <v>VIEW TECH</v>
      </c>
      <c r="C106" s="961"/>
      <c r="D106" s="954">
        <v>1577.04</v>
      </c>
      <c r="E106" s="954"/>
    </row>
    <row r="107" spans="1:5" s="24" customFormat="1" ht="12.75" x14ac:dyDescent="0.2">
      <c r="A107" s="129"/>
      <c r="D107" s="62"/>
      <c r="E107" s="130"/>
    </row>
    <row r="108" spans="1:5" s="24" customFormat="1" ht="12.75" x14ac:dyDescent="0.2">
      <c r="A108" s="49" t="s">
        <v>37</v>
      </c>
      <c r="B108" s="50" t="s">
        <v>53</v>
      </c>
      <c r="C108" s="51" t="s">
        <v>38</v>
      </c>
      <c r="D108" s="51" t="s">
        <v>181</v>
      </c>
      <c r="E108" s="51" t="s">
        <v>182</v>
      </c>
    </row>
    <row r="109" spans="1:5" s="24" customFormat="1" ht="21" x14ac:dyDescent="0.2">
      <c r="A109" s="52" t="s">
        <v>370</v>
      </c>
      <c r="B109" s="53" t="s">
        <v>522</v>
      </c>
      <c r="C109" s="54" t="s">
        <v>120</v>
      </c>
      <c r="D109" s="55">
        <v>44462</v>
      </c>
      <c r="E109" s="56">
        <f>IF(SUM(D111:E113)&lt;&gt;0,MEDIAN(D111:E113),"")</f>
        <v>2434.0700000000002</v>
      </c>
    </row>
    <row r="110" spans="1:5" s="24" customFormat="1" ht="12.75" x14ac:dyDescent="0.2">
      <c r="A110" s="57" t="s">
        <v>185</v>
      </c>
      <c r="B110" s="957" t="s">
        <v>186</v>
      </c>
      <c r="C110" s="957"/>
      <c r="D110" s="958" t="s">
        <v>171</v>
      </c>
      <c r="E110" s="958"/>
    </row>
    <row r="111" spans="1:5" s="24" customFormat="1" ht="12.75" x14ac:dyDescent="0.2">
      <c r="A111" s="125" t="s">
        <v>333</v>
      </c>
      <c r="B111" s="962" t="str">
        <f>VLOOKUP(A111,$A$11:$E$36,3,0)</f>
        <v>RC VIDROS</v>
      </c>
      <c r="C111" s="962"/>
      <c r="D111" s="959">
        <v>2182</v>
      </c>
      <c r="E111" s="959"/>
    </row>
    <row r="112" spans="1:5" s="24" customFormat="1" ht="12.75" x14ac:dyDescent="0.2">
      <c r="A112" s="47" t="s">
        <v>334</v>
      </c>
      <c r="B112" s="963" t="str">
        <f>VLOOKUP(A112,$A$11:$E$36,3,0)</f>
        <v>VARANDA VIDROS</v>
      </c>
      <c r="C112" s="964"/>
      <c r="D112" s="956">
        <v>2520</v>
      </c>
      <c r="E112" s="956"/>
    </row>
    <row r="113" spans="1:5" s="24" customFormat="1" ht="12.75" x14ac:dyDescent="0.2">
      <c r="A113" s="126" t="s">
        <v>335</v>
      </c>
      <c r="B113" s="960" t="str">
        <f>VLOOKUP(A113,$A$11:$E$36,3,0)</f>
        <v>VIDROLINE</v>
      </c>
      <c r="C113" s="961"/>
      <c r="D113" s="954">
        <v>2434.0700000000002</v>
      </c>
      <c r="E113" s="954"/>
    </row>
    <row r="114" spans="1:5" s="24" customFormat="1" ht="12.75" x14ac:dyDescent="0.2">
      <c r="A114" s="129"/>
      <c r="D114" s="62"/>
      <c r="E114" s="130"/>
    </row>
    <row r="115" spans="1:5" s="24" customFormat="1" ht="12.75" x14ac:dyDescent="0.2">
      <c r="A115" s="49" t="s">
        <v>37</v>
      </c>
      <c r="B115" s="50" t="s">
        <v>53</v>
      </c>
      <c r="C115" s="51" t="s">
        <v>38</v>
      </c>
      <c r="D115" s="51" t="s">
        <v>181</v>
      </c>
      <c r="E115" s="51" t="s">
        <v>182</v>
      </c>
    </row>
    <row r="116" spans="1:5" s="24" customFormat="1" ht="21" x14ac:dyDescent="0.2">
      <c r="A116" s="127" t="s">
        <v>371</v>
      </c>
      <c r="B116" s="53" t="s">
        <v>523</v>
      </c>
      <c r="C116" s="54" t="s">
        <v>120</v>
      </c>
      <c r="D116" s="55">
        <v>44462</v>
      </c>
      <c r="E116" s="56">
        <f>IF(SUM(D118:E120)&lt;&gt;0,MEDIAN(D118:E120),"")</f>
        <v>3943.41</v>
      </c>
    </row>
    <row r="117" spans="1:5" s="24" customFormat="1" ht="12.75" x14ac:dyDescent="0.2">
      <c r="A117" s="57" t="s">
        <v>185</v>
      </c>
      <c r="B117" s="957" t="s">
        <v>186</v>
      </c>
      <c r="C117" s="957"/>
      <c r="D117" s="958" t="s">
        <v>171</v>
      </c>
      <c r="E117" s="958"/>
    </row>
    <row r="118" spans="1:5" s="24" customFormat="1" ht="12.75" x14ac:dyDescent="0.2">
      <c r="A118" s="125" t="s">
        <v>333</v>
      </c>
      <c r="B118" s="962" t="str">
        <f>VLOOKUP(A118,$A$11:$E$36,3,0)</f>
        <v>RC VIDROS</v>
      </c>
      <c r="C118" s="962"/>
      <c r="D118" s="959">
        <v>3739</v>
      </c>
      <c r="E118" s="959"/>
    </row>
    <row r="119" spans="1:5" s="24" customFormat="1" ht="12.75" x14ac:dyDescent="0.2">
      <c r="A119" s="47" t="s">
        <v>334</v>
      </c>
      <c r="B119" s="963" t="str">
        <f>VLOOKUP(A119,$A$11:$E$36,3,0)</f>
        <v>VARANDA VIDROS</v>
      </c>
      <c r="C119" s="964"/>
      <c r="D119" s="956">
        <v>3943.41</v>
      </c>
      <c r="E119" s="956"/>
    </row>
    <row r="120" spans="1:5" s="24" customFormat="1" ht="12.75" x14ac:dyDescent="0.2">
      <c r="A120" s="126" t="s">
        <v>335</v>
      </c>
      <c r="B120" s="960" t="str">
        <f>VLOOKUP(A120,$A$11:$E$36,3,0)</f>
        <v>VIDROLINE</v>
      </c>
      <c r="C120" s="961"/>
      <c r="D120" s="954">
        <v>3955</v>
      </c>
      <c r="E120" s="954"/>
    </row>
    <row r="121" spans="1:5" s="24" customFormat="1" ht="12.75" x14ac:dyDescent="0.2">
      <c r="A121" s="129"/>
      <c r="D121" s="62"/>
      <c r="E121" s="130"/>
    </row>
    <row r="122" spans="1:5" s="24" customFormat="1" ht="12.75" x14ac:dyDescent="0.2">
      <c r="A122" s="49" t="s">
        <v>37</v>
      </c>
      <c r="B122" s="50" t="s">
        <v>53</v>
      </c>
      <c r="C122" s="51" t="s">
        <v>38</v>
      </c>
      <c r="D122" s="51" t="s">
        <v>181</v>
      </c>
      <c r="E122" s="51" t="s">
        <v>182</v>
      </c>
    </row>
    <row r="123" spans="1:5" s="24" customFormat="1" ht="31.5" x14ac:dyDescent="0.2">
      <c r="A123" s="127" t="s">
        <v>372</v>
      </c>
      <c r="B123" s="53" t="s">
        <v>524</v>
      </c>
      <c r="C123" s="54" t="s">
        <v>120</v>
      </c>
      <c r="D123" s="55">
        <v>44462</v>
      </c>
      <c r="E123" s="56">
        <f>IF(SUM(D125:E127)&lt;&gt;0,MEDIAN(D125:E127),"")</f>
        <v>18500</v>
      </c>
    </row>
    <row r="124" spans="1:5" s="24" customFormat="1" ht="12.75" x14ac:dyDescent="0.2">
      <c r="A124" s="57" t="s">
        <v>185</v>
      </c>
      <c r="B124" s="957" t="s">
        <v>186</v>
      </c>
      <c r="C124" s="957"/>
      <c r="D124" s="958" t="s">
        <v>171</v>
      </c>
      <c r="E124" s="958"/>
    </row>
    <row r="125" spans="1:5" s="24" customFormat="1" ht="12.75" x14ac:dyDescent="0.2">
      <c r="A125" s="125" t="s">
        <v>333</v>
      </c>
      <c r="B125" s="962" t="str">
        <f>VLOOKUP(A125,$A$11:$E$36,3,0)</f>
        <v>RC VIDROS</v>
      </c>
      <c r="C125" s="962"/>
      <c r="D125" s="959">
        <v>18500</v>
      </c>
      <c r="E125" s="959"/>
    </row>
    <row r="126" spans="1:5" s="24" customFormat="1" ht="12.75" x14ac:dyDescent="0.2">
      <c r="A126" s="47" t="s">
        <v>334</v>
      </c>
      <c r="B126" s="963" t="str">
        <f>VLOOKUP(A126,$A$11:$E$36,3,0)</f>
        <v>VARANDA VIDROS</v>
      </c>
      <c r="C126" s="964"/>
      <c r="D126" s="956">
        <v>16064.55</v>
      </c>
      <c r="E126" s="956"/>
    </row>
    <row r="127" spans="1:5" s="24" customFormat="1" ht="12.75" x14ac:dyDescent="0.2">
      <c r="A127" s="126" t="s">
        <v>335</v>
      </c>
      <c r="B127" s="960" t="str">
        <f>VLOOKUP(A127,$A$11:$E$36,3,0)</f>
        <v>VIDROLINE</v>
      </c>
      <c r="C127" s="961"/>
      <c r="D127" s="954">
        <v>19500</v>
      </c>
      <c r="E127" s="954"/>
    </row>
    <row r="128" spans="1:5" s="24" customFormat="1" ht="12.75" x14ac:dyDescent="0.2">
      <c r="A128" s="129"/>
      <c r="D128" s="62"/>
      <c r="E128" s="130"/>
    </row>
    <row r="129" spans="1:5" s="24" customFormat="1" ht="12.75" x14ac:dyDescent="0.2">
      <c r="A129" s="49" t="s">
        <v>37</v>
      </c>
      <c r="B129" s="50" t="s">
        <v>53</v>
      </c>
      <c r="C129" s="51" t="s">
        <v>38</v>
      </c>
      <c r="D129" s="51" t="s">
        <v>181</v>
      </c>
      <c r="E129" s="51" t="s">
        <v>182</v>
      </c>
    </row>
    <row r="130" spans="1:5" s="24" customFormat="1" ht="31.5" x14ac:dyDescent="0.2">
      <c r="A130" s="144" t="s">
        <v>373</v>
      </c>
      <c r="B130" s="145" t="s">
        <v>529</v>
      </c>
      <c r="C130" s="146" t="s">
        <v>120</v>
      </c>
      <c r="D130" s="147">
        <v>44462</v>
      </c>
      <c r="E130" s="148">
        <f>IF(SUM(D132:E134)&lt;&gt;0,MEDIAN(D132:E134),"")</f>
        <v>5000</v>
      </c>
    </row>
    <row r="131" spans="1:5" s="24" customFormat="1" ht="12.75" x14ac:dyDescent="0.2">
      <c r="A131" s="57" t="s">
        <v>185</v>
      </c>
      <c r="B131" s="957" t="s">
        <v>186</v>
      </c>
      <c r="C131" s="957"/>
      <c r="D131" s="958" t="s">
        <v>171</v>
      </c>
      <c r="E131" s="958"/>
    </row>
    <row r="132" spans="1:5" s="24" customFormat="1" ht="12.75" x14ac:dyDescent="0.2">
      <c r="A132" s="125" t="s">
        <v>333</v>
      </c>
      <c r="B132" s="962" t="str">
        <f>VLOOKUP(A132,$A$11:$E$36,3,0)</f>
        <v>RC VIDROS</v>
      </c>
      <c r="C132" s="962"/>
      <c r="D132" s="959">
        <v>7000</v>
      </c>
      <c r="E132" s="959"/>
    </row>
    <row r="133" spans="1:5" s="24" customFormat="1" ht="12.75" x14ac:dyDescent="0.2">
      <c r="A133" s="47" t="s">
        <v>334</v>
      </c>
      <c r="B133" s="963" t="str">
        <f>VLOOKUP(A133,$A$11:$E$36,3,0)</f>
        <v>VARANDA VIDROS</v>
      </c>
      <c r="C133" s="964"/>
      <c r="D133" s="956">
        <v>5000</v>
      </c>
      <c r="E133" s="956"/>
    </row>
    <row r="134" spans="1:5" s="24" customFormat="1" ht="12.75" x14ac:dyDescent="0.2">
      <c r="A134" s="126" t="s">
        <v>335</v>
      </c>
      <c r="B134" s="960" t="str">
        <f>VLOOKUP(A134,$A$11:$E$36,3,0)</f>
        <v>VIDROLINE</v>
      </c>
      <c r="C134" s="961"/>
      <c r="D134" s="954">
        <v>3000</v>
      </c>
      <c r="E134" s="954"/>
    </row>
    <row r="135" spans="1:5" s="24" customFormat="1" ht="12.75" x14ac:dyDescent="0.2">
      <c r="A135" s="129"/>
      <c r="D135" s="62"/>
      <c r="E135" s="130"/>
    </row>
    <row r="136" spans="1:5" s="24" customFormat="1" ht="12.75" x14ac:dyDescent="0.2">
      <c r="A136" s="49" t="s">
        <v>37</v>
      </c>
      <c r="B136" s="50" t="s">
        <v>53</v>
      </c>
      <c r="C136" s="51" t="s">
        <v>38</v>
      </c>
      <c r="D136" s="51" t="s">
        <v>181</v>
      </c>
      <c r="E136" s="51" t="s">
        <v>182</v>
      </c>
    </row>
    <row r="137" spans="1:5" s="24" customFormat="1" ht="36.75" customHeight="1" x14ac:dyDescent="0.2">
      <c r="A137" s="149" t="s">
        <v>374</v>
      </c>
      <c r="B137" s="145" t="s">
        <v>376</v>
      </c>
      <c r="C137" s="146" t="s">
        <v>168</v>
      </c>
      <c r="D137" s="147">
        <v>44463</v>
      </c>
      <c r="E137" s="148">
        <f>IF(SUM(D139:E141)&lt;&gt;0,MEDIAN(D139:E141),"")</f>
        <v>317620</v>
      </c>
    </row>
    <row r="138" spans="1:5" s="24" customFormat="1" ht="12.75" x14ac:dyDescent="0.2">
      <c r="A138" s="57" t="s">
        <v>185</v>
      </c>
      <c r="B138" s="957" t="s">
        <v>186</v>
      </c>
      <c r="C138" s="957"/>
      <c r="D138" s="958" t="s">
        <v>171</v>
      </c>
      <c r="E138" s="958"/>
    </row>
    <row r="139" spans="1:5" s="24" customFormat="1" ht="12.75" x14ac:dyDescent="0.2">
      <c r="A139" s="125" t="s">
        <v>303</v>
      </c>
      <c r="B139" s="962" t="str">
        <f>VLOOKUP(A139,$A$11:$E$36,3,0)</f>
        <v>CONTRAFO</v>
      </c>
      <c r="C139" s="962"/>
      <c r="D139" s="959">
        <v>396750</v>
      </c>
      <c r="E139" s="959"/>
    </row>
    <row r="140" spans="1:5" s="24" customFormat="1" ht="12.75" x14ac:dyDescent="0.2">
      <c r="A140" s="47" t="s">
        <v>336</v>
      </c>
      <c r="B140" s="963" t="str">
        <f>VLOOKUP(A140,$A$11:$E$36,3,0)</f>
        <v>GAÚCHA CONSTRUÇÕES ELÉTRICAS</v>
      </c>
      <c r="C140" s="964"/>
      <c r="D140" s="956">
        <v>238490</v>
      </c>
      <c r="E140" s="956"/>
    </row>
    <row r="141" spans="1:5" s="24" customFormat="1" ht="12.75" x14ac:dyDescent="0.2">
      <c r="A141" s="126" t="s">
        <v>337</v>
      </c>
      <c r="B141" s="960" t="str">
        <f>VLOOKUP(A141,$A$11:$E$36,3,0)</f>
        <v>KOMPARY</v>
      </c>
      <c r="C141" s="961"/>
      <c r="D141" s="954"/>
      <c r="E141" s="954"/>
    </row>
    <row r="142" spans="1:5" s="24" customFormat="1" ht="12.75" x14ac:dyDescent="0.2">
      <c r="A142" s="129"/>
      <c r="D142" s="62"/>
      <c r="E142" s="130"/>
    </row>
    <row r="143" spans="1:5" s="24" customFormat="1" ht="12.75" x14ac:dyDescent="0.2">
      <c r="A143" s="49" t="s">
        <v>37</v>
      </c>
      <c r="B143" s="50" t="s">
        <v>53</v>
      </c>
      <c r="C143" s="51" t="s">
        <v>38</v>
      </c>
      <c r="D143" s="51" t="s">
        <v>181</v>
      </c>
      <c r="E143" s="51" t="s">
        <v>182</v>
      </c>
    </row>
    <row r="144" spans="1:5" s="24" customFormat="1" ht="31.5" x14ac:dyDescent="0.2">
      <c r="A144" s="144" t="s">
        <v>375</v>
      </c>
      <c r="B144" s="145" t="s">
        <v>461</v>
      </c>
      <c r="C144" s="146" t="s">
        <v>184</v>
      </c>
      <c r="D144" s="147">
        <v>44386</v>
      </c>
      <c r="E144" s="148">
        <f>IF(SUM(D146:E148)&lt;&gt;0,MEDIAN(D146:E148),"")</f>
        <v>150000</v>
      </c>
    </row>
    <row r="145" spans="1:5" s="24" customFormat="1" ht="12.75" x14ac:dyDescent="0.2">
      <c r="A145" s="57" t="s">
        <v>185</v>
      </c>
      <c r="B145" s="957" t="s">
        <v>186</v>
      </c>
      <c r="C145" s="957"/>
      <c r="D145" s="958" t="s">
        <v>171</v>
      </c>
      <c r="E145" s="958"/>
    </row>
    <row r="146" spans="1:5" s="24" customFormat="1" ht="12.75" x14ac:dyDescent="0.2">
      <c r="A146" s="125" t="s">
        <v>360</v>
      </c>
      <c r="B146" s="962" t="e">
        <f>VLOOKUP(A146,$A$11:$E$36,3,0)</f>
        <v>#N/A</v>
      </c>
      <c r="C146" s="962"/>
      <c r="D146" s="959">
        <v>150000</v>
      </c>
      <c r="E146" s="959"/>
    </row>
    <row r="147" spans="1:5" s="24" customFormat="1" ht="12.75" x14ac:dyDescent="0.2">
      <c r="A147" s="47" t="s">
        <v>361</v>
      </c>
      <c r="B147" s="963" t="e">
        <f>VLOOKUP(A147,$A$11:$E$36,3,0)</f>
        <v>#N/A</v>
      </c>
      <c r="C147" s="964"/>
      <c r="D147" s="956">
        <v>100000</v>
      </c>
      <c r="E147" s="956"/>
    </row>
    <row r="148" spans="1:5" s="24" customFormat="1" ht="12.75" x14ac:dyDescent="0.2">
      <c r="A148" s="126" t="s">
        <v>362</v>
      </c>
      <c r="B148" s="960" t="e">
        <f>VLOOKUP(A148,$A$11:$E$36,3,0)</f>
        <v>#N/A</v>
      </c>
      <c r="C148" s="961"/>
      <c r="D148" s="954">
        <v>175000</v>
      </c>
      <c r="E148" s="954"/>
    </row>
    <row r="149" spans="1:5" s="24" customFormat="1" ht="12.75" x14ac:dyDescent="0.2">
      <c r="A149" s="129"/>
      <c r="D149" s="62"/>
      <c r="E149" s="130"/>
    </row>
    <row r="150" spans="1:5" s="24" customFormat="1" ht="12.75" x14ac:dyDescent="0.2">
      <c r="A150" s="49" t="s">
        <v>37</v>
      </c>
      <c r="B150" s="50" t="s">
        <v>53</v>
      </c>
      <c r="C150" s="51" t="s">
        <v>38</v>
      </c>
      <c r="D150" s="51" t="s">
        <v>181</v>
      </c>
      <c r="E150" s="51" t="s">
        <v>182</v>
      </c>
    </row>
    <row r="151" spans="1:5" s="24" customFormat="1" ht="31.5" x14ac:dyDescent="0.2">
      <c r="A151" s="52" t="s">
        <v>377</v>
      </c>
      <c r="B151" s="53" t="s">
        <v>458</v>
      </c>
      <c r="C151" s="54" t="s">
        <v>168</v>
      </c>
      <c r="D151" s="55">
        <v>44462</v>
      </c>
      <c r="E151" s="56">
        <f>IF(SUM(D153:E155)&lt;&gt;0,MEDIAN(D153:E155),"")</f>
        <v>3800</v>
      </c>
    </row>
    <row r="152" spans="1:5" s="24" customFormat="1" ht="12.75" x14ac:dyDescent="0.2">
      <c r="A152" s="57" t="s">
        <v>185</v>
      </c>
      <c r="B152" s="957" t="s">
        <v>186</v>
      </c>
      <c r="C152" s="957"/>
      <c r="D152" s="958" t="s">
        <v>171</v>
      </c>
      <c r="E152" s="958"/>
    </row>
    <row r="153" spans="1:5" s="24" customFormat="1" ht="12.75" x14ac:dyDescent="0.2">
      <c r="A153" s="125" t="s">
        <v>337</v>
      </c>
      <c r="B153" s="962" t="str">
        <f>VLOOKUP(A153,$A$11:$E$36,3,0)</f>
        <v>KOMPARY</v>
      </c>
      <c r="C153" s="962"/>
      <c r="D153" s="959">
        <v>3800</v>
      </c>
      <c r="E153" s="959"/>
    </row>
    <row r="154" spans="1:5" s="24" customFormat="1" ht="12.75" x14ac:dyDescent="0.2">
      <c r="A154" s="47" t="s">
        <v>338</v>
      </c>
      <c r="B154" s="963" t="str">
        <f>VLOOKUP(A154,$A$11:$E$36,3,0)</f>
        <v xml:space="preserve">NEXXO </v>
      </c>
      <c r="C154" s="964"/>
      <c r="D154" s="956">
        <v>6600</v>
      </c>
      <c r="E154" s="956"/>
    </row>
    <row r="155" spans="1:5" s="24" customFormat="1" ht="12.75" x14ac:dyDescent="0.2">
      <c r="A155" s="126" t="s">
        <v>341</v>
      </c>
      <c r="B155" s="960" t="str">
        <f>VLOOKUP(A155,$A$11:$E$36,3,0)</f>
        <v>LUMISETE</v>
      </c>
      <c r="C155" s="961"/>
      <c r="D155" s="954">
        <v>2890</v>
      </c>
      <c r="E155" s="954"/>
    </row>
    <row r="156" spans="1:5" s="24" customFormat="1" ht="12.75" x14ac:dyDescent="0.2">
      <c r="A156" s="129"/>
      <c r="D156" s="62"/>
      <c r="E156" s="130"/>
    </row>
    <row r="157" spans="1:5" s="24" customFormat="1" ht="12.75" x14ac:dyDescent="0.2">
      <c r="A157" s="49" t="s">
        <v>37</v>
      </c>
      <c r="B157" s="50" t="s">
        <v>53</v>
      </c>
      <c r="C157" s="51" t="s">
        <v>38</v>
      </c>
      <c r="D157" s="51" t="s">
        <v>181</v>
      </c>
      <c r="E157" s="51" t="s">
        <v>182</v>
      </c>
    </row>
    <row r="158" spans="1:5" s="24" customFormat="1" ht="21" x14ac:dyDescent="0.2">
      <c r="A158" s="127" t="s">
        <v>378</v>
      </c>
      <c r="B158" s="53" t="s">
        <v>452</v>
      </c>
      <c r="C158" s="54" t="s">
        <v>168</v>
      </c>
      <c r="D158" s="55">
        <v>44454</v>
      </c>
      <c r="E158" s="56">
        <f>IF(SUM(D160:E162)&lt;&gt;0,MEDIAN(D160:E162),"")</f>
        <v>118000</v>
      </c>
    </row>
    <row r="159" spans="1:5" s="24" customFormat="1" ht="12.75" x14ac:dyDescent="0.2">
      <c r="A159" s="57" t="s">
        <v>185</v>
      </c>
      <c r="B159" s="957" t="s">
        <v>186</v>
      </c>
      <c r="C159" s="957"/>
      <c r="D159" s="958" t="s">
        <v>171</v>
      </c>
      <c r="E159" s="958"/>
    </row>
    <row r="160" spans="1:5" s="24" customFormat="1" ht="12.75" x14ac:dyDescent="0.2">
      <c r="A160" s="125" t="s">
        <v>343</v>
      </c>
      <c r="B160" s="962" t="str">
        <f>VLOOKUP(A160,$A$11:$E$36,3,0)</f>
        <v>JE BLINDAGEM</v>
      </c>
      <c r="C160" s="962"/>
      <c r="D160" s="959">
        <v>110900</v>
      </c>
      <c r="E160" s="959"/>
    </row>
    <row r="161" spans="1:6" s="24" customFormat="1" ht="12.75" x14ac:dyDescent="0.2">
      <c r="A161" s="47" t="s">
        <v>344</v>
      </c>
      <c r="B161" s="963" t="str">
        <f>VLOOKUP(A161,$A$11:$E$36,3,0)</f>
        <v>BLINDAMAIS</v>
      </c>
      <c r="C161" s="964"/>
      <c r="D161" s="956">
        <v>121800</v>
      </c>
      <c r="E161" s="956"/>
    </row>
    <row r="162" spans="1:6" s="24" customFormat="1" ht="12.75" x14ac:dyDescent="0.2">
      <c r="A162" s="126" t="s">
        <v>345</v>
      </c>
      <c r="B162" s="960" t="str">
        <f>VLOOKUP(A162,$A$11:$E$36,3,0)</f>
        <v>BG</v>
      </c>
      <c r="C162" s="961"/>
      <c r="D162" s="954">
        <v>118000</v>
      </c>
      <c r="E162" s="954"/>
    </row>
    <row r="163" spans="1:6" s="24" customFormat="1" ht="12.75" x14ac:dyDescent="0.2">
      <c r="A163" s="129"/>
      <c r="D163" s="62"/>
      <c r="E163" s="130"/>
    </row>
    <row r="164" spans="1:6" s="24" customFormat="1" ht="12.75" x14ac:dyDescent="0.2"/>
    <row r="165" spans="1:6" s="24" customFormat="1" ht="12.75" x14ac:dyDescent="0.2"/>
    <row r="166" spans="1:6" s="24" customFormat="1" ht="12.75" x14ac:dyDescent="0.2"/>
    <row r="167" spans="1:6" s="24" customFormat="1" ht="12.75" x14ac:dyDescent="0.2"/>
    <row r="168" spans="1:6" s="24" customFormat="1" x14ac:dyDescent="0.25">
      <c r="F168"/>
    </row>
    <row r="169" spans="1:6" s="24" customFormat="1" x14ac:dyDescent="0.25">
      <c r="F169"/>
    </row>
  </sheetData>
  <dataConsolidate/>
  <mergeCells count="148">
    <mergeCell ref="B105:C105"/>
    <mergeCell ref="D105:E105"/>
    <mergeCell ref="B120:C120"/>
    <mergeCell ref="D120:E120"/>
    <mergeCell ref="B161:C161"/>
    <mergeCell ref="D161:E161"/>
    <mergeCell ref="B146:C146"/>
    <mergeCell ref="D146:E146"/>
    <mergeCell ref="B147:C147"/>
    <mergeCell ref="D147:E147"/>
    <mergeCell ref="B148:C148"/>
    <mergeCell ref="D148:E148"/>
    <mergeCell ref="B139:C139"/>
    <mergeCell ref="D139:E139"/>
    <mergeCell ref="B140:C140"/>
    <mergeCell ref="D140:E140"/>
    <mergeCell ref="B141:C141"/>
    <mergeCell ref="D141:E141"/>
    <mergeCell ref="B127:C127"/>
    <mergeCell ref="D127:E127"/>
    <mergeCell ref="B138:C138"/>
    <mergeCell ref="D138:E138"/>
    <mergeCell ref="B133:C133"/>
    <mergeCell ref="D133:E133"/>
    <mergeCell ref="B162:C162"/>
    <mergeCell ref="D162:E162"/>
    <mergeCell ref="B131:C131"/>
    <mergeCell ref="D131:E131"/>
    <mergeCell ref="B132:C132"/>
    <mergeCell ref="D132:E132"/>
    <mergeCell ref="B50:C50"/>
    <mergeCell ref="D50:E50"/>
    <mergeCell ref="B125:C125"/>
    <mergeCell ref="D125:E125"/>
    <mergeCell ref="B145:C145"/>
    <mergeCell ref="D145:E145"/>
    <mergeCell ref="B155:C155"/>
    <mergeCell ref="D155:E155"/>
    <mergeCell ref="B159:C159"/>
    <mergeCell ref="D159:E159"/>
    <mergeCell ref="B160:C160"/>
    <mergeCell ref="D160:E160"/>
    <mergeCell ref="B152:C152"/>
    <mergeCell ref="D152:E152"/>
    <mergeCell ref="B153:C153"/>
    <mergeCell ref="D153:E153"/>
    <mergeCell ref="B154:C154"/>
    <mergeCell ref="D154:E154"/>
    <mergeCell ref="B134:C134"/>
    <mergeCell ref="D134:E134"/>
    <mergeCell ref="B106:C106"/>
    <mergeCell ref="D106:E106"/>
    <mergeCell ref="B110:C110"/>
    <mergeCell ref="D110:E110"/>
    <mergeCell ref="B124:C124"/>
    <mergeCell ref="D124:E124"/>
    <mergeCell ref="B117:C117"/>
    <mergeCell ref="D117:E117"/>
    <mergeCell ref="B118:C118"/>
    <mergeCell ref="D118:E118"/>
    <mergeCell ref="B119:C119"/>
    <mergeCell ref="D119:E119"/>
    <mergeCell ref="B126:C126"/>
    <mergeCell ref="D126:E126"/>
    <mergeCell ref="B111:C111"/>
    <mergeCell ref="D111:E111"/>
    <mergeCell ref="B112:C112"/>
    <mergeCell ref="D112:E112"/>
    <mergeCell ref="B113:C113"/>
    <mergeCell ref="D113:E113"/>
    <mergeCell ref="B99:C99"/>
    <mergeCell ref="D99:E99"/>
    <mergeCell ref="B103:C103"/>
    <mergeCell ref="D103:E103"/>
    <mergeCell ref="B104:C104"/>
    <mergeCell ref="D104:E104"/>
    <mergeCell ref="B96:C96"/>
    <mergeCell ref="D96:E96"/>
    <mergeCell ref="B97:C97"/>
    <mergeCell ref="D97:E97"/>
    <mergeCell ref="B98:C98"/>
    <mergeCell ref="D98:E98"/>
    <mergeCell ref="B90:C90"/>
    <mergeCell ref="D90:E90"/>
    <mergeCell ref="B91:C91"/>
    <mergeCell ref="D91:E91"/>
    <mergeCell ref="B92:C92"/>
    <mergeCell ref="D92:E92"/>
    <mergeCell ref="B84:C84"/>
    <mergeCell ref="D84:E84"/>
    <mergeCell ref="B85:C85"/>
    <mergeCell ref="D85:E85"/>
    <mergeCell ref="B89:C89"/>
    <mergeCell ref="D89:E89"/>
    <mergeCell ref="B82:C82"/>
    <mergeCell ref="D82:E82"/>
    <mergeCell ref="B83:C83"/>
    <mergeCell ref="D83:E83"/>
    <mergeCell ref="B75:C75"/>
    <mergeCell ref="D75:E75"/>
    <mergeCell ref="B76:C76"/>
    <mergeCell ref="D76:E76"/>
    <mergeCell ref="B77:C77"/>
    <mergeCell ref="D77:E77"/>
    <mergeCell ref="B70:C70"/>
    <mergeCell ref="D70:E70"/>
    <mergeCell ref="B71:C71"/>
    <mergeCell ref="D71:E71"/>
    <mergeCell ref="B64:C64"/>
    <mergeCell ref="D64:E64"/>
    <mergeCell ref="B68:C68"/>
    <mergeCell ref="D68:E68"/>
    <mergeCell ref="B78:C78"/>
    <mergeCell ref="D78:E78"/>
    <mergeCell ref="B56:C56"/>
    <mergeCell ref="D56:E56"/>
    <mergeCell ref="B41:C41"/>
    <mergeCell ref="D41:E41"/>
    <mergeCell ref="B42:C42"/>
    <mergeCell ref="D42:E42"/>
    <mergeCell ref="B43:C43"/>
    <mergeCell ref="D43:E43"/>
    <mergeCell ref="B69:C69"/>
    <mergeCell ref="D69:E69"/>
    <mergeCell ref="B63:C63"/>
    <mergeCell ref="D63:E63"/>
    <mergeCell ref="B47:C47"/>
    <mergeCell ref="D47:E47"/>
    <mergeCell ref="B48:C48"/>
    <mergeCell ref="D48:E48"/>
    <mergeCell ref="B49:C49"/>
    <mergeCell ref="D49:E49"/>
    <mergeCell ref="B57:C57"/>
    <mergeCell ref="D57:E57"/>
    <mergeCell ref="B61:C61"/>
    <mergeCell ref="D61:E61"/>
    <mergeCell ref="B62:C62"/>
    <mergeCell ref="D62:E62"/>
    <mergeCell ref="A4:E4"/>
    <mergeCell ref="D5:E5"/>
    <mergeCell ref="D7:E8"/>
    <mergeCell ref="A37:E37"/>
    <mergeCell ref="B40:C40"/>
    <mergeCell ref="D40:E40"/>
    <mergeCell ref="B54:C54"/>
    <mergeCell ref="D54:E54"/>
    <mergeCell ref="B55:C55"/>
    <mergeCell ref="D55:E55"/>
  </mergeCells>
  <phoneticPr fontId="2" type="noConversion"/>
  <dataValidations count="2">
    <dataValidation type="list" allowBlank="1" showInputMessage="1" showErrorMessage="1" sqref="A72 A58 A65 A44" xr:uid="{00000000-0002-0000-0B00-000000000000}">
      <formula1>#REF!</formula1>
    </dataValidation>
    <dataValidation type="list" allowBlank="1" showInputMessage="1" showErrorMessage="1" sqref="A41:A43 A62:A64 A146:A148 A160:A162 A153:A155 A139:A141 A125:A127 A118:A120 A111:A113 A104:A106 A97:A99 A76:A78 A69:A71 A55:A57 A83:A85 A90:A92 A48:A51 A132:A134" xr:uid="{00000000-0002-0000-0B00-000001000000}">
      <formula1>$A$11:$A$36</formula1>
    </dataValidation>
  </dataValidations>
  <printOptions horizontalCentered="1"/>
  <pageMargins left="0.23622047244094491" right="0.23622047244094491" top="0.39370078740157483" bottom="0.39370078740157483" header="0.31496062992125984" footer="0.31496062992125984"/>
  <pageSetup paperSize="9" scale="83" fitToHeight="0" orientation="portrait" r:id="rId1"/>
  <headerFooter>
    <oddFooter>Página &amp;P de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pageSetUpPr fitToPage="1"/>
  </sheetPr>
  <dimension ref="A1:AB69"/>
  <sheetViews>
    <sheetView workbookViewId="0"/>
  </sheetViews>
  <sheetFormatPr defaultColWidth="9.140625" defaultRowHeight="15" x14ac:dyDescent="0.25"/>
  <cols>
    <col min="1" max="1" width="9.85546875" bestFit="1" customWidth="1"/>
    <col min="2" max="2" width="18.7109375" customWidth="1"/>
    <col min="3" max="3" width="32.5703125" customWidth="1"/>
    <col min="4" max="4" width="9.42578125" bestFit="1" customWidth="1"/>
    <col min="5" max="5" width="17.7109375" bestFit="1" customWidth="1"/>
    <col min="6" max="6" width="15" bestFit="1" customWidth="1"/>
    <col min="7" max="7" width="8.140625" bestFit="1" customWidth="1"/>
    <col min="8" max="8" width="16" bestFit="1" customWidth="1"/>
    <col min="9" max="9" width="15" bestFit="1" customWidth="1"/>
    <col min="10" max="10" width="8.140625" bestFit="1" customWidth="1"/>
    <col min="11" max="11" width="16" bestFit="1" customWidth="1"/>
    <col min="12" max="12" width="15" bestFit="1" customWidth="1"/>
    <col min="13" max="13" width="8.42578125" bestFit="1" customWidth="1"/>
    <col min="14" max="14" width="16" bestFit="1" customWidth="1"/>
    <col min="15" max="15" width="15" bestFit="1" customWidth="1"/>
    <col min="16" max="16" width="8.42578125" bestFit="1" customWidth="1"/>
    <col min="17" max="17" width="16" bestFit="1" customWidth="1"/>
    <col min="18" max="18" width="15" bestFit="1" customWidth="1"/>
    <col min="19" max="19" width="8.42578125" bestFit="1" customWidth="1"/>
    <col min="20" max="20" width="16" bestFit="1" customWidth="1"/>
    <col min="21" max="21" width="15.5703125" customWidth="1"/>
    <col min="22" max="22" width="8.42578125" bestFit="1" customWidth="1"/>
    <col min="23" max="23" width="16" bestFit="1" customWidth="1"/>
    <col min="24" max="24" width="10.7109375" customWidth="1"/>
    <col min="25" max="25" width="13.85546875" customWidth="1"/>
    <col min="26" max="26" width="6" bestFit="1" customWidth="1"/>
    <col min="27" max="27" width="13.85546875" customWidth="1"/>
    <col min="28" max="28" width="6" bestFit="1" customWidth="1"/>
  </cols>
  <sheetData>
    <row r="1" spans="1:28" ht="14.45" customHeight="1" x14ac:dyDescent="0.25">
      <c r="A1" s="8"/>
      <c r="B1" s="9"/>
      <c r="C1" s="1032" t="str">
        <f>ORÇAMENTO_DES!D2</f>
        <v>GOVERNO DO ESTADO DE MATO GROSSO DO SUL</v>
      </c>
      <c r="D1" s="1032"/>
      <c r="E1" s="1032"/>
      <c r="F1" s="1032"/>
      <c r="G1" s="1032"/>
      <c r="H1" s="1032"/>
      <c r="I1" s="1032"/>
      <c r="J1" s="1032"/>
      <c r="K1" s="1032"/>
      <c r="L1" s="1032"/>
      <c r="M1" s="1032"/>
      <c r="N1" s="1032"/>
      <c r="O1" s="1032"/>
      <c r="P1" s="1032"/>
      <c r="Q1" s="1032"/>
      <c r="R1" s="1032"/>
      <c r="S1" s="1032"/>
      <c r="T1" s="1032"/>
      <c r="U1" s="1032"/>
      <c r="V1" s="1032"/>
      <c r="W1" s="1032"/>
      <c r="X1" s="1032"/>
    </row>
    <row r="2" spans="1:28" ht="14.45" customHeight="1" x14ac:dyDescent="0.25">
      <c r="A2" s="5"/>
      <c r="B2" s="10"/>
      <c r="C2" s="1033" t="str">
        <f>ORÇAMENTO_DES!D3</f>
        <v>PREFEITURA MUNICIPAL DE ELDORADO</v>
      </c>
      <c r="D2" s="1033"/>
      <c r="E2" s="1033"/>
      <c r="F2" s="1033"/>
      <c r="G2" s="1033"/>
      <c r="H2" s="1033"/>
      <c r="I2" s="1033"/>
      <c r="J2" s="1033"/>
      <c r="K2" s="1033"/>
      <c r="L2" s="1033"/>
      <c r="M2" s="1033"/>
      <c r="N2" s="1033"/>
      <c r="O2" s="1033"/>
      <c r="P2" s="1033"/>
      <c r="Q2" s="1033"/>
      <c r="R2" s="1033"/>
      <c r="S2" s="1033"/>
      <c r="T2" s="1033"/>
      <c r="U2" s="1033"/>
      <c r="V2" s="1033"/>
      <c r="W2" s="1033"/>
      <c r="X2" s="1033"/>
    </row>
    <row r="3" spans="1:28" ht="14.45" customHeight="1" x14ac:dyDescent="0.25">
      <c r="A3" s="6"/>
      <c r="B3" s="11"/>
      <c r="C3" s="1032" t="str">
        <f>ORÇAMENTO_DES!D4</f>
        <v>SECRETARIA DE OBRAS</v>
      </c>
      <c r="D3" s="1032"/>
      <c r="E3" s="1032"/>
      <c r="F3" s="1032"/>
      <c r="G3" s="1032"/>
      <c r="H3" s="1032"/>
      <c r="I3" s="1032"/>
      <c r="J3" s="1032"/>
      <c r="K3" s="1032"/>
      <c r="L3" s="1032"/>
      <c r="M3" s="1032"/>
      <c r="N3" s="1032"/>
      <c r="O3" s="1032"/>
      <c r="P3" s="1032"/>
      <c r="Q3" s="1032"/>
      <c r="R3" s="1032"/>
      <c r="S3" s="1032"/>
      <c r="T3" s="1032"/>
      <c r="U3" s="1032"/>
      <c r="V3" s="1032"/>
      <c r="W3" s="1032"/>
      <c r="X3" s="1032"/>
    </row>
    <row r="4" spans="1:28" ht="20.45" customHeight="1" x14ac:dyDescent="0.25">
      <c r="A4" s="970" t="s">
        <v>732</v>
      </c>
      <c r="B4" s="971"/>
      <c r="C4" s="971"/>
      <c r="D4" s="971"/>
      <c r="E4" s="971"/>
      <c r="F4" s="971"/>
      <c r="G4" s="971"/>
      <c r="H4" s="971"/>
      <c r="I4" s="971"/>
      <c r="J4" s="971"/>
      <c r="K4" s="971"/>
      <c r="L4" s="971"/>
      <c r="M4" s="971"/>
      <c r="N4" s="971"/>
      <c r="O4" s="971"/>
      <c r="P4" s="971"/>
      <c r="Q4" s="971"/>
      <c r="R4" s="971"/>
      <c r="S4" s="971"/>
      <c r="T4" s="971"/>
      <c r="U4" s="971"/>
      <c r="V4" s="971"/>
      <c r="W4" s="971"/>
      <c r="X4" s="972"/>
    </row>
    <row r="5" spans="1:28" ht="14.45" customHeight="1" x14ac:dyDescent="0.25">
      <c r="A5" s="19" t="str">
        <f>ORÇAMENTO_DES!B6</f>
        <v>OBJETO:</v>
      </c>
      <c r="B5" s="1040" t="str">
        <f>ORÇAMENTO_DES!C6</f>
        <v>CONSTRUÇÃO GALPÃO ASSISTÊNCIA</v>
      </c>
      <c r="C5" s="1040"/>
      <c r="D5" s="1040"/>
      <c r="E5" s="1040"/>
      <c r="F5" s="1040"/>
      <c r="G5" s="1040"/>
      <c r="H5" s="1040"/>
      <c r="I5" s="1040"/>
      <c r="J5" s="1040"/>
      <c r="K5" s="1040"/>
      <c r="L5" s="1040"/>
      <c r="M5" s="1040"/>
      <c r="N5" s="1040"/>
      <c r="O5" s="1040"/>
      <c r="P5" s="1040"/>
      <c r="Q5" s="1040"/>
      <c r="R5" s="1040"/>
      <c r="S5" s="1040"/>
      <c r="T5" s="1040"/>
      <c r="U5" s="132" t="s">
        <v>46</v>
      </c>
      <c r="V5" s="15"/>
      <c r="W5" s="15"/>
      <c r="X5" s="16"/>
    </row>
    <row r="6" spans="1:28" ht="14.45" customHeight="1" x14ac:dyDescent="0.25">
      <c r="A6" s="19" t="str">
        <f>ORÇAMENTO_DES!B7</f>
        <v>MUNÍCIPIO:</v>
      </c>
      <c r="B6" s="1040" t="str">
        <f>ORÇAMENTO_DES!C7</f>
        <v>ELDORADO - MS</v>
      </c>
      <c r="C6" s="1040"/>
      <c r="D6" s="1040"/>
      <c r="E6" s="1040"/>
      <c r="F6" s="1040"/>
      <c r="G6" s="1040"/>
      <c r="H6" s="1040"/>
      <c r="I6" s="1040"/>
      <c r="J6" s="1040"/>
      <c r="K6" s="1040"/>
      <c r="L6" s="1040"/>
      <c r="M6" s="1040"/>
      <c r="N6" s="1040"/>
      <c r="O6" s="1040"/>
      <c r="P6" s="1040"/>
      <c r="Q6" s="1040"/>
      <c r="R6" s="1040"/>
      <c r="S6" s="1040"/>
      <c r="T6" s="1040"/>
      <c r="U6" s="20"/>
      <c r="V6" s="21"/>
      <c r="W6" s="21"/>
      <c r="X6" s="17"/>
    </row>
    <row r="7" spans="1:28" ht="14.45" customHeight="1" x14ac:dyDescent="0.25">
      <c r="A7" s="19" t="str">
        <f>ORÇAMENTO_DES!B8</f>
        <v>LOCAL:</v>
      </c>
      <c r="B7" s="1040" t="str">
        <f>ORÇAMENTO_DES!C8</f>
        <v>RUA NORUEGA COM A  RUA PERU, S/N, MORUMBI, 79970-000, MUNICÍPIO DE ELDORADO - MS</v>
      </c>
      <c r="C7" s="1040"/>
      <c r="D7" s="1040"/>
      <c r="E7" s="1040"/>
      <c r="F7" s="1040"/>
      <c r="G7" s="1040"/>
      <c r="H7" s="1040"/>
      <c r="I7" s="1040"/>
      <c r="J7" s="1040"/>
      <c r="K7" s="1040"/>
      <c r="L7" s="1040"/>
      <c r="M7" s="1040"/>
      <c r="N7" s="1040"/>
      <c r="O7" s="1040"/>
      <c r="P7" s="1040"/>
      <c r="Q7" s="1040"/>
      <c r="R7" s="1040"/>
      <c r="S7" s="1040"/>
      <c r="T7" s="1040"/>
      <c r="U7" s="975" t="str">
        <f>ORÇAMENTO_DES!L8</f>
        <v>____________________________________  
Fábio Marques Ribeiro
CREA - 15.276 D / MS</v>
      </c>
      <c r="V7" s="1038"/>
      <c r="W7" s="1038"/>
      <c r="X7" s="976"/>
    </row>
    <row r="8" spans="1:28" ht="14.45" customHeight="1" x14ac:dyDescent="0.25">
      <c r="A8" s="19" t="str">
        <f>'CRONOGRAMA DES'!A8</f>
        <v>SIST./REF.:</v>
      </c>
      <c r="B8" s="1040" t="str">
        <f>ORÇAMENTO_DES!C11</f>
        <v>AGESUL(JUNHO/2023) SINAPI (SETEMBRO/2023) SBC (SETEMBRO/2023)</v>
      </c>
      <c r="C8" s="1040"/>
      <c r="D8" s="1040"/>
      <c r="E8" s="1040"/>
      <c r="F8" s="1040"/>
      <c r="G8" s="1040"/>
      <c r="H8" s="1040"/>
      <c r="I8" s="1040"/>
      <c r="J8" s="1040"/>
      <c r="K8" s="1040"/>
      <c r="L8" s="1040"/>
      <c r="M8" s="1040"/>
      <c r="N8" s="1040"/>
      <c r="O8" s="1040"/>
      <c r="P8" s="1040"/>
      <c r="Q8" s="1040"/>
      <c r="R8" s="1040"/>
      <c r="S8" s="1040"/>
      <c r="T8" s="1040"/>
      <c r="U8" s="977"/>
      <c r="V8" s="1039"/>
      <c r="W8" s="1039"/>
      <c r="X8" s="978"/>
    </row>
    <row r="9" spans="1:28" ht="15" customHeight="1" x14ac:dyDescent="0.25">
      <c r="A9" s="1054" t="s">
        <v>5</v>
      </c>
      <c r="B9" s="1056" t="s">
        <v>6</v>
      </c>
      <c r="C9" s="1057"/>
      <c r="D9" s="1060" t="s">
        <v>0</v>
      </c>
      <c r="E9" s="1062" t="s">
        <v>19</v>
      </c>
      <c r="F9" s="1064" t="s">
        <v>7</v>
      </c>
      <c r="G9" s="1065"/>
      <c r="H9" s="1066"/>
      <c r="I9" s="1064" t="s">
        <v>47</v>
      </c>
      <c r="J9" s="1065"/>
      <c r="K9" s="1066"/>
      <c r="L9" s="1064" t="s">
        <v>48</v>
      </c>
      <c r="M9" s="1065"/>
      <c r="N9" s="1066"/>
      <c r="O9" s="1064" t="s">
        <v>67</v>
      </c>
      <c r="P9" s="1065"/>
      <c r="Q9" s="1066"/>
      <c r="R9" s="1064" t="s">
        <v>319</v>
      </c>
      <c r="S9" s="1065"/>
      <c r="T9" s="1066"/>
      <c r="U9" s="1064" t="s">
        <v>320</v>
      </c>
      <c r="V9" s="1065"/>
      <c r="W9" s="1066"/>
      <c r="X9" s="74" t="s">
        <v>204</v>
      </c>
    </row>
    <row r="10" spans="1:28" x14ac:dyDescent="0.25">
      <c r="A10" s="1055" t="s">
        <v>5</v>
      </c>
      <c r="B10" s="1058"/>
      <c r="C10" s="1059"/>
      <c r="D10" s="1061"/>
      <c r="E10" s="1063"/>
      <c r="F10" s="111" t="s">
        <v>20</v>
      </c>
      <c r="G10" s="111" t="s">
        <v>0</v>
      </c>
      <c r="H10" s="112" t="s">
        <v>30</v>
      </c>
      <c r="I10" s="111" t="s">
        <v>20</v>
      </c>
      <c r="J10" s="111" t="s">
        <v>0</v>
      </c>
      <c r="K10" s="112" t="s">
        <v>30</v>
      </c>
      <c r="L10" s="111" t="s">
        <v>20</v>
      </c>
      <c r="M10" s="111" t="s">
        <v>0</v>
      </c>
      <c r="N10" s="112" t="s">
        <v>30</v>
      </c>
      <c r="O10" s="111" t="s">
        <v>20</v>
      </c>
      <c r="P10" s="111" t="s">
        <v>0</v>
      </c>
      <c r="Q10" s="112" t="s">
        <v>30</v>
      </c>
      <c r="R10" s="111" t="s">
        <v>20</v>
      </c>
      <c r="S10" s="111" t="s">
        <v>0</v>
      </c>
      <c r="T10" s="112" t="s">
        <v>30</v>
      </c>
      <c r="U10" s="111" t="s">
        <v>20</v>
      </c>
      <c r="V10" s="111" t="s">
        <v>0</v>
      </c>
      <c r="W10" s="112" t="s">
        <v>30</v>
      </c>
      <c r="X10" s="113"/>
    </row>
    <row r="11" spans="1:28" x14ac:dyDescent="0.25">
      <c r="A11" s="73" t="s">
        <v>11</v>
      </c>
      <c r="B11" s="76" t="str">
        <f>VLOOKUP(A11,Tabela3[[ITEM]:[DESCRIÇÃO]],6,FALSE)</f>
        <v>SERVIÇOS PRELIMINARES</v>
      </c>
      <c r="C11" s="77"/>
      <c r="D11" s="78" t="e">
        <f t="shared" ref="D11:D35" si="0">E11/E$36</f>
        <v>#REF!</v>
      </c>
      <c r="E11" s="79">
        <f>VLOOKUP(A11,ORÇAMENTO_DES!$B:$O,14,0)</f>
        <v>0</v>
      </c>
      <c r="F11" s="80">
        <f t="shared" ref="F11:F35" si="1">G11*E11</f>
        <v>0</v>
      </c>
      <c r="G11" s="81">
        <f>'CRONOGRAMA DES'!G11</f>
        <v>1</v>
      </c>
      <c r="H11" s="82">
        <f t="shared" ref="H11:H35" si="2">G11</f>
        <v>1</v>
      </c>
      <c r="I11" s="80">
        <f>J11*E11</f>
        <v>0</v>
      </c>
      <c r="J11" s="81">
        <f>'CRONOGRAMA DES'!J11</f>
        <v>0</v>
      </c>
      <c r="K11" s="82">
        <f t="shared" ref="K11:K35" si="3">J11+H11</f>
        <v>1</v>
      </c>
      <c r="L11" s="80">
        <f>M11*E11</f>
        <v>0</v>
      </c>
      <c r="M11" s="81">
        <f>'CRONOGRAMA DES'!M11</f>
        <v>0</v>
      </c>
      <c r="N11" s="82">
        <f t="shared" ref="N11:N35" si="4">M11+K11</f>
        <v>1</v>
      </c>
      <c r="O11" s="80">
        <f>P11*E11</f>
        <v>0</v>
      </c>
      <c r="P11" s="81">
        <f>'CRONOGRAMA DES'!P11</f>
        <v>0</v>
      </c>
      <c r="Q11" s="82">
        <f t="shared" ref="Q11:Q35" si="5">P11+N11</f>
        <v>1</v>
      </c>
      <c r="R11" s="80">
        <f>S11*E11</f>
        <v>0</v>
      </c>
      <c r="S11" s="81">
        <f>'CRONOGRAMA DES'!S11</f>
        <v>0</v>
      </c>
      <c r="T11" s="82">
        <f t="shared" ref="T11:T35" si="6">S11+Q11</f>
        <v>1</v>
      </c>
      <c r="U11" s="80">
        <f>V11*E11</f>
        <v>0</v>
      </c>
      <c r="V11" s="81">
        <f>'CRONOGRAMA DES'!V11</f>
        <v>0</v>
      </c>
      <c r="W11" s="82">
        <f t="shared" ref="W11:W35" si="7">V11+T11</f>
        <v>1</v>
      </c>
      <c r="X11" s="83" t="e">
        <f>G11+J11+M11+P11+S11+V11+G42+J42+M42+P42+S42+V42</f>
        <v>#REF!</v>
      </c>
      <c r="Z11" s="1"/>
      <c r="AB11" s="1"/>
    </row>
    <row r="12" spans="1:28" x14ac:dyDescent="0.25">
      <c r="A12" s="73" t="s">
        <v>10</v>
      </c>
      <c r="B12" s="76" t="str">
        <f>VLOOKUP(A12,Tabela3[[ITEM]:[DESCRIÇÃO]],6,FALSE)</f>
        <v>ESTRUTURA DE CONCRETO ARMADO</v>
      </c>
      <c r="C12" s="77"/>
      <c r="D12" s="78" t="e">
        <f t="shared" si="0"/>
        <v>#REF!</v>
      </c>
      <c r="E12" s="79">
        <f>VLOOKUP(A12,ORÇAMENTO_DES!$B:$O,14,0)</f>
        <v>0</v>
      </c>
      <c r="F12" s="80">
        <f t="shared" si="1"/>
        <v>0</v>
      </c>
      <c r="G12" s="81">
        <f>'CRONOGRAMA DES'!G12</f>
        <v>0.5</v>
      </c>
      <c r="H12" s="82">
        <f t="shared" si="2"/>
        <v>0.5</v>
      </c>
      <c r="I12" s="80">
        <f t="shared" ref="I12:I35" si="8">J12*E12</f>
        <v>0</v>
      </c>
      <c r="J12" s="81">
        <f>'CRONOGRAMA DES'!J12</f>
        <v>0.25</v>
      </c>
      <c r="K12" s="82">
        <f t="shared" si="3"/>
        <v>0.75</v>
      </c>
      <c r="L12" s="80">
        <f t="shared" ref="L12:L35" si="9">M12*E12</f>
        <v>0</v>
      </c>
      <c r="M12" s="81">
        <f>'CRONOGRAMA DES'!M12</f>
        <v>0.25</v>
      </c>
      <c r="N12" s="82">
        <f t="shared" si="4"/>
        <v>1</v>
      </c>
      <c r="O12" s="80">
        <f t="shared" ref="O12:O35" si="10">P12*E12</f>
        <v>0</v>
      </c>
      <c r="P12" s="81">
        <f>'CRONOGRAMA DES'!P12</f>
        <v>0</v>
      </c>
      <c r="Q12" s="82">
        <f t="shared" si="5"/>
        <v>1</v>
      </c>
      <c r="R12" s="80">
        <f t="shared" ref="R12:R35" si="11">S12*E12</f>
        <v>0</v>
      </c>
      <c r="S12" s="81">
        <f>'CRONOGRAMA DES'!S12</f>
        <v>0</v>
      </c>
      <c r="T12" s="82">
        <f t="shared" si="6"/>
        <v>1</v>
      </c>
      <c r="U12" s="80">
        <f t="shared" ref="U12:U35" si="12">V12*E12</f>
        <v>0</v>
      </c>
      <c r="V12" s="81">
        <f>'CRONOGRAMA DES'!V12</f>
        <v>0</v>
      </c>
      <c r="W12" s="82">
        <f t="shared" si="7"/>
        <v>1</v>
      </c>
      <c r="X12" s="83">
        <f>G12+J12+M12+P12+S12+V12</f>
        <v>1</v>
      </c>
      <c r="Z12" s="1"/>
      <c r="AB12" s="1"/>
    </row>
    <row r="13" spans="1:28" x14ac:dyDescent="0.25">
      <c r="A13" s="73" t="s">
        <v>15</v>
      </c>
      <c r="B13" s="76" t="str">
        <f>VLOOKUP(A13,Tabela3[[ITEM]:[DESCRIÇÃO]],6,FALSE)</f>
        <v>VEDAÇÃO</v>
      </c>
      <c r="C13" s="84"/>
      <c r="D13" s="78" t="e">
        <f t="shared" si="0"/>
        <v>#REF!</v>
      </c>
      <c r="E13" s="79">
        <f>VLOOKUP(A13,ORÇAMENTO_DES!$B:$O,14,0)</f>
        <v>0</v>
      </c>
      <c r="F13" s="80">
        <f t="shared" si="1"/>
        <v>0</v>
      </c>
      <c r="G13" s="81">
        <f>'CRONOGRAMA DES'!G13</f>
        <v>0.25</v>
      </c>
      <c r="H13" s="82">
        <f t="shared" si="2"/>
        <v>0.25</v>
      </c>
      <c r="I13" s="80">
        <f t="shared" si="8"/>
        <v>0</v>
      </c>
      <c r="J13" s="81">
        <f>'CRONOGRAMA DES'!J13</f>
        <v>0.5</v>
      </c>
      <c r="K13" s="82">
        <f t="shared" si="3"/>
        <v>0.75</v>
      </c>
      <c r="L13" s="80">
        <f t="shared" si="9"/>
        <v>0</v>
      </c>
      <c r="M13" s="81">
        <f>'CRONOGRAMA DES'!M13</f>
        <v>0.25</v>
      </c>
      <c r="N13" s="82">
        <f t="shared" si="4"/>
        <v>1</v>
      </c>
      <c r="O13" s="80">
        <f t="shared" si="10"/>
        <v>0</v>
      </c>
      <c r="P13" s="81">
        <f>'CRONOGRAMA DES'!P13</f>
        <v>0</v>
      </c>
      <c r="Q13" s="82">
        <f t="shared" si="5"/>
        <v>1</v>
      </c>
      <c r="R13" s="80">
        <f t="shared" si="11"/>
        <v>0</v>
      </c>
      <c r="S13" s="81">
        <f>'CRONOGRAMA DES'!S13</f>
        <v>0</v>
      </c>
      <c r="T13" s="82">
        <f t="shared" si="6"/>
        <v>1</v>
      </c>
      <c r="U13" s="80">
        <f t="shared" si="12"/>
        <v>0</v>
      </c>
      <c r="V13" s="81">
        <f>'CRONOGRAMA DES'!V13</f>
        <v>0</v>
      </c>
      <c r="W13" s="82">
        <f t="shared" si="7"/>
        <v>1</v>
      </c>
      <c r="X13" s="83">
        <f>G13+J13+M13+P13+S13+V13</f>
        <v>1</v>
      </c>
      <c r="Z13" s="1"/>
      <c r="AB13" s="1"/>
    </row>
    <row r="14" spans="1:28" x14ac:dyDescent="0.25">
      <c r="A14" s="73" t="s">
        <v>32</v>
      </c>
      <c r="B14" s="76" t="str">
        <f>VLOOKUP(A14,Tabela3[[ITEM]:[DESCRIÇÃO]],6,FALSE)</f>
        <v>COBERTURA METÁLICA</v>
      </c>
      <c r="C14" s="84"/>
      <c r="D14" s="78" t="e">
        <f t="shared" si="0"/>
        <v>#REF!</v>
      </c>
      <c r="E14" s="79">
        <f>VLOOKUP(A14,ORÇAMENTO_DES!$B:$O,14,0)</f>
        <v>0</v>
      </c>
      <c r="F14" s="80">
        <f t="shared" si="1"/>
        <v>0</v>
      </c>
      <c r="G14" s="81">
        <f>'CRONOGRAMA DES'!G14</f>
        <v>0</v>
      </c>
      <c r="H14" s="82">
        <f t="shared" si="2"/>
        <v>0</v>
      </c>
      <c r="I14" s="80">
        <f t="shared" si="8"/>
        <v>0</v>
      </c>
      <c r="J14" s="81">
        <f>'CRONOGRAMA DES'!J14</f>
        <v>0.5</v>
      </c>
      <c r="K14" s="82">
        <f t="shared" si="3"/>
        <v>0.5</v>
      </c>
      <c r="L14" s="80">
        <f t="shared" si="9"/>
        <v>0</v>
      </c>
      <c r="M14" s="81">
        <f>'CRONOGRAMA DES'!M14</f>
        <v>0.5</v>
      </c>
      <c r="N14" s="82">
        <f t="shared" si="4"/>
        <v>1</v>
      </c>
      <c r="O14" s="80">
        <f t="shared" si="10"/>
        <v>0</v>
      </c>
      <c r="P14" s="81">
        <f>'CRONOGRAMA DES'!P14</f>
        <v>0</v>
      </c>
      <c r="Q14" s="82">
        <f t="shared" si="5"/>
        <v>1</v>
      </c>
      <c r="R14" s="80">
        <f t="shared" si="11"/>
        <v>0</v>
      </c>
      <c r="S14" s="81">
        <f>'CRONOGRAMA DES'!S14</f>
        <v>0</v>
      </c>
      <c r="T14" s="82">
        <f>S14+Q14</f>
        <v>1</v>
      </c>
      <c r="U14" s="80">
        <f t="shared" si="12"/>
        <v>0</v>
      </c>
      <c r="V14" s="81">
        <f>'CRONOGRAMA DES'!V14</f>
        <v>0</v>
      </c>
      <c r="W14" s="82">
        <f>V14+T14</f>
        <v>1</v>
      </c>
      <c r="X14" s="83">
        <f>G14+J14+M14+P14+S14+V14</f>
        <v>1</v>
      </c>
      <c r="Z14" s="1"/>
      <c r="AB14" s="1"/>
    </row>
    <row r="15" spans="1:28" x14ac:dyDescent="0.25">
      <c r="A15" s="73" t="s">
        <v>59</v>
      </c>
      <c r="B15" s="76" t="str">
        <f>VLOOKUP(A15,Tabela3[[ITEM]:[DESCRIÇÃO]],6,FALSE)</f>
        <v>REVESTIMENTO DE PAREDES E TETOS</v>
      </c>
      <c r="C15" s="84"/>
      <c r="D15" s="78" t="e">
        <f t="shared" si="0"/>
        <v>#REF!</v>
      </c>
      <c r="E15" s="79">
        <f>VLOOKUP(A15,ORÇAMENTO_DES!$B:$O,14,0)</f>
        <v>0</v>
      </c>
      <c r="F15" s="80">
        <f t="shared" si="1"/>
        <v>0</v>
      </c>
      <c r="G15" s="81">
        <f>'CRONOGRAMA DES'!G15</f>
        <v>0</v>
      </c>
      <c r="H15" s="82">
        <f t="shared" si="2"/>
        <v>0</v>
      </c>
      <c r="I15" s="80">
        <f t="shared" si="8"/>
        <v>0</v>
      </c>
      <c r="J15" s="81">
        <f>'CRONOGRAMA DES'!J15</f>
        <v>0</v>
      </c>
      <c r="K15" s="82">
        <f t="shared" si="3"/>
        <v>0</v>
      </c>
      <c r="L15" s="80">
        <f t="shared" si="9"/>
        <v>0</v>
      </c>
      <c r="M15" s="81">
        <f>'CRONOGRAMA DES'!M15</f>
        <v>0.5</v>
      </c>
      <c r="N15" s="82">
        <f t="shared" si="4"/>
        <v>0.5</v>
      </c>
      <c r="O15" s="80">
        <f t="shared" si="10"/>
        <v>0</v>
      </c>
      <c r="P15" s="81">
        <f>'CRONOGRAMA DES'!P15</f>
        <v>0.5</v>
      </c>
      <c r="Q15" s="82">
        <f t="shared" si="5"/>
        <v>1</v>
      </c>
      <c r="R15" s="80">
        <f t="shared" si="11"/>
        <v>0</v>
      </c>
      <c r="S15" s="81">
        <f>'CRONOGRAMA DES'!S15</f>
        <v>0</v>
      </c>
      <c r="T15" s="82">
        <f t="shared" si="6"/>
        <v>1</v>
      </c>
      <c r="U15" s="80">
        <f t="shared" si="12"/>
        <v>0</v>
      </c>
      <c r="V15" s="81">
        <f>'CRONOGRAMA DES'!V15</f>
        <v>0</v>
      </c>
      <c r="W15" s="82">
        <f t="shared" si="7"/>
        <v>1</v>
      </c>
      <c r="X15" s="83">
        <f t="shared" ref="X15:X35" si="13">G15+J15+M15+P15+S15+V15</f>
        <v>1</v>
      </c>
      <c r="Z15" s="1"/>
      <c r="AB15" s="1"/>
    </row>
    <row r="16" spans="1:28" x14ac:dyDescent="0.25">
      <c r="A16" s="73" t="s">
        <v>127</v>
      </c>
      <c r="B16" s="76" t="str">
        <f>VLOOKUP(A16,Tabela3[[ITEM]:[DESCRIÇÃO]],6,FALSE)</f>
        <v>ESQUADRIAS, FERRAGENS E VIDROS</v>
      </c>
      <c r="C16" s="84"/>
      <c r="D16" s="78" t="e">
        <f t="shared" si="0"/>
        <v>#REF!</v>
      </c>
      <c r="E16" s="79" t="e">
        <f>VLOOKUP(A16,ORÇAMENTO_DES!$B:$O,14,0)</f>
        <v>#REF!</v>
      </c>
      <c r="F16" s="80" t="e">
        <f t="shared" si="1"/>
        <v>#REF!</v>
      </c>
      <c r="G16" s="81">
        <f>'CRONOGRAMA DES'!G16</f>
        <v>0</v>
      </c>
      <c r="H16" s="82">
        <f t="shared" si="2"/>
        <v>0</v>
      </c>
      <c r="I16" s="80" t="e">
        <f t="shared" si="8"/>
        <v>#REF!</v>
      </c>
      <c r="J16" s="81">
        <f>'CRONOGRAMA DES'!J16</f>
        <v>0</v>
      </c>
      <c r="K16" s="82">
        <f t="shared" si="3"/>
        <v>0</v>
      </c>
      <c r="L16" s="80" t="e">
        <f t="shared" si="9"/>
        <v>#REF!</v>
      </c>
      <c r="M16" s="81">
        <f>'CRONOGRAMA DES'!M16</f>
        <v>0</v>
      </c>
      <c r="N16" s="82">
        <f t="shared" si="4"/>
        <v>0</v>
      </c>
      <c r="O16" s="80" t="e">
        <f t="shared" si="10"/>
        <v>#REF!</v>
      </c>
      <c r="P16" s="81">
        <f>'CRONOGRAMA DES'!P16</f>
        <v>0.5</v>
      </c>
      <c r="Q16" s="82">
        <f t="shared" si="5"/>
        <v>0.5</v>
      </c>
      <c r="R16" s="80" t="e">
        <f t="shared" si="11"/>
        <v>#REF!</v>
      </c>
      <c r="S16" s="81">
        <f>'CRONOGRAMA DES'!S16</f>
        <v>0.5</v>
      </c>
      <c r="T16" s="82">
        <f t="shared" si="6"/>
        <v>1</v>
      </c>
      <c r="U16" s="80" t="e">
        <f t="shared" si="12"/>
        <v>#REF!</v>
      </c>
      <c r="V16" s="81">
        <f>'CRONOGRAMA DES'!V16</f>
        <v>0</v>
      </c>
      <c r="W16" s="82">
        <f t="shared" si="7"/>
        <v>1</v>
      </c>
      <c r="X16" s="83">
        <f t="shared" si="13"/>
        <v>1</v>
      </c>
      <c r="Z16" s="1"/>
      <c r="AB16" s="1"/>
    </row>
    <row r="17" spans="1:28" x14ac:dyDescent="0.25">
      <c r="A17" s="73" t="s">
        <v>61</v>
      </c>
      <c r="B17" s="76" t="str">
        <f>VLOOKUP(A17,Tabela3[[ITEM]:[DESCRIÇÃO]],6,FALSE)</f>
        <v>PISO</v>
      </c>
      <c r="C17" s="84"/>
      <c r="D17" s="78" t="e">
        <f t="shared" si="0"/>
        <v>#REF!</v>
      </c>
      <c r="E17" s="79">
        <f>VLOOKUP(A17,ORÇAMENTO_DES!$B:$O,14,0)</f>
        <v>0</v>
      </c>
      <c r="F17" s="80">
        <f t="shared" si="1"/>
        <v>0</v>
      </c>
      <c r="G17" s="81">
        <f>'CRONOGRAMA DES'!G17</f>
        <v>0</v>
      </c>
      <c r="H17" s="82">
        <f t="shared" si="2"/>
        <v>0</v>
      </c>
      <c r="I17" s="80">
        <f t="shared" si="8"/>
        <v>0</v>
      </c>
      <c r="J17" s="81">
        <f>'CRONOGRAMA DES'!J17</f>
        <v>0</v>
      </c>
      <c r="K17" s="82">
        <f t="shared" si="3"/>
        <v>0</v>
      </c>
      <c r="L17" s="80">
        <f t="shared" si="9"/>
        <v>0</v>
      </c>
      <c r="M17" s="81">
        <f>'CRONOGRAMA DES'!M17</f>
        <v>0</v>
      </c>
      <c r="N17" s="82">
        <f t="shared" si="4"/>
        <v>0</v>
      </c>
      <c r="O17" s="80">
        <f t="shared" si="10"/>
        <v>0</v>
      </c>
      <c r="P17" s="81">
        <f>'CRONOGRAMA DES'!P17</f>
        <v>1</v>
      </c>
      <c r="Q17" s="82">
        <f t="shared" si="5"/>
        <v>1</v>
      </c>
      <c r="R17" s="80">
        <f t="shared" si="11"/>
        <v>0</v>
      </c>
      <c r="S17" s="81">
        <f>'CRONOGRAMA DES'!S17</f>
        <v>0</v>
      </c>
      <c r="T17" s="82">
        <f t="shared" si="6"/>
        <v>1</v>
      </c>
      <c r="U17" s="80">
        <f t="shared" si="12"/>
        <v>0</v>
      </c>
      <c r="V17" s="81">
        <f>'CRONOGRAMA DES'!V17</f>
        <v>0</v>
      </c>
      <c r="W17" s="82">
        <f t="shared" si="7"/>
        <v>1</v>
      </c>
      <c r="X17" s="83">
        <f t="shared" si="13"/>
        <v>1</v>
      </c>
      <c r="Z17" s="1"/>
      <c r="AB17" s="1"/>
    </row>
    <row r="18" spans="1:28" x14ac:dyDescent="0.25">
      <c r="A18" s="73" t="s">
        <v>64</v>
      </c>
      <c r="B18" s="76" t="str">
        <f>VLOOKUP(A18,Tabela3[[ITEM]:[DESCRIÇÃO]],6,FALSE)</f>
        <v>INSTALAÇÕES ELETRICAS</v>
      </c>
      <c r="C18" s="77"/>
      <c r="D18" s="78" t="e">
        <f t="shared" si="0"/>
        <v>#REF!</v>
      </c>
      <c r="E18" s="79">
        <f>VLOOKUP(A18,ORÇAMENTO_DES!$B:$O,14,0)</f>
        <v>0</v>
      </c>
      <c r="F18" s="80">
        <f t="shared" si="1"/>
        <v>0</v>
      </c>
      <c r="G18" s="81">
        <f>'CRONOGRAMA DES'!G18</f>
        <v>0</v>
      </c>
      <c r="H18" s="82">
        <f t="shared" si="2"/>
        <v>0</v>
      </c>
      <c r="I18" s="80">
        <f t="shared" si="8"/>
        <v>0</v>
      </c>
      <c r="J18" s="81">
        <f>'CRONOGRAMA DES'!J18</f>
        <v>0</v>
      </c>
      <c r="K18" s="82">
        <f t="shared" si="3"/>
        <v>0</v>
      </c>
      <c r="L18" s="80">
        <f t="shared" si="9"/>
        <v>0</v>
      </c>
      <c r="M18" s="81">
        <f>'CRONOGRAMA DES'!M18</f>
        <v>0</v>
      </c>
      <c r="N18" s="82">
        <f t="shared" si="4"/>
        <v>0</v>
      </c>
      <c r="O18" s="80">
        <f t="shared" si="10"/>
        <v>0</v>
      </c>
      <c r="P18" s="81">
        <f>'CRONOGRAMA DES'!P18</f>
        <v>0</v>
      </c>
      <c r="Q18" s="82">
        <f t="shared" si="5"/>
        <v>0</v>
      </c>
      <c r="R18" s="80">
        <f t="shared" si="11"/>
        <v>0</v>
      </c>
      <c r="S18" s="81">
        <f>'CRONOGRAMA DES'!S18</f>
        <v>0.5</v>
      </c>
      <c r="T18" s="82">
        <f t="shared" si="6"/>
        <v>0.5</v>
      </c>
      <c r="U18" s="80">
        <f t="shared" si="12"/>
        <v>0</v>
      </c>
      <c r="V18" s="81">
        <f>'CRONOGRAMA DES'!V18</f>
        <v>0.5</v>
      </c>
      <c r="W18" s="82">
        <f t="shared" si="7"/>
        <v>1</v>
      </c>
      <c r="X18" s="83">
        <f t="shared" si="13"/>
        <v>1</v>
      </c>
      <c r="Z18" s="1"/>
      <c r="AB18" s="1"/>
    </row>
    <row r="19" spans="1:28" x14ac:dyDescent="0.25">
      <c r="A19" s="73" t="s">
        <v>135</v>
      </c>
      <c r="B19" s="76" t="str">
        <f>VLOOKUP(A19,Tabela3[[ITEM]:[DESCRIÇÃO]],6,FALSE)</f>
        <v>PREVENÇÃO DE COMBATE A INCÊNDIO E PÂNICO</v>
      </c>
      <c r="C19" s="77"/>
      <c r="D19" s="78" t="e">
        <f t="shared" si="0"/>
        <v>#REF!</v>
      </c>
      <c r="E19" s="79">
        <f>VLOOKUP(A19,ORÇAMENTO_DES!$B:$O,14,0)</f>
        <v>0</v>
      </c>
      <c r="F19" s="80">
        <f t="shared" si="1"/>
        <v>0</v>
      </c>
      <c r="G19" s="81">
        <f>'CRONOGRAMA DES'!G19</f>
        <v>0</v>
      </c>
      <c r="H19" s="82">
        <f t="shared" si="2"/>
        <v>0</v>
      </c>
      <c r="I19" s="80">
        <f t="shared" si="8"/>
        <v>0</v>
      </c>
      <c r="J19" s="81">
        <f>'CRONOGRAMA DES'!J19</f>
        <v>0</v>
      </c>
      <c r="K19" s="82">
        <f t="shared" si="3"/>
        <v>0</v>
      </c>
      <c r="L19" s="80">
        <f t="shared" si="9"/>
        <v>0</v>
      </c>
      <c r="M19" s="81">
        <f>'CRONOGRAMA DES'!M19</f>
        <v>0.25</v>
      </c>
      <c r="N19" s="82">
        <f t="shared" si="4"/>
        <v>0.25</v>
      </c>
      <c r="O19" s="80">
        <f t="shared" si="10"/>
        <v>0</v>
      </c>
      <c r="P19" s="81">
        <f>'CRONOGRAMA DES'!P19</f>
        <v>0.25</v>
      </c>
      <c r="Q19" s="82">
        <f t="shared" si="5"/>
        <v>0.5</v>
      </c>
      <c r="R19" s="80">
        <f t="shared" si="11"/>
        <v>0</v>
      </c>
      <c r="S19" s="81">
        <f>'CRONOGRAMA DES'!S19</f>
        <v>0.25</v>
      </c>
      <c r="T19" s="82">
        <f t="shared" si="6"/>
        <v>0.75</v>
      </c>
      <c r="U19" s="80">
        <f t="shared" si="12"/>
        <v>0</v>
      </c>
      <c r="V19" s="81">
        <f>'CRONOGRAMA DES'!V19</f>
        <v>0.25</v>
      </c>
      <c r="W19" s="82">
        <f t="shared" si="7"/>
        <v>1</v>
      </c>
      <c r="X19" s="83">
        <f t="shared" si="13"/>
        <v>1</v>
      </c>
      <c r="Z19" s="1"/>
      <c r="AB19" s="1"/>
    </row>
    <row r="20" spans="1:28" x14ac:dyDescent="0.25">
      <c r="A20" s="73" t="s">
        <v>136</v>
      </c>
      <c r="B20" s="76" t="str">
        <f>VLOOKUP(A20,Tabela3[[ITEM]:[DESCRIÇÃO]],6,FALSE)</f>
        <v>URBANIZAÇÃO</v>
      </c>
      <c r="C20" s="84"/>
      <c r="D20" s="78" t="e">
        <f t="shared" si="0"/>
        <v>#REF!</v>
      </c>
      <c r="E20" s="79">
        <f>VLOOKUP(A20,ORÇAMENTO_DES!$B:$O,14,0)</f>
        <v>0</v>
      </c>
      <c r="F20" s="80">
        <f t="shared" si="1"/>
        <v>0</v>
      </c>
      <c r="G20" s="81">
        <f>'CRONOGRAMA DES'!G20</f>
        <v>0</v>
      </c>
      <c r="H20" s="82">
        <f t="shared" si="2"/>
        <v>0</v>
      </c>
      <c r="I20" s="80">
        <f t="shared" si="8"/>
        <v>0</v>
      </c>
      <c r="J20" s="81">
        <f>'CRONOGRAMA DES'!J20</f>
        <v>0</v>
      </c>
      <c r="K20" s="82">
        <f t="shared" si="3"/>
        <v>0</v>
      </c>
      <c r="L20" s="80">
        <f t="shared" si="9"/>
        <v>0</v>
      </c>
      <c r="M20" s="81">
        <f>'CRONOGRAMA DES'!M20</f>
        <v>0</v>
      </c>
      <c r="N20" s="82">
        <f t="shared" si="4"/>
        <v>0</v>
      </c>
      <c r="O20" s="80">
        <f t="shared" si="10"/>
        <v>0</v>
      </c>
      <c r="P20" s="81">
        <f>'CRONOGRAMA DES'!P20</f>
        <v>0</v>
      </c>
      <c r="Q20" s="82">
        <f t="shared" si="5"/>
        <v>0</v>
      </c>
      <c r="R20" s="80">
        <f t="shared" si="11"/>
        <v>0</v>
      </c>
      <c r="S20" s="81">
        <f>'CRONOGRAMA DES'!S20</f>
        <v>0.5</v>
      </c>
      <c r="T20" s="82">
        <f t="shared" si="6"/>
        <v>0.5</v>
      </c>
      <c r="U20" s="80">
        <f t="shared" si="12"/>
        <v>0</v>
      </c>
      <c r="V20" s="81">
        <f>'CRONOGRAMA DES'!V20</f>
        <v>0.5</v>
      </c>
      <c r="W20" s="82">
        <f t="shared" si="7"/>
        <v>1</v>
      </c>
      <c r="X20" s="83">
        <f t="shared" si="13"/>
        <v>1</v>
      </c>
      <c r="Z20" s="1"/>
      <c r="AB20" s="1"/>
    </row>
    <row r="21" spans="1:28" x14ac:dyDescent="0.25">
      <c r="A21" s="73" t="s">
        <v>137</v>
      </c>
      <c r="B21" s="76" t="str">
        <f>VLOOKUP(A21,Tabela3[[ITEM]:[DESCRIÇÃO]],6,FALSE)</f>
        <v>PINTURA</v>
      </c>
      <c r="C21" s="84"/>
      <c r="D21" s="78" t="e">
        <f t="shared" si="0"/>
        <v>#REF!</v>
      </c>
      <c r="E21" s="79">
        <f>VLOOKUP(A21,ORÇAMENTO_DES!$B:$O,14,0)</f>
        <v>0</v>
      </c>
      <c r="F21" s="80">
        <f t="shared" si="1"/>
        <v>0</v>
      </c>
      <c r="G21" s="81">
        <f>'CRONOGRAMA DES'!G21</f>
        <v>0</v>
      </c>
      <c r="H21" s="82">
        <f t="shared" si="2"/>
        <v>0</v>
      </c>
      <c r="I21" s="80">
        <f t="shared" si="8"/>
        <v>0</v>
      </c>
      <c r="J21" s="81">
        <f>'CRONOGRAMA DES'!J21</f>
        <v>0</v>
      </c>
      <c r="K21" s="82">
        <f t="shared" si="3"/>
        <v>0</v>
      </c>
      <c r="L21" s="80">
        <f t="shared" si="9"/>
        <v>0</v>
      </c>
      <c r="M21" s="81">
        <f>'CRONOGRAMA DES'!M21</f>
        <v>0</v>
      </c>
      <c r="N21" s="82">
        <f t="shared" si="4"/>
        <v>0</v>
      </c>
      <c r="O21" s="80">
        <f t="shared" si="10"/>
        <v>0</v>
      </c>
      <c r="P21" s="81">
        <f>'CRONOGRAMA DES'!P21</f>
        <v>0</v>
      </c>
      <c r="Q21" s="82">
        <f t="shared" si="5"/>
        <v>0</v>
      </c>
      <c r="R21" s="80">
        <f t="shared" si="11"/>
        <v>0</v>
      </c>
      <c r="S21" s="81">
        <f>'CRONOGRAMA DES'!S21</f>
        <v>0.5</v>
      </c>
      <c r="T21" s="82">
        <f t="shared" si="6"/>
        <v>0.5</v>
      </c>
      <c r="U21" s="80">
        <f t="shared" si="12"/>
        <v>0</v>
      </c>
      <c r="V21" s="81">
        <f>'CRONOGRAMA DES'!V21</f>
        <v>0.5</v>
      </c>
      <c r="W21" s="82">
        <f t="shared" si="7"/>
        <v>1</v>
      </c>
      <c r="X21" s="83">
        <f t="shared" si="13"/>
        <v>1</v>
      </c>
      <c r="Z21" s="1"/>
      <c r="AB21" s="1"/>
    </row>
    <row r="22" spans="1:28" x14ac:dyDescent="0.25">
      <c r="A22" s="73" t="s">
        <v>140</v>
      </c>
      <c r="B22" s="76" t="str">
        <f>VLOOKUP(A22,Tabela3[[ITEM]:[DESCRIÇÃO]],6,FALSE)</f>
        <v>PEDRAS, BANCADAS E DIVISÓRIAS</v>
      </c>
      <c r="C22" s="84"/>
      <c r="D22" s="78" t="e">
        <f t="shared" si="0"/>
        <v>#REF!</v>
      </c>
      <c r="E22" s="79">
        <f>VLOOKUP(A22,ORÇAMENTO_DES!$B:$O,14,0)</f>
        <v>0</v>
      </c>
      <c r="F22" s="80">
        <f t="shared" si="1"/>
        <v>0</v>
      </c>
      <c r="G22" s="81">
        <f>'CRONOGRAMA DES'!G22</f>
        <v>0</v>
      </c>
      <c r="H22" s="82">
        <f t="shared" si="2"/>
        <v>0</v>
      </c>
      <c r="I22" s="80">
        <f t="shared" si="8"/>
        <v>0</v>
      </c>
      <c r="J22" s="81">
        <f>'CRONOGRAMA DES'!J22</f>
        <v>0</v>
      </c>
      <c r="K22" s="82">
        <f t="shared" si="3"/>
        <v>0</v>
      </c>
      <c r="L22" s="80">
        <f t="shared" si="9"/>
        <v>0</v>
      </c>
      <c r="M22" s="81">
        <f>'CRONOGRAMA DES'!M22</f>
        <v>0</v>
      </c>
      <c r="N22" s="82">
        <f t="shared" si="4"/>
        <v>0</v>
      </c>
      <c r="O22" s="80">
        <f t="shared" si="10"/>
        <v>0</v>
      </c>
      <c r="P22" s="81">
        <f>'CRONOGRAMA DES'!P22</f>
        <v>0</v>
      </c>
      <c r="Q22" s="82">
        <f t="shared" si="5"/>
        <v>0</v>
      </c>
      <c r="R22" s="80">
        <f t="shared" si="11"/>
        <v>0</v>
      </c>
      <c r="S22" s="81">
        <f>'CRONOGRAMA DES'!S22</f>
        <v>0.5</v>
      </c>
      <c r="T22" s="82">
        <f t="shared" si="6"/>
        <v>0.5</v>
      </c>
      <c r="U22" s="80">
        <f t="shared" si="12"/>
        <v>0</v>
      </c>
      <c r="V22" s="81">
        <f>'CRONOGRAMA DES'!V22</f>
        <v>0.5</v>
      </c>
      <c r="W22" s="82">
        <f t="shared" si="7"/>
        <v>1</v>
      </c>
      <c r="X22" s="83">
        <f t="shared" si="13"/>
        <v>1</v>
      </c>
      <c r="Z22" s="1"/>
      <c r="AB22" s="1"/>
    </row>
    <row r="23" spans="1:28" x14ac:dyDescent="0.25">
      <c r="A23" s="73" t="s">
        <v>142</v>
      </c>
      <c r="B23" s="76" t="str">
        <f>VLOOKUP(A23,Tabela3[[ITEM]:[DESCRIÇÃO]],6,FALSE)</f>
        <v>SERVIÇOS COMPLEMENTARES</v>
      </c>
      <c r="C23" s="84"/>
      <c r="D23" s="78" t="e">
        <f t="shared" si="0"/>
        <v>#REF!</v>
      </c>
      <c r="E23" s="79" t="e">
        <f>VLOOKUP(A23,ORÇAMENTO_DES!$B:$O,14,0)</f>
        <v>#REF!</v>
      </c>
      <c r="F23" s="80" t="e">
        <f t="shared" si="1"/>
        <v>#REF!</v>
      </c>
      <c r="G23" s="81">
        <f>'CRONOGRAMA DES'!G23</f>
        <v>0.5</v>
      </c>
      <c r="H23" s="82">
        <f t="shared" si="2"/>
        <v>0.5</v>
      </c>
      <c r="I23" s="80" t="e">
        <f t="shared" si="8"/>
        <v>#REF!</v>
      </c>
      <c r="J23" s="81">
        <f>'CRONOGRAMA DES'!J23</f>
        <v>0.5</v>
      </c>
      <c r="K23" s="82">
        <f t="shared" si="3"/>
        <v>1</v>
      </c>
      <c r="L23" s="80" t="e">
        <f t="shared" si="9"/>
        <v>#REF!</v>
      </c>
      <c r="M23" s="81">
        <f>'CRONOGRAMA DES'!M23</f>
        <v>0</v>
      </c>
      <c r="N23" s="82">
        <f t="shared" si="4"/>
        <v>1</v>
      </c>
      <c r="O23" s="80" t="e">
        <f t="shared" si="10"/>
        <v>#REF!</v>
      </c>
      <c r="P23" s="81">
        <f>'CRONOGRAMA DES'!P23</f>
        <v>0</v>
      </c>
      <c r="Q23" s="82">
        <f t="shared" si="5"/>
        <v>1</v>
      </c>
      <c r="R23" s="80" t="e">
        <f t="shared" si="11"/>
        <v>#REF!</v>
      </c>
      <c r="S23" s="81">
        <f>'CRONOGRAMA DES'!S23</f>
        <v>0</v>
      </c>
      <c r="T23" s="82">
        <f t="shared" si="6"/>
        <v>1</v>
      </c>
      <c r="U23" s="80" t="e">
        <f t="shared" si="12"/>
        <v>#REF!</v>
      </c>
      <c r="V23" s="81">
        <f>'CRONOGRAMA DES'!V23</f>
        <v>0</v>
      </c>
      <c r="W23" s="82">
        <f t="shared" si="7"/>
        <v>1</v>
      </c>
      <c r="X23" s="83">
        <f t="shared" si="13"/>
        <v>1</v>
      </c>
      <c r="Z23" s="1"/>
      <c r="AB23" s="1"/>
    </row>
    <row r="24" spans="1:28" x14ac:dyDescent="0.25">
      <c r="A24" s="73" t="s">
        <v>143</v>
      </c>
      <c r="B24" s="76" t="str">
        <f>VLOOKUP(A24,Tabela3[[ITEM]:[DESCRIÇÃO]],6,FALSE)</f>
        <v xml:space="preserve">ADMINISTRAÇÃO LOCAL </v>
      </c>
      <c r="C24" s="84"/>
      <c r="D24" s="78" t="e">
        <f t="shared" si="0"/>
        <v>#REF!</v>
      </c>
      <c r="E24" s="79">
        <f>VLOOKUP(A24,ORÇAMENTO_DES!$B:$O,14,0)</f>
        <v>0</v>
      </c>
      <c r="F24" s="80">
        <f t="shared" si="1"/>
        <v>0</v>
      </c>
      <c r="G24" s="81">
        <f>'CRONOGRAMA DES'!G24</f>
        <v>0.15</v>
      </c>
      <c r="H24" s="82">
        <f t="shared" si="2"/>
        <v>0.15</v>
      </c>
      <c r="I24" s="80">
        <f t="shared" si="8"/>
        <v>0</v>
      </c>
      <c r="J24" s="81">
        <f>'CRONOGRAMA DES'!J24</f>
        <v>0.15</v>
      </c>
      <c r="K24" s="82">
        <f t="shared" si="3"/>
        <v>0.3</v>
      </c>
      <c r="L24" s="80">
        <f t="shared" si="9"/>
        <v>0</v>
      </c>
      <c r="M24" s="81">
        <f>'CRONOGRAMA DES'!M24</f>
        <v>0.15</v>
      </c>
      <c r="N24" s="82">
        <f t="shared" si="4"/>
        <v>0.44999999999999996</v>
      </c>
      <c r="O24" s="80">
        <f t="shared" si="10"/>
        <v>0</v>
      </c>
      <c r="P24" s="81">
        <f>'CRONOGRAMA DES'!P24</f>
        <v>0.2</v>
      </c>
      <c r="Q24" s="82">
        <f t="shared" si="5"/>
        <v>0.64999999999999991</v>
      </c>
      <c r="R24" s="80">
        <f t="shared" si="11"/>
        <v>0</v>
      </c>
      <c r="S24" s="81">
        <f>'CRONOGRAMA DES'!S24</f>
        <v>0.15</v>
      </c>
      <c r="T24" s="82">
        <f t="shared" si="6"/>
        <v>0.79999999999999993</v>
      </c>
      <c r="U24" s="80">
        <f t="shared" si="12"/>
        <v>0</v>
      </c>
      <c r="V24" s="81">
        <f>'CRONOGRAMA DES'!V24</f>
        <v>0.2</v>
      </c>
      <c r="W24" s="82">
        <f t="shared" si="7"/>
        <v>1</v>
      </c>
      <c r="X24" s="83">
        <f t="shared" si="13"/>
        <v>1</v>
      </c>
      <c r="Z24" s="1"/>
      <c r="AB24" s="1"/>
    </row>
    <row r="25" spans="1:28" x14ac:dyDescent="0.25">
      <c r="A25" s="73" t="s">
        <v>157</v>
      </c>
      <c r="B25" s="76" t="str">
        <f>VLOOKUP(A25,Tabela3[[ITEM]:[DESCRIÇÃO]],6,FALSE)</f>
        <v xml:space="preserve">LIMPEZA FINAL </v>
      </c>
      <c r="C25" s="84"/>
      <c r="D25" s="78" t="e">
        <f t="shared" si="0"/>
        <v>#REF!</v>
      </c>
      <c r="E25" s="79">
        <f>VLOOKUP(A25,ORÇAMENTO_DES!$B:$O,14,0)</f>
        <v>0</v>
      </c>
      <c r="F25" s="80">
        <f t="shared" si="1"/>
        <v>0</v>
      </c>
      <c r="G25" s="81">
        <f>'CRONOGRAMA DES'!G25</f>
        <v>0</v>
      </c>
      <c r="H25" s="82">
        <f t="shared" si="2"/>
        <v>0</v>
      </c>
      <c r="I25" s="80">
        <f t="shared" si="8"/>
        <v>0</v>
      </c>
      <c r="J25" s="81">
        <f>'CRONOGRAMA DES'!J25</f>
        <v>0</v>
      </c>
      <c r="K25" s="82">
        <f t="shared" si="3"/>
        <v>0</v>
      </c>
      <c r="L25" s="80">
        <f t="shared" si="9"/>
        <v>0</v>
      </c>
      <c r="M25" s="81">
        <f>'CRONOGRAMA DES'!M25</f>
        <v>0</v>
      </c>
      <c r="N25" s="82">
        <f t="shared" si="4"/>
        <v>0</v>
      </c>
      <c r="O25" s="80">
        <f t="shared" si="10"/>
        <v>0</v>
      </c>
      <c r="P25" s="81">
        <f>'CRONOGRAMA DES'!P25</f>
        <v>0</v>
      </c>
      <c r="Q25" s="82">
        <f t="shared" si="5"/>
        <v>0</v>
      </c>
      <c r="R25" s="80">
        <f t="shared" si="11"/>
        <v>0</v>
      </c>
      <c r="S25" s="81">
        <f>'CRONOGRAMA DES'!S25</f>
        <v>0</v>
      </c>
      <c r="T25" s="82">
        <f t="shared" si="6"/>
        <v>0</v>
      </c>
      <c r="U25" s="80">
        <f t="shared" si="12"/>
        <v>0</v>
      </c>
      <c r="V25" s="81">
        <f>'CRONOGRAMA DES'!V25</f>
        <v>1</v>
      </c>
      <c r="W25" s="82">
        <f t="shared" si="7"/>
        <v>1</v>
      </c>
      <c r="X25" s="83">
        <f t="shared" si="13"/>
        <v>1</v>
      </c>
      <c r="Z25" s="1"/>
      <c r="AB25" s="1"/>
    </row>
    <row r="26" spans="1:28" x14ac:dyDescent="0.25">
      <c r="A26" s="73" t="s">
        <v>163</v>
      </c>
      <c r="B26" s="76" t="e">
        <f>VLOOKUP(A26,Tabela3[[ITEM]:[DESCRIÇÃO]],6,FALSE)</f>
        <v>#N/A</v>
      </c>
      <c r="C26" s="84"/>
      <c r="D26" s="78" t="e">
        <f t="shared" si="0"/>
        <v>#N/A</v>
      </c>
      <c r="E26" s="79" t="e">
        <f>VLOOKUP(A26,ORÇAMENTO_DES!$B:$O,14,0)</f>
        <v>#N/A</v>
      </c>
      <c r="F26" s="80" t="e">
        <f t="shared" si="1"/>
        <v>#REF!</v>
      </c>
      <c r="G26" s="81" t="e">
        <f>'CRONOGRAMA DES'!#REF!</f>
        <v>#REF!</v>
      </c>
      <c r="H26" s="82" t="e">
        <f t="shared" si="2"/>
        <v>#REF!</v>
      </c>
      <c r="I26" s="80" t="e">
        <f t="shared" si="8"/>
        <v>#REF!</v>
      </c>
      <c r="J26" s="81" t="e">
        <f>'CRONOGRAMA DES'!#REF!</f>
        <v>#REF!</v>
      </c>
      <c r="K26" s="82" t="e">
        <f t="shared" si="3"/>
        <v>#REF!</v>
      </c>
      <c r="L26" s="80" t="e">
        <f t="shared" si="9"/>
        <v>#REF!</v>
      </c>
      <c r="M26" s="81" t="e">
        <f>'CRONOGRAMA DES'!#REF!</f>
        <v>#REF!</v>
      </c>
      <c r="N26" s="82" t="e">
        <f t="shared" si="4"/>
        <v>#REF!</v>
      </c>
      <c r="O26" s="80" t="e">
        <f t="shared" si="10"/>
        <v>#REF!</v>
      </c>
      <c r="P26" s="81" t="e">
        <f>'CRONOGRAMA DES'!#REF!</f>
        <v>#REF!</v>
      </c>
      <c r="Q26" s="82" t="e">
        <f t="shared" si="5"/>
        <v>#REF!</v>
      </c>
      <c r="R26" s="80" t="e">
        <f t="shared" si="11"/>
        <v>#REF!</v>
      </c>
      <c r="S26" s="81" t="e">
        <f>'CRONOGRAMA DES'!#REF!</f>
        <v>#REF!</v>
      </c>
      <c r="T26" s="82" t="e">
        <f t="shared" si="6"/>
        <v>#REF!</v>
      </c>
      <c r="U26" s="80" t="e">
        <f t="shared" si="12"/>
        <v>#REF!</v>
      </c>
      <c r="V26" s="81" t="e">
        <f>'CRONOGRAMA DES'!#REF!</f>
        <v>#REF!</v>
      </c>
      <c r="W26" s="82" t="e">
        <f t="shared" si="7"/>
        <v>#REF!</v>
      </c>
      <c r="X26" s="83" t="e">
        <f t="shared" si="13"/>
        <v>#REF!</v>
      </c>
      <c r="Z26" s="1"/>
      <c r="AB26" s="1"/>
    </row>
    <row r="27" spans="1:28" x14ac:dyDescent="0.25">
      <c r="A27" s="73" t="s">
        <v>164</v>
      </c>
      <c r="B27" s="76" t="e">
        <f>VLOOKUP(A27,Tabela3[[ITEM]:[DESCRIÇÃO]],6,FALSE)</f>
        <v>#N/A</v>
      </c>
      <c r="C27" s="84"/>
      <c r="D27" s="78" t="e">
        <f t="shared" si="0"/>
        <v>#N/A</v>
      </c>
      <c r="E27" s="79" t="e">
        <f>VLOOKUP(A27,ORÇAMENTO_DES!$B:$O,14,0)</f>
        <v>#N/A</v>
      </c>
      <c r="F27" s="80" t="e">
        <f t="shared" si="1"/>
        <v>#REF!</v>
      </c>
      <c r="G27" s="81" t="e">
        <f>'CRONOGRAMA DES'!#REF!</f>
        <v>#REF!</v>
      </c>
      <c r="H27" s="82" t="e">
        <f t="shared" si="2"/>
        <v>#REF!</v>
      </c>
      <c r="I27" s="80" t="e">
        <f t="shared" si="8"/>
        <v>#REF!</v>
      </c>
      <c r="J27" s="81" t="e">
        <f>'CRONOGRAMA DES'!#REF!</f>
        <v>#REF!</v>
      </c>
      <c r="K27" s="82" t="e">
        <f t="shared" si="3"/>
        <v>#REF!</v>
      </c>
      <c r="L27" s="80" t="e">
        <f t="shared" si="9"/>
        <v>#REF!</v>
      </c>
      <c r="M27" s="81" t="e">
        <f>'CRONOGRAMA DES'!#REF!</f>
        <v>#REF!</v>
      </c>
      <c r="N27" s="82" t="e">
        <f t="shared" si="4"/>
        <v>#REF!</v>
      </c>
      <c r="O27" s="80" t="e">
        <f t="shared" si="10"/>
        <v>#REF!</v>
      </c>
      <c r="P27" s="81" t="e">
        <f>'CRONOGRAMA DES'!#REF!</f>
        <v>#REF!</v>
      </c>
      <c r="Q27" s="82" t="e">
        <f t="shared" si="5"/>
        <v>#REF!</v>
      </c>
      <c r="R27" s="80" t="e">
        <f t="shared" si="11"/>
        <v>#REF!</v>
      </c>
      <c r="S27" s="81" t="e">
        <f>'CRONOGRAMA DES'!#REF!</f>
        <v>#REF!</v>
      </c>
      <c r="T27" s="82" t="e">
        <f t="shared" si="6"/>
        <v>#REF!</v>
      </c>
      <c r="U27" s="80" t="e">
        <f t="shared" si="12"/>
        <v>#REF!</v>
      </c>
      <c r="V27" s="81" t="e">
        <f>'CRONOGRAMA DES'!#REF!</f>
        <v>#REF!</v>
      </c>
      <c r="W27" s="82" t="e">
        <f t="shared" si="7"/>
        <v>#REF!</v>
      </c>
      <c r="X27" s="83" t="e">
        <f t="shared" si="13"/>
        <v>#REF!</v>
      </c>
      <c r="Z27" s="1"/>
      <c r="AB27" s="1"/>
    </row>
    <row r="28" spans="1:28" x14ac:dyDescent="0.25">
      <c r="A28" s="73" t="s">
        <v>165</v>
      </c>
      <c r="B28" s="76" t="e">
        <f>VLOOKUP(A28,Tabela3[[ITEM]:[DESCRIÇÃO]],6,FALSE)</f>
        <v>#N/A</v>
      </c>
      <c r="C28" s="84"/>
      <c r="D28" s="78" t="e">
        <f t="shared" si="0"/>
        <v>#N/A</v>
      </c>
      <c r="E28" s="79" t="e">
        <f>VLOOKUP(A28,ORÇAMENTO_DES!$B:$O,14,0)</f>
        <v>#N/A</v>
      </c>
      <c r="F28" s="80" t="e">
        <f t="shared" si="1"/>
        <v>#REF!</v>
      </c>
      <c r="G28" s="81" t="e">
        <f>'CRONOGRAMA DES'!#REF!</f>
        <v>#REF!</v>
      </c>
      <c r="H28" s="82" t="e">
        <f t="shared" si="2"/>
        <v>#REF!</v>
      </c>
      <c r="I28" s="80" t="e">
        <f t="shared" si="8"/>
        <v>#REF!</v>
      </c>
      <c r="J28" s="81" t="e">
        <f>'CRONOGRAMA DES'!#REF!</f>
        <v>#REF!</v>
      </c>
      <c r="K28" s="82" t="e">
        <f t="shared" si="3"/>
        <v>#REF!</v>
      </c>
      <c r="L28" s="80" t="e">
        <f t="shared" si="9"/>
        <v>#REF!</v>
      </c>
      <c r="M28" s="81" t="e">
        <f>'CRONOGRAMA DES'!#REF!</f>
        <v>#REF!</v>
      </c>
      <c r="N28" s="82" t="e">
        <f t="shared" si="4"/>
        <v>#REF!</v>
      </c>
      <c r="O28" s="80" t="e">
        <f t="shared" si="10"/>
        <v>#REF!</v>
      </c>
      <c r="P28" s="81" t="e">
        <f>'CRONOGRAMA DES'!#REF!</f>
        <v>#REF!</v>
      </c>
      <c r="Q28" s="82" t="e">
        <f t="shared" si="5"/>
        <v>#REF!</v>
      </c>
      <c r="R28" s="80" t="e">
        <f t="shared" si="11"/>
        <v>#REF!</v>
      </c>
      <c r="S28" s="81" t="e">
        <f>'CRONOGRAMA DES'!#REF!</f>
        <v>#REF!</v>
      </c>
      <c r="T28" s="82" t="e">
        <f t="shared" si="6"/>
        <v>#REF!</v>
      </c>
      <c r="U28" s="80" t="e">
        <f t="shared" si="12"/>
        <v>#REF!</v>
      </c>
      <c r="V28" s="81" t="e">
        <f>'CRONOGRAMA DES'!#REF!</f>
        <v>#REF!</v>
      </c>
      <c r="W28" s="82" t="e">
        <f t="shared" si="7"/>
        <v>#REF!</v>
      </c>
      <c r="X28" s="83" t="e">
        <f t="shared" si="13"/>
        <v>#REF!</v>
      </c>
      <c r="Z28" s="1"/>
      <c r="AB28" s="1"/>
    </row>
    <row r="29" spans="1:28" x14ac:dyDescent="0.25">
      <c r="A29" s="73" t="s">
        <v>314</v>
      </c>
      <c r="B29" s="76" t="e">
        <f>VLOOKUP(A29,Tabela3[[ITEM]:[DESCRIÇÃO]],6,FALSE)</f>
        <v>#N/A</v>
      </c>
      <c r="C29" s="84"/>
      <c r="D29" s="78" t="e">
        <f t="shared" si="0"/>
        <v>#N/A</v>
      </c>
      <c r="E29" s="79" t="e">
        <f>VLOOKUP(A29,ORÇAMENTO_DES!$B:$O,14,0)</f>
        <v>#N/A</v>
      </c>
      <c r="F29" s="80" t="e">
        <f t="shared" si="1"/>
        <v>#REF!</v>
      </c>
      <c r="G29" s="81" t="e">
        <f>'CRONOGRAMA DES'!#REF!</f>
        <v>#REF!</v>
      </c>
      <c r="H29" s="82" t="e">
        <f t="shared" si="2"/>
        <v>#REF!</v>
      </c>
      <c r="I29" s="80" t="e">
        <f t="shared" si="8"/>
        <v>#REF!</v>
      </c>
      <c r="J29" s="81" t="e">
        <f>'CRONOGRAMA DES'!#REF!</f>
        <v>#REF!</v>
      </c>
      <c r="K29" s="82" t="e">
        <f t="shared" si="3"/>
        <v>#REF!</v>
      </c>
      <c r="L29" s="80" t="e">
        <f t="shared" si="9"/>
        <v>#REF!</v>
      </c>
      <c r="M29" s="81" t="e">
        <f>'CRONOGRAMA DES'!#REF!</f>
        <v>#REF!</v>
      </c>
      <c r="N29" s="82" t="e">
        <f t="shared" si="4"/>
        <v>#REF!</v>
      </c>
      <c r="O29" s="80" t="e">
        <f t="shared" si="10"/>
        <v>#REF!</v>
      </c>
      <c r="P29" s="81" t="e">
        <f>'CRONOGRAMA DES'!#REF!</f>
        <v>#REF!</v>
      </c>
      <c r="Q29" s="82" t="e">
        <f t="shared" si="5"/>
        <v>#REF!</v>
      </c>
      <c r="R29" s="80" t="e">
        <f t="shared" si="11"/>
        <v>#REF!</v>
      </c>
      <c r="S29" s="81" t="e">
        <f>'CRONOGRAMA DES'!#REF!</f>
        <v>#REF!</v>
      </c>
      <c r="T29" s="82" t="e">
        <f t="shared" si="6"/>
        <v>#REF!</v>
      </c>
      <c r="U29" s="80" t="e">
        <f t="shared" si="12"/>
        <v>#REF!</v>
      </c>
      <c r="V29" s="81" t="e">
        <f>'CRONOGRAMA DES'!#REF!</f>
        <v>#REF!</v>
      </c>
      <c r="W29" s="82" t="e">
        <f t="shared" si="7"/>
        <v>#REF!</v>
      </c>
      <c r="X29" s="83" t="e">
        <f t="shared" si="13"/>
        <v>#REF!</v>
      </c>
      <c r="Z29" s="1"/>
      <c r="AB29" s="1"/>
    </row>
    <row r="30" spans="1:28" x14ac:dyDescent="0.25">
      <c r="A30" s="73" t="s">
        <v>166</v>
      </c>
      <c r="B30" s="76" t="e">
        <f>VLOOKUP(A30,Tabela3[[ITEM]:[DESCRIÇÃO]],6,FALSE)</f>
        <v>#N/A</v>
      </c>
      <c r="C30" s="84"/>
      <c r="D30" s="78" t="e">
        <f t="shared" si="0"/>
        <v>#N/A</v>
      </c>
      <c r="E30" s="79" t="e">
        <f>VLOOKUP(A30,ORÇAMENTO_DES!$B:$O,14,0)</f>
        <v>#N/A</v>
      </c>
      <c r="F30" s="80" t="e">
        <f t="shared" si="1"/>
        <v>#REF!</v>
      </c>
      <c r="G30" s="81" t="e">
        <f>'CRONOGRAMA DES'!#REF!</f>
        <v>#REF!</v>
      </c>
      <c r="H30" s="82" t="e">
        <f t="shared" si="2"/>
        <v>#REF!</v>
      </c>
      <c r="I30" s="80" t="e">
        <f t="shared" si="8"/>
        <v>#REF!</v>
      </c>
      <c r="J30" s="81" t="e">
        <f>'CRONOGRAMA DES'!#REF!</f>
        <v>#REF!</v>
      </c>
      <c r="K30" s="82" t="e">
        <f t="shared" si="3"/>
        <v>#REF!</v>
      </c>
      <c r="L30" s="80" t="e">
        <f t="shared" si="9"/>
        <v>#REF!</v>
      </c>
      <c r="M30" s="81" t="e">
        <f>'CRONOGRAMA DES'!#REF!</f>
        <v>#REF!</v>
      </c>
      <c r="N30" s="82" t="e">
        <f t="shared" si="4"/>
        <v>#REF!</v>
      </c>
      <c r="O30" s="80" t="e">
        <f t="shared" si="10"/>
        <v>#REF!</v>
      </c>
      <c r="P30" s="81" t="e">
        <f>'CRONOGRAMA DES'!#REF!</f>
        <v>#REF!</v>
      </c>
      <c r="Q30" s="82" t="e">
        <f t="shared" si="5"/>
        <v>#REF!</v>
      </c>
      <c r="R30" s="80" t="e">
        <f t="shared" si="11"/>
        <v>#REF!</v>
      </c>
      <c r="S30" s="81" t="e">
        <f>'CRONOGRAMA DES'!#REF!</f>
        <v>#REF!</v>
      </c>
      <c r="T30" s="82" t="e">
        <f t="shared" si="6"/>
        <v>#REF!</v>
      </c>
      <c r="U30" s="80" t="e">
        <f t="shared" si="12"/>
        <v>#REF!</v>
      </c>
      <c r="V30" s="81" t="e">
        <f>'CRONOGRAMA DES'!#REF!</f>
        <v>#REF!</v>
      </c>
      <c r="W30" s="82" t="e">
        <f t="shared" si="7"/>
        <v>#REF!</v>
      </c>
      <c r="X30" s="83" t="e">
        <f t="shared" si="13"/>
        <v>#REF!</v>
      </c>
      <c r="Z30" s="1"/>
      <c r="AB30" s="1"/>
    </row>
    <row r="31" spans="1:28" x14ac:dyDescent="0.25">
      <c r="A31" s="73" t="s">
        <v>167</v>
      </c>
      <c r="B31" s="76" t="e">
        <f>VLOOKUP(A31,Tabela3[[ITEM]:[DESCRIÇÃO]],6,FALSE)</f>
        <v>#N/A</v>
      </c>
      <c r="C31" s="84"/>
      <c r="D31" s="78" t="e">
        <f t="shared" si="0"/>
        <v>#N/A</v>
      </c>
      <c r="E31" s="79" t="e">
        <f>VLOOKUP(A31,ORÇAMENTO_DES!$B:$O,14,0)</f>
        <v>#N/A</v>
      </c>
      <c r="F31" s="80" t="e">
        <f t="shared" si="1"/>
        <v>#REF!</v>
      </c>
      <c r="G31" s="81" t="e">
        <f>'CRONOGRAMA DES'!#REF!</f>
        <v>#REF!</v>
      </c>
      <c r="H31" s="82" t="e">
        <f t="shared" si="2"/>
        <v>#REF!</v>
      </c>
      <c r="I31" s="80" t="e">
        <f t="shared" si="8"/>
        <v>#REF!</v>
      </c>
      <c r="J31" s="81" t="e">
        <f>'CRONOGRAMA DES'!#REF!</f>
        <v>#REF!</v>
      </c>
      <c r="K31" s="82" t="e">
        <f t="shared" si="3"/>
        <v>#REF!</v>
      </c>
      <c r="L31" s="80" t="e">
        <f t="shared" si="9"/>
        <v>#REF!</v>
      </c>
      <c r="M31" s="81" t="e">
        <f>'CRONOGRAMA DES'!#REF!</f>
        <v>#REF!</v>
      </c>
      <c r="N31" s="82" t="e">
        <f t="shared" si="4"/>
        <v>#REF!</v>
      </c>
      <c r="O31" s="80" t="e">
        <f t="shared" si="10"/>
        <v>#REF!</v>
      </c>
      <c r="P31" s="81" t="e">
        <f>'CRONOGRAMA DES'!#REF!</f>
        <v>#REF!</v>
      </c>
      <c r="Q31" s="82" t="e">
        <f t="shared" si="5"/>
        <v>#REF!</v>
      </c>
      <c r="R31" s="80" t="e">
        <f t="shared" si="11"/>
        <v>#REF!</v>
      </c>
      <c r="S31" s="81" t="e">
        <f>'CRONOGRAMA DES'!#REF!</f>
        <v>#REF!</v>
      </c>
      <c r="T31" s="82" t="e">
        <f t="shared" si="6"/>
        <v>#REF!</v>
      </c>
      <c r="U31" s="80" t="e">
        <f t="shared" si="12"/>
        <v>#REF!</v>
      </c>
      <c r="V31" s="81" t="e">
        <f>'CRONOGRAMA DES'!#REF!</f>
        <v>#REF!</v>
      </c>
      <c r="W31" s="82" t="e">
        <f t="shared" si="7"/>
        <v>#REF!</v>
      </c>
      <c r="X31" s="83" t="e">
        <f t="shared" si="13"/>
        <v>#REF!</v>
      </c>
      <c r="Z31" s="1"/>
      <c r="AB31" s="1"/>
    </row>
    <row r="32" spans="1:28" x14ac:dyDescent="0.25">
      <c r="A32" s="73" t="s">
        <v>459</v>
      </c>
      <c r="B32" s="76" t="e">
        <f>VLOOKUP(A32,Tabela3[[ITEM]:[DESCRIÇÃO]],6,FALSE)</f>
        <v>#N/A</v>
      </c>
      <c r="C32" s="84"/>
      <c r="D32" s="78" t="e">
        <f t="shared" si="0"/>
        <v>#N/A</v>
      </c>
      <c r="E32" s="79" t="e">
        <f>VLOOKUP(A32,ORÇAMENTO_DES!$B:$O,14,0)</f>
        <v>#N/A</v>
      </c>
      <c r="F32" s="80" t="e">
        <f t="shared" si="1"/>
        <v>#REF!</v>
      </c>
      <c r="G32" s="81" t="e">
        <f>'CRONOGRAMA DES'!#REF!</f>
        <v>#REF!</v>
      </c>
      <c r="H32" s="82" t="e">
        <f t="shared" si="2"/>
        <v>#REF!</v>
      </c>
      <c r="I32" s="80" t="e">
        <f t="shared" si="8"/>
        <v>#REF!</v>
      </c>
      <c r="J32" s="81" t="e">
        <f>'CRONOGRAMA DES'!#REF!</f>
        <v>#REF!</v>
      </c>
      <c r="K32" s="82" t="e">
        <f t="shared" si="3"/>
        <v>#REF!</v>
      </c>
      <c r="L32" s="80" t="e">
        <f t="shared" si="9"/>
        <v>#REF!</v>
      </c>
      <c r="M32" s="81" t="e">
        <f>'CRONOGRAMA DES'!#REF!</f>
        <v>#REF!</v>
      </c>
      <c r="N32" s="82" t="e">
        <f t="shared" si="4"/>
        <v>#REF!</v>
      </c>
      <c r="O32" s="80" t="e">
        <f t="shared" si="10"/>
        <v>#REF!</v>
      </c>
      <c r="P32" s="81" t="e">
        <f>'CRONOGRAMA DES'!#REF!</f>
        <v>#REF!</v>
      </c>
      <c r="Q32" s="82" t="e">
        <f t="shared" si="5"/>
        <v>#REF!</v>
      </c>
      <c r="R32" s="80" t="e">
        <f t="shared" si="11"/>
        <v>#REF!</v>
      </c>
      <c r="S32" s="81" t="e">
        <f>'CRONOGRAMA DES'!#REF!</f>
        <v>#REF!</v>
      </c>
      <c r="T32" s="82" t="e">
        <f t="shared" si="6"/>
        <v>#REF!</v>
      </c>
      <c r="U32" s="80" t="e">
        <f t="shared" si="12"/>
        <v>#REF!</v>
      </c>
      <c r="V32" s="81" t="e">
        <f>'CRONOGRAMA DES'!#REF!</f>
        <v>#REF!</v>
      </c>
      <c r="W32" s="82" t="e">
        <f t="shared" si="7"/>
        <v>#REF!</v>
      </c>
      <c r="X32" s="83" t="e">
        <f t="shared" si="13"/>
        <v>#REF!</v>
      </c>
      <c r="Z32" s="1"/>
      <c r="AB32" s="1"/>
    </row>
    <row r="33" spans="1:28" x14ac:dyDescent="0.25">
      <c r="A33" s="73" t="s">
        <v>632</v>
      </c>
      <c r="B33" s="76" t="e">
        <f>VLOOKUP(A33,Tabela3[[ITEM]:[DESCRIÇÃO]],6,FALSE)</f>
        <v>#N/A</v>
      </c>
      <c r="C33" s="84"/>
      <c r="D33" s="78" t="e">
        <f t="shared" si="0"/>
        <v>#N/A</v>
      </c>
      <c r="E33" s="79" t="e">
        <f>VLOOKUP(A33,ORÇAMENTO_DES!$B:$O,14,0)</f>
        <v>#N/A</v>
      </c>
      <c r="F33" s="80" t="e">
        <f t="shared" si="1"/>
        <v>#REF!</v>
      </c>
      <c r="G33" s="81" t="e">
        <f>'CRONOGRAMA DES'!#REF!</f>
        <v>#REF!</v>
      </c>
      <c r="H33" s="82" t="e">
        <f t="shared" si="2"/>
        <v>#REF!</v>
      </c>
      <c r="I33" s="80" t="e">
        <f t="shared" si="8"/>
        <v>#REF!</v>
      </c>
      <c r="J33" s="81" t="e">
        <f>'CRONOGRAMA DES'!#REF!</f>
        <v>#REF!</v>
      </c>
      <c r="K33" s="82" t="e">
        <f t="shared" si="3"/>
        <v>#REF!</v>
      </c>
      <c r="L33" s="80" t="e">
        <f t="shared" si="9"/>
        <v>#REF!</v>
      </c>
      <c r="M33" s="81" t="e">
        <f>'CRONOGRAMA DES'!#REF!</f>
        <v>#REF!</v>
      </c>
      <c r="N33" s="82" t="e">
        <f t="shared" si="4"/>
        <v>#REF!</v>
      </c>
      <c r="O33" s="80" t="e">
        <f t="shared" si="10"/>
        <v>#REF!</v>
      </c>
      <c r="P33" s="81" t="e">
        <f>'CRONOGRAMA DES'!#REF!</f>
        <v>#REF!</v>
      </c>
      <c r="Q33" s="82" t="e">
        <f t="shared" si="5"/>
        <v>#REF!</v>
      </c>
      <c r="R33" s="80" t="e">
        <f t="shared" si="11"/>
        <v>#REF!</v>
      </c>
      <c r="S33" s="81" t="e">
        <f>'CRONOGRAMA DES'!#REF!</f>
        <v>#REF!</v>
      </c>
      <c r="T33" s="82" t="e">
        <f t="shared" si="6"/>
        <v>#REF!</v>
      </c>
      <c r="U33" s="80" t="e">
        <f t="shared" si="12"/>
        <v>#REF!</v>
      </c>
      <c r="V33" s="81" t="e">
        <f>'CRONOGRAMA DES'!#REF!</f>
        <v>#REF!</v>
      </c>
      <c r="W33" s="82" t="e">
        <f t="shared" si="7"/>
        <v>#REF!</v>
      </c>
      <c r="X33" s="83" t="e">
        <f t="shared" si="13"/>
        <v>#REF!</v>
      </c>
      <c r="Z33" s="1"/>
      <c r="AB33" s="1"/>
    </row>
    <row r="34" spans="1:28" x14ac:dyDescent="0.25">
      <c r="A34" s="73" t="s">
        <v>633</v>
      </c>
      <c r="B34" s="76" t="e">
        <f>VLOOKUP(A34,Tabela3[[ITEM]:[DESCRIÇÃO]],6,FALSE)</f>
        <v>#N/A</v>
      </c>
      <c r="C34" s="84"/>
      <c r="D34" s="78" t="e">
        <f t="shared" si="0"/>
        <v>#N/A</v>
      </c>
      <c r="E34" s="79" t="e">
        <f>VLOOKUP(A34,ORÇAMENTO_DES!$B:$O,14,0)</f>
        <v>#N/A</v>
      </c>
      <c r="F34" s="80" t="e">
        <f t="shared" si="1"/>
        <v>#REF!</v>
      </c>
      <c r="G34" s="81" t="e">
        <f>'CRONOGRAMA DES'!#REF!</f>
        <v>#REF!</v>
      </c>
      <c r="H34" s="82" t="e">
        <f>G34</f>
        <v>#REF!</v>
      </c>
      <c r="I34" s="80" t="e">
        <f t="shared" si="8"/>
        <v>#REF!</v>
      </c>
      <c r="J34" s="81" t="e">
        <f>'CRONOGRAMA DES'!#REF!</f>
        <v>#REF!</v>
      </c>
      <c r="K34" s="82" t="e">
        <f t="shared" si="3"/>
        <v>#REF!</v>
      </c>
      <c r="L34" s="80" t="e">
        <f t="shared" si="9"/>
        <v>#REF!</v>
      </c>
      <c r="M34" s="81" t="e">
        <f>'CRONOGRAMA DES'!#REF!</f>
        <v>#REF!</v>
      </c>
      <c r="N34" s="82" t="e">
        <f>M34+K34</f>
        <v>#REF!</v>
      </c>
      <c r="O34" s="80" t="e">
        <f t="shared" si="10"/>
        <v>#REF!</v>
      </c>
      <c r="P34" s="81" t="e">
        <f>'CRONOGRAMA DES'!#REF!</f>
        <v>#REF!</v>
      </c>
      <c r="Q34" s="82" t="e">
        <f>P34+N34</f>
        <v>#REF!</v>
      </c>
      <c r="R34" s="80" t="e">
        <f t="shared" si="11"/>
        <v>#REF!</v>
      </c>
      <c r="S34" s="81" t="e">
        <f>'CRONOGRAMA DES'!#REF!</f>
        <v>#REF!</v>
      </c>
      <c r="T34" s="82" t="e">
        <f>S34+Q34</f>
        <v>#REF!</v>
      </c>
      <c r="U34" s="80" t="e">
        <f t="shared" si="12"/>
        <v>#REF!</v>
      </c>
      <c r="V34" s="81" t="e">
        <f>'CRONOGRAMA DES'!#REF!</f>
        <v>#REF!</v>
      </c>
      <c r="W34" s="82" t="e">
        <f>V34+T34</f>
        <v>#REF!</v>
      </c>
      <c r="X34" s="83" t="e">
        <f t="shared" si="13"/>
        <v>#REF!</v>
      </c>
      <c r="Z34" s="1"/>
      <c r="AB34" s="1"/>
    </row>
    <row r="35" spans="1:28" x14ac:dyDescent="0.25">
      <c r="A35" s="73" t="s">
        <v>634</v>
      </c>
      <c r="B35" s="76" t="e">
        <f>VLOOKUP(A35,Tabela3[[ITEM]:[DESCRIÇÃO]],6,FALSE)</f>
        <v>#N/A</v>
      </c>
      <c r="C35" s="84"/>
      <c r="D35" s="78" t="e">
        <f t="shared" si="0"/>
        <v>#N/A</v>
      </c>
      <c r="E35" s="79" t="e">
        <f>VLOOKUP(A35,ORÇAMENTO_DES!$B:$O,14,0)</f>
        <v>#N/A</v>
      </c>
      <c r="F35" s="80" t="e">
        <f t="shared" si="1"/>
        <v>#REF!</v>
      </c>
      <c r="G35" s="81" t="e">
        <f>'CRONOGRAMA DES'!#REF!</f>
        <v>#REF!</v>
      </c>
      <c r="H35" s="82" t="e">
        <f t="shared" si="2"/>
        <v>#REF!</v>
      </c>
      <c r="I35" s="80" t="e">
        <f t="shared" si="8"/>
        <v>#REF!</v>
      </c>
      <c r="J35" s="81" t="e">
        <f>'CRONOGRAMA DES'!#REF!</f>
        <v>#REF!</v>
      </c>
      <c r="K35" s="82" t="e">
        <f t="shared" si="3"/>
        <v>#REF!</v>
      </c>
      <c r="L35" s="80" t="e">
        <f t="shared" si="9"/>
        <v>#REF!</v>
      </c>
      <c r="M35" s="81" t="e">
        <f>'CRONOGRAMA DES'!#REF!</f>
        <v>#REF!</v>
      </c>
      <c r="N35" s="82" t="e">
        <f t="shared" si="4"/>
        <v>#REF!</v>
      </c>
      <c r="O35" s="80" t="e">
        <f t="shared" si="10"/>
        <v>#REF!</v>
      </c>
      <c r="P35" s="81" t="e">
        <f>'CRONOGRAMA DES'!#REF!</f>
        <v>#REF!</v>
      </c>
      <c r="Q35" s="82" t="e">
        <f t="shared" si="5"/>
        <v>#REF!</v>
      </c>
      <c r="R35" s="80" t="e">
        <f t="shared" si="11"/>
        <v>#REF!</v>
      </c>
      <c r="S35" s="81" t="e">
        <f>'CRONOGRAMA DES'!#REF!</f>
        <v>#REF!</v>
      </c>
      <c r="T35" s="82" t="e">
        <f t="shared" si="6"/>
        <v>#REF!</v>
      </c>
      <c r="U35" s="80" t="e">
        <f t="shared" si="12"/>
        <v>#REF!</v>
      </c>
      <c r="V35" s="81" t="e">
        <f>'CRONOGRAMA DES'!#REF!</f>
        <v>#REF!</v>
      </c>
      <c r="W35" s="82" t="e">
        <f t="shared" si="7"/>
        <v>#REF!</v>
      </c>
      <c r="X35" s="83" t="e">
        <f t="shared" si="13"/>
        <v>#REF!</v>
      </c>
      <c r="Z35" s="1"/>
      <c r="AB35" s="1"/>
    </row>
    <row r="36" spans="1:28" x14ac:dyDescent="0.25">
      <c r="A36" s="2"/>
      <c r="B36" s="85"/>
      <c r="C36" s="85"/>
      <c r="D36" s="86" t="e">
        <f>SUM(D11:D35)</f>
        <v>#REF!</v>
      </c>
      <c r="E36" s="87" t="e">
        <f>SUM(E11:E35)</f>
        <v>#REF!</v>
      </c>
      <c r="F36" s="88"/>
      <c r="G36" s="89"/>
      <c r="H36" s="90"/>
      <c r="I36" s="88"/>
      <c r="J36" s="89"/>
      <c r="K36" s="91"/>
      <c r="L36" s="92"/>
      <c r="M36" s="93"/>
      <c r="N36" s="94"/>
      <c r="O36" s="92"/>
      <c r="P36" s="93"/>
      <c r="Q36" s="94"/>
      <c r="R36" s="95"/>
      <c r="S36" s="96"/>
      <c r="T36" s="97"/>
      <c r="U36" s="95"/>
      <c r="V36" s="96"/>
      <c r="W36" s="96"/>
      <c r="X36" s="98"/>
      <c r="Z36" s="1"/>
      <c r="AB36" s="1"/>
    </row>
    <row r="37" spans="1:28" x14ac:dyDescent="0.25">
      <c r="A37" s="4"/>
      <c r="B37" s="1076" t="s">
        <v>8</v>
      </c>
      <c r="C37" s="1076"/>
      <c r="D37" s="1076"/>
      <c r="E37" s="1077"/>
      <c r="F37" s="99" t="e">
        <f>SUM(F11:F35)</f>
        <v>#REF!</v>
      </c>
      <c r="G37" s="100"/>
      <c r="H37" s="101"/>
      <c r="I37" s="99" t="e">
        <f>SUM(I11:I35)</f>
        <v>#REF!</v>
      </c>
      <c r="J37" s="100"/>
      <c r="K37" s="101"/>
      <c r="L37" s="99" t="e">
        <f>SUM(L11:L35)</f>
        <v>#REF!</v>
      </c>
      <c r="M37" s="100"/>
      <c r="N37" s="101"/>
      <c r="O37" s="99" t="e">
        <f>SUM(O11:O35)</f>
        <v>#REF!</v>
      </c>
      <c r="P37" s="100"/>
      <c r="Q37" s="101"/>
      <c r="R37" s="99" t="e">
        <f>SUM(R11:R35)</f>
        <v>#REF!</v>
      </c>
      <c r="S37" s="100"/>
      <c r="T37" s="101"/>
      <c r="U37" s="99" t="e">
        <f>SUM(U11:U35)</f>
        <v>#REF!</v>
      </c>
      <c r="V37" s="100"/>
      <c r="W37" s="101"/>
      <c r="X37" s="98"/>
    </row>
    <row r="38" spans="1:28" x14ac:dyDescent="0.25">
      <c r="A38" s="3"/>
      <c r="B38" s="1078" t="s">
        <v>9</v>
      </c>
      <c r="C38" s="1078"/>
      <c r="D38" s="1078"/>
      <c r="E38" s="1079"/>
      <c r="F38" s="102" t="e">
        <f>F37</f>
        <v>#REF!</v>
      </c>
      <c r="G38" s="103" t="e">
        <f>F37/$E$36</f>
        <v>#REF!</v>
      </c>
      <c r="H38" s="104" t="e">
        <f>G38</f>
        <v>#REF!</v>
      </c>
      <c r="I38" s="102" t="e">
        <f>I37+F38</f>
        <v>#REF!</v>
      </c>
      <c r="J38" s="103" t="e">
        <f>I37/$E$36</f>
        <v>#REF!</v>
      </c>
      <c r="K38" s="104" t="e">
        <f>J38+H38</f>
        <v>#REF!</v>
      </c>
      <c r="L38" s="102" t="e">
        <f>I38+L37</f>
        <v>#REF!</v>
      </c>
      <c r="M38" s="103" t="e">
        <f>L37/$E$36</f>
        <v>#REF!</v>
      </c>
      <c r="N38" s="104" t="e">
        <f>M38+K38</f>
        <v>#REF!</v>
      </c>
      <c r="O38" s="102" t="e">
        <f>O37+L38</f>
        <v>#REF!</v>
      </c>
      <c r="P38" s="103" t="e">
        <f>O37/$E$36</f>
        <v>#REF!</v>
      </c>
      <c r="Q38" s="104" t="e">
        <f>P38+N38</f>
        <v>#REF!</v>
      </c>
      <c r="R38" s="102" t="e">
        <f>R37+O38</f>
        <v>#REF!</v>
      </c>
      <c r="S38" s="103" t="e">
        <f>R37/$E$36</f>
        <v>#REF!</v>
      </c>
      <c r="T38" s="104" t="e">
        <f>S38+Q38</f>
        <v>#REF!</v>
      </c>
      <c r="U38" s="102" t="e">
        <f>U37+R38</f>
        <v>#REF!</v>
      </c>
      <c r="V38" s="103" t="e">
        <f>U37/$E$36</f>
        <v>#REF!</v>
      </c>
      <c r="W38" s="104" t="e">
        <f>V38+T38</f>
        <v>#REF!</v>
      </c>
      <c r="X38" s="98"/>
    </row>
    <row r="39" spans="1:28" ht="4.1500000000000004" customHeight="1" x14ac:dyDescent="0.25">
      <c r="A39" s="7"/>
      <c r="B39" s="105"/>
      <c r="C39" s="105"/>
      <c r="D39" s="106"/>
      <c r="E39" s="107"/>
      <c r="F39" s="108"/>
      <c r="G39" s="108"/>
      <c r="H39" s="109"/>
      <c r="I39" s="114"/>
      <c r="J39" s="114"/>
      <c r="K39" s="114"/>
      <c r="L39" s="114"/>
      <c r="M39" s="114"/>
      <c r="N39" s="114"/>
      <c r="O39" s="114"/>
      <c r="P39" s="114"/>
      <c r="Q39" s="114"/>
      <c r="R39" s="114"/>
      <c r="S39" s="114"/>
      <c r="T39" s="114"/>
      <c r="U39" s="114"/>
      <c r="V39" s="114"/>
      <c r="W39" s="114"/>
      <c r="X39" s="115"/>
    </row>
    <row r="40" spans="1:28" x14ac:dyDescent="0.25">
      <c r="A40" s="1067" t="s">
        <v>5</v>
      </c>
      <c r="B40" s="1068" t="s">
        <v>6</v>
      </c>
      <c r="C40" s="1069"/>
      <c r="D40" s="1072" t="s">
        <v>0</v>
      </c>
      <c r="E40" s="1074" t="s">
        <v>19</v>
      </c>
      <c r="F40" s="1064" t="s">
        <v>321</v>
      </c>
      <c r="G40" s="1065"/>
      <c r="H40" s="1066"/>
      <c r="I40" s="1064" t="s">
        <v>322</v>
      </c>
      <c r="J40" s="1065"/>
      <c r="K40" s="1066"/>
      <c r="L40" s="1064" t="s">
        <v>323</v>
      </c>
      <c r="M40" s="1065"/>
      <c r="N40" s="1066"/>
      <c r="O40" s="1064" t="s">
        <v>324</v>
      </c>
      <c r="P40" s="1065"/>
      <c r="Q40" s="1066"/>
      <c r="R40" s="1064" t="s">
        <v>325</v>
      </c>
      <c r="S40" s="1065"/>
      <c r="T40" s="1066"/>
      <c r="U40" s="1064" t="s">
        <v>326</v>
      </c>
      <c r="V40" s="1065"/>
      <c r="W40" s="1066"/>
      <c r="X40" s="110" t="s">
        <v>204</v>
      </c>
    </row>
    <row r="41" spans="1:28" x14ac:dyDescent="0.25">
      <c r="A41" s="1067" t="s">
        <v>5</v>
      </c>
      <c r="B41" s="1070"/>
      <c r="C41" s="1071"/>
      <c r="D41" s="1073"/>
      <c r="E41" s="1075"/>
      <c r="F41" s="111" t="s">
        <v>20</v>
      </c>
      <c r="G41" s="111" t="s">
        <v>0</v>
      </c>
      <c r="H41" s="112" t="s">
        <v>30</v>
      </c>
      <c r="I41" s="111" t="s">
        <v>20</v>
      </c>
      <c r="J41" s="111" t="s">
        <v>0</v>
      </c>
      <c r="K41" s="112" t="s">
        <v>30</v>
      </c>
      <c r="L41" s="111" t="s">
        <v>20</v>
      </c>
      <c r="M41" s="111" t="s">
        <v>0</v>
      </c>
      <c r="N41" s="112" t="s">
        <v>30</v>
      </c>
      <c r="O41" s="111" t="s">
        <v>20</v>
      </c>
      <c r="P41" s="111" t="s">
        <v>0</v>
      </c>
      <c r="Q41" s="112" t="s">
        <v>30</v>
      </c>
      <c r="R41" s="111" t="s">
        <v>20</v>
      </c>
      <c r="S41" s="111" t="s">
        <v>0</v>
      </c>
      <c r="T41" s="112" t="s">
        <v>30</v>
      </c>
      <c r="U41" s="111" t="s">
        <v>20</v>
      </c>
      <c r="V41" s="111" t="s">
        <v>0</v>
      </c>
      <c r="W41" s="112" t="s">
        <v>30</v>
      </c>
      <c r="X41" s="113"/>
    </row>
    <row r="42" spans="1:28" x14ac:dyDescent="0.25">
      <c r="A42" s="73" t="s">
        <v>11</v>
      </c>
      <c r="B42" s="76" t="str">
        <f>VLOOKUP(A42,Tabela3[[ITEM]:[DESCRIÇÃO]],6,FALSE)</f>
        <v>SERVIÇOS PRELIMINARES</v>
      </c>
      <c r="C42" s="77"/>
      <c r="D42" s="78" t="e">
        <f t="shared" ref="D42:D66" si="14">E42/E$36</f>
        <v>#REF!</v>
      </c>
      <c r="E42" s="79">
        <f t="shared" ref="E42:E66" si="15">E11</f>
        <v>0</v>
      </c>
      <c r="F42" s="80" t="e">
        <f t="shared" ref="F42:F66" si="16">G42*E42</f>
        <v>#REF!</v>
      </c>
      <c r="G42" s="81" t="e">
        <f>'CRONOGRAMA DES'!#REF!</f>
        <v>#REF!</v>
      </c>
      <c r="H42" s="82" t="e">
        <f t="shared" ref="H42:H66" si="17">G42+W11</f>
        <v>#REF!</v>
      </c>
      <c r="I42" s="80" t="e">
        <f t="shared" ref="I42:I66" si="18">J42*E42</f>
        <v>#REF!</v>
      </c>
      <c r="J42" s="81" t="e">
        <f>'CRONOGRAMA DES'!#REF!</f>
        <v>#REF!</v>
      </c>
      <c r="K42" s="82" t="e">
        <f>J42+H42</f>
        <v>#REF!</v>
      </c>
      <c r="L42" s="80" t="e">
        <f>M42*E42</f>
        <v>#REF!</v>
      </c>
      <c r="M42" s="81" t="e">
        <f>'CRONOGRAMA DES'!#REF!</f>
        <v>#REF!</v>
      </c>
      <c r="N42" s="82" t="e">
        <f t="shared" ref="N42:N63" si="19">M42+K42</f>
        <v>#REF!</v>
      </c>
      <c r="O42" s="80" t="e">
        <f>P42*E42</f>
        <v>#REF!</v>
      </c>
      <c r="P42" s="81" t="e">
        <f>'CRONOGRAMA DES'!#REF!</f>
        <v>#REF!</v>
      </c>
      <c r="Q42" s="82" t="e">
        <f>P42+N42</f>
        <v>#REF!</v>
      </c>
      <c r="R42" s="80" t="e">
        <f>S42*E42</f>
        <v>#REF!</v>
      </c>
      <c r="S42" s="81" t="e">
        <f>'CRONOGRAMA DES'!#REF!</f>
        <v>#REF!</v>
      </c>
      <c r="T42" s="82" t="e">
        <f>S42+Q42</f>
        <v>#REF!</v>
      </c>
      <c r="U42" s="80" t="e">
        <f t="shared" ref="U42:U66" si="20">V42*E42</f>
        <v>#REF!</v>
      </c>
      <c r="V42" s="81" t="e">
        <f>'CRONOGRAMA DES'!#REF!</f>
        <v>#REF!</v>
      </c>
      <c r="W42" s="82" t="e">
        <f>V42+T42</f>
        <v>#REF!</v>
      </c>
      <c r="X42" s="83" t="e">
        <f t="shared" ref="X42:X66" si="21">G42+J42+M42+P42+S42+V42+V11+S11+P11+M11+J11+G11</f>
        <v>#REF!</v>
      </c>
    </row>
    <row r="43" spans="1:28" x14ac:dyDescent="0.25">
      <c r="A43" s="73" t="s">
        <v>10</v>
      </c>
      <c r="B43" s="76" t="str">
        <f>VLOOKUP(A43,Tabela3[[ITEM]:[DESCRIÇÃO]],6,FALSE)</f>
        <v>ESTRUTURA DE CONCRETO ARMADO</v>
      </c>
      <c r="C43" s="77"/>
      <c r="D43" s="78" t="e">
        <f t="shared" si="14"/>
        <v>#REF!</v>
      </c>
      <c r="E43" s="79">
        <f t="shared" si="15"/>
        <v>0</v>
      </c>
      <c r="F43" s="80" t="e">
        <f t="shared" si="16"/>
        <v>#REF!</v>
      </c>
      <c r="G43" s="81" t="e">
        <f>'CRONOGRAMA DES'!#REF!</f>
        <v>#REF!</v>
      </c>
      <c r="H43" s="82" t="e">
        <f t="shared" si="17"/>
        <v>#REF!</v>
      </c>
      <c r="I43" s="80" t="e">
        <f t="shared" si="18"/>
        <v>#REF!</v>
      </c>
      <c r="J43" s="81" t="e">
        <f>'CRONOGRAMA DES'!#REF!</f>
        <v>#REF!</v>
      </c>
      <c r="K43" s="82" t="e">
        <f>J43+H43</f>
        <v>#REF!</v>
      </c>
      <c r="L43" s="80" t="e">
        <f t="shared" ref="L43:L66" si="22">M43*E43</f>
        <v>#REF!</v>
      </c>
      <c r="M43" s="81" t="e">
        <f>'CRONOGRAMA DES'!#REF!</f>
        <v>#REF!</v>
      </c>
      <c r="N43" s="82" t="e">
        <f t="shared" si="19"/>
        <v>#REF!</v>
      </c>
      <c r="O43" s="80" t="e">
        <f t="shared" ref="O43:O66" si="23">P43*E43</f>
        <v>#REF!</v>
      </c>
      <c r="P43" s="81" t="e">
        <f>'CRONOGRAMA DES'!#REF!</f>
        <v>#REF!</v>
      </c>
      <c r="Q43" s="82" t="e">
        <f t="shared" ref="Q43:Q63" si="24">P43+N43</f>
        <v>#REF!</v>
      </c>
      <c r="R43" s="80" t="e">
        <f t="shared" ref="R43:R66" si="25">S43*E43</f>
        <v>#REF!</v>
      </c>
      <c r="S43" s="81" t="e">
        <f>'CRONOGRAMA DES'!#REF!</f>
        <v>#REF!</v>
      </c>
      <c r="T43" s="82" t="e">
        <f t="shared" ref="T43:T66" si="26">S43+Q43</f>
        <v>#REF!</v>
      </c>
      <c r="U43" s="80" t="e">
        <f t="shared" si="20"/>
        <v>#REF!</v>
      </c>
      <c r="V43" s="81" t="e">
        <f>'CRONOGRAMA DES'!#REF!</f>
        <v>#REF!</v>
      </c>
      <c r="W43" s="82" t="e">
        <f t="shared" ref="W43:W66" si="27">V43+T43</f>
        <v>#REF!</v>
      </c>
      <c r="X43" s="83" t="e">
        <f t="shared" si="21"/>
        <v>#REF!</v>
      </c>
    </row>
    <row r="44" spans="1:28" x14ac:dyDescent="0.25">
      <c r="A44" s="73" t="s">
        <v>15</v>
      </c>
      <c r="B44" s="76" t="str">
        <f>VLOOKUP(A44,Tabela3[[ITEM]:[DESCRIÇÃO]],6,FALSE)</f>
        <v>VEDAÇÃO</v>
      </c>
      <c r="C44" s="84"/>
      <c r="D44" s="78" t="e">
        <f t="shared" si="14"/>
        <v>#REF!</v>
      </c>
      <c r="E44" s="79">
        <f t="shared" si="15"/>
        <v>0</v>
      </c>
      <c r="F44" s="80" t="e">
        <f t="shared" si="16"/>
        <v>#REF!</v>
      </c>
      <c r="G44" s="81" t="e">
        <f>'CRONOGRAMA DES'!#REF!</f>
        <v>#REF!</v>
      </c>
      <c r="H44" s="82" t="e">
        <f t="shared" si="17"/>
        <v>#REF!</v>
      </c>
      <c r="I44" s="80" t="e">
        <f t="shared" si="18"/>
        <v>#REF!</v>
      </c>
      <c r="J44" s="81" t="e">
        <f>'CRONOGRAMA DES'!#REF!</f>
        <v>#REF!</v>
      </c>
      <c r="K44" s="82" t="e">
        <f>J44+H44</f>
        <v>#REF!</v>
      </c>
      <c r="L44" s="80" t="e">
        <f t="shared" si="22"/>
        <v>#REF!</v>
      </c>
      <c r="M44" s="81" t="e">
        <f>'CRONOGRAMA DES'!#REF!</f>
        <v>#REF!</v>
      </c>
      <c r="N44" s="82" t="e">
        <f t="shared" si="19"/>
        <v>#REF!</v>
      </c>
      <c r="O44" s="80" t="e">
        <f t="shared" si="23"/>
        <v>#REF!</v>
      </c>
      <c r="P44" s="81" t="e">
        <f>'CRONOGRAMA DES'!#REF!</f>
        <v>#REF!</v>
      </c>
      <c r="Q44" s="82" t="e">
        <f t="shared" si="24"/>
        <v>#REF!</v>
      </c>
      <c r="R44" s="80" t="e">
        <f t="shared" si="25"/>
        <v>#REF!</v>
      </c>
      <c r="S44" s="81" t="e">
        <f>'CRONOGRAMA DES'!#REF!</f>
        <v>#REF!</v>
      </c>
      <c r="T44" s="82" t="e">
        <f t="shared" si="26"/>
        <v>#REF!</v>
      </c>
      <c r="U44" s="80" t="e">
        <f t="shared" si="20"/>
        <v>#REF!</v>
      </c>
      <c r="V44" s="81" t="e">
        <f>'CRONOGRAMA DES'!#REF!</f>
        <v>#REF!</v>
      </c>
      <c r="W44" s="82" t="e">
        <f t="shared" si="27"/>
        <v>#REF!</v>
      </c>
      <c r="X44" s="83" t="e">
        <f t="shared" si="21"/>
        <v>#REF!</v>
      </c>
    </row>
    <row r="45" spans="1:28" x14ac:dyDescent="0.25">
      <c r="A45" s="73" t="s">
        <v>32</v>
      </c>
      <c r="B45" s="76" t="str">
        <f>VLOOKUP(A45,Tabela3[[ITEM]:[DESCRIÇÃO]],6,FALSE)</f>
        <v>COBERTURA METÁLICA</v>
      </c>
      <c r="C45" s="84"/>
      <c r="D45" s="78" t="e">
        <f t="shared" si="14"/>
        <v>#REF!</v>
      </c>
      <c r="E45" s="79">
        <f t="shared" si="15"/>
        <v>0</v>
      </c>
      <c r="F45" s="80" t="e">
        <f t="shared" si="16"/>
        <v>#REF!</v>
      </c>
      <c r="G45" s="81" t="e">
        <f>'CRONOGRAMA DES'!#REF!</f>
        <v>#REF!</v>
      </c>
      <c r="H45" s="82" t="e">
        <f t="shared" si="17"/>
        <v>#REF!</v>
      </c>
      <c r="I45" s="80" t="e">
        <f t="shared" si="18"/>
        <v>#REF!</v>
      </c>
      <c r="J45" s="81" t="e">
        <f>'CRONOGRAMA DES'!#REF!</f>
        <v>#REF!</v>
      </c>
      <c r="K45" s="82" t="e">
        <f>J45+H45</f>
        <v>#REF!</v>
      </c>
      <c r="L45" s="80" t="e">
        <f t="shared" si="22"/>
        <v>#REF!</v>
      </c>
      <c r="M45" s="81" t="e">
        <f>'CRONOGRAMA DES'!#REF!</f>
        <v>#REF!</v>
      </c>
      <c r="N45" s="82" t="e">
        <f t="shared" si="19"/>
        <v>#REF!</v>
      </c>
      <c r="O45" s="80" t="e">
        <f t="shared" si="23"/>
        <v>#REF!</v>
      </c>
      <c r="P45" s="81" t="e">
        <f>'CRONOGRAMA DES'!#REF!</f>
        <v>#REF!</v>
      </c>
      <c r="Q45" s="82" t="e">
        <f t="shared" si="24"/>
        <v>#REF!</v>
      </c>
      <c r="R45" s="80" t="e">
        <f t="shared" si="25"/>
        <v>#REF!</v>
      </c>
      <c r="S45" s="81" t="e">
        <f>'CRONOGRAMA DES'!#REF!</f>
        <v>#REF!</v>
      </c>
      <c r="T45" s="82" t="e">
        <f t="shared" si="26"/>
        <v>#REF!</v>
      </c>
      <c r="U45" s="80" t="e">
        <f t="shared" si="20"/>
        <v>#REF!</v>
      </c>
      <c r="V45" s="81" t="e">
        <f>'CRONOGRAMA DES'!#REF!</f>
        <v>#REF!</v>
      </c>
      <c r="W45" s="82" t="e">
        <f t="shared" si="27"/>
        <v>#REF!</v>
      </c>
      <c r="X45" s="83" t="e">
        <f t="shared" si="21"/>
        <v>#REF!</v>
      </c>
    </row>
    <row r="46" spans="1:28" x14ac:dyDescent="0.25">
      <c r="A46" s="73" t="s">
        <v>59</v>
      </c>
      <c r="B46" s="76" t="str">
        <f>VLOOKUP(A46,Tabela3[[ITEM]:[DESCRIÇÃO]],6,FALSE)</f>
        <v>REVESTIMENTO DE PAREDES E TETOS</v>
      </c>
      <c r="C46" s="84"/>
      <c r="D46" s="78" t="e">
        <f t="shared" si="14"/>
        <v>#REF!</v>
      </c>
      <c r="E46" s="79">
        <f t="shared" si="15"/>
        <v>0</v>
      </c>
      <c r="F46" s="80" t="e">
        <f t="shared" si="16"/>
        <v>#REF!</v>
      </c>
      <c r="G46" s="81" t="e">
        <f>'CRONOGRAMA DES'!#REF!</f>
        <v>#REF!</v>
      </c>
      <c r="H46" s="82" t="e">
        <f t="shared" si="17"/>
        <v>#REF!</v>
      </c>
      <c r="I46" s="80" t="e">
        <f t="shared" si="18"/>
        <v>#REF!</v>
      </c>
      <c r="J46" s="81" t="e">
        <f>'CRONOGRAMA DES'!#REF!</f>
        <v>#REF!</v>
      </c>
      <c r="K46" s="82" t="e">
        <f t="shared" ref="K46:K63" si="28">J46+H46</f>
        <v>#REF!</v>
      </c>
      <c r="L46" s="80" t="e">
        <f t="shared" si="22"/>
        <v>#REF!</v>
      </c>
      <c r="M46" s="81" t="e">
        <f>'CRONOGRAMA DES'!#REF!</f>
        <v>#REF!</v>
      </c>
      <c r="N46" s="82" t="e">
        <f t="shared" si="19"/>
        <v>#REF!</v>
      </c>
      <c r="O46" s="80" t="e">
        <f t="shared" si="23"/>
        <v>#REF!</v>
      </c>
      <c r="P46" s="81" t="e">
        <f>'CRONOGRAMA DES'!#REF!</f>
        <v>#REF!</v>
      </c>
      <c r="Q46" s="82" t="e">
        <f t="shared" si="24"/>
        <v>#REF!</v>
      </c>
      <c r="R46" s="80" t="e">
        <f t="shared" si="25"/>
        <v>#REF!</v>
      </c>
      <c r="S46" s="81" t="e">
        <f>'CRONOGRAMA DES'!#REF!</f>
        <v>#REF!</v>
      </c>
      <c r="T46" s="82" t="e">
        <f t="shared" si="26"/>
        <v>#REF!</v>
      </c>
      <c r="U46" s="80" t="e">
        <f t="shared" si="20"/>
        <v>#REF!</v>
      </c>
      <c r="V46" s="81" t="e">
        <f>'CRONOGRAMA DES'!#REF!</f>
        <v>#REF!</v>
      </c>
      <c r="W46" s="82" t="e">
        <f t="shared" si="27"/>
        <v>#REF!</v>
      </c>
      <c r="X46" s="83" t="e">
        <f t="shared" si="21"/>
        <v>#REF!</v>
      </c>
    </row>
    <row r="47" spans="1:28" x14ac:dyDescent="0.25">
      <c r="A47" s="73" t="s">
        <v>127</v>
      </c>
      <c r="B47" s="76" t="str">
        <f>VLOOKUP(A47,Tabela3[[ITEM]:[DESCRIÇÃO]],6,FALSE)</f>
        <v>ESQUADRIAS, FERRAGENS E VIDROS</v>
      </c>
      <c r="C47" s="84"/>
      <c r="D47" s="78" t="e">
        <f t="shared" si="14"/>
        <v>#REF!</v>
      </c>
      <c r="E47" s="79" t="e">
        <f t="shared" si="15"/>
        <v>#REF!</v>
      </c>
      <c r="F47" s="80" t="e">
        <f t="shared" si="16"/>
        <v>#REF!</v>
      </c>
      <c r="G47" s="81" t="e">
        <f>'CRONOGRAMA DES'!#REF!</f>
        <v>#REF!</v>
      </c>
      <c r="H47" s="82" t="e">
        <f t="shared" si="17"/>
        <v>#REF!</v>
      </c>
      <c r="I47" s="80" t="e">
        <f t="shared" si="18"/>
        <v>#REF!</v>
      </c>
      <c r="J47" s="81" t="e">
        <f>'CRONOGRAMA DES'!#REF!</f>
        <v>#REF!</v>
      </c>
      <c r="K47" s="82" t="e">
        <f t="shared" si="28"/>
        <v>#REF!</v>
      </c>
      <c r="L47" s="80" t="e">
        <f t="shared" si="22"/>
        <v>#REF!</v>
      </c>
      <c r="M47" s="81" t="e">
        <f>'CRONOGRAMA DES'!#REF!</f>
        <v>#REF!</v>
      </c>
      <c r="N47" s="82" t="e">
        <f t="shared" si="19"/>
        <v>#REF!</v>
      </c>
      <c r="O47" s="80" t="e">
        <f t="shared" si="23"/>
        <v>#REF!</v>
      </c>
      <c r="P47" s="81" t="e">
        <f>'CRONOGRAMA DES'!#REF!</f>
        <v>#REF!</v>
      </c>
      <c r="Q47" s="82" t="e">
        <f t="shared" si="24"/>
        <v>#REF!</v>
      </c>
      <c r="R47" s="80" t="e">
        <f t="shared" si="25"/>
        <v>#REF!</v>
      </c>
      <c r="S47" s="81" t="e">
        <f>'CRONOGRAMA DES'!#REF!</f>
        <v>#REF!</v>
      </c>
      <c r="T47" s="82" t="e">
        <f t="shared" si="26"/>
        <v>#REF!</v>
      </c>
      <c r="U47" s="80" t="e">
        <f t="shared" si="20"/>
        <v>#REF!</v>
      </c>
      <c r="V47" s="81" t="e">
        <f>'CRONOGRAMA DES'!#REF!</f>
        <v>#REF!</v>
      </c>
      <c r="W47" s="82" t="e">
        <f t="shared" si="27"/>
        <v>#REF!</v>
      </c>
      <c r="X47" s="83" t="e">
        <f t="shared" si="21"/>
        <v>#REF!</v>
      </c>
    </row>
    <row r="48" spans="1:28" x14ac:dyDescent="0.25">
      <c r="A48" s="73" t="s">
        <v>61</v>
      </c>
      <c r="B48" s="76" t="str">
        <f>VLOOKUP(A48,Tabela3[[ITEM]:[DESCRIÇÃO]],6,FALSE)</f>
        <v>PISO</v>
      </c>
      <c r="C48" s="84"/>
      <c r="D48" s="78" t="e">
        <f t="shared" si="14"/>
        <v>#REF!</v>
      </c>
      <c r="E48" s="79">
        <f t="shared" si="15"/>
        <v>0</v>
      </c>
      <c r="F48" s="80" t="e">
        <f t="shared" si="16"/>
        <v>#REF!</v>
      </c>
      <c r="G48" s="81" t="e">
        <f>'CRONOGRAMA DES'!#REF!</f>
        <v>#REF!</v>
      </c>
      <c r="H48" s="82" t="e">
        <f t="shared" si="17"/>
        <v>#REF!</v>
      </c>
      <c r="I48" s="80" t="e">
        <f t="shared" si="18"/>
        <v>#REF!</v>
      </c>
      <c r="J48" s="81" t="e">
        <f>'CRONOGRAMA DES'!#REF!</f>
        <v>#REF!</v>
      </c>
      <c r="K48" s="82" t="e">
        <f t="shared" si="28"/>
        <v>#REF!</v>
      </c>
      <c r="L48" s="80" t="e">
        <f t="shared" si="22"/>
        <v>#REF!</v>
      </c>
      <c r="M48" s="81" t="e">
        <f>'CRONOGRAMA DES'!#REF!</f>
        <v>#REF!</v>
      </c>
      <c r="N48" s="82" t="e">
        <f t="shared" si="19"/>
        <v>#REF!</v>
      </c>
      <c r="O48" s="80" t="e">
        <f t="shared" si="23"/>
        <v>#REF!</v>
      </c>
      <c r="P48" s="81" t="e">
        <f>'CRONOGRAMA DES'!#REF!</f>
        <v>#REF!</v>
      </c>
      <c r="Q48" s="82" t="e">
        <f t="shared" si="24"/>
        <v>#REF!</v>
      </c>
      <c r="R48" s="80" t="e">
        <f t="shared" si="25"/>
        <v>#REF!</v>
      </c>
      <c r="S48" s="81" t="e">
        <f>'CRONOGRAMA DES'!#REF!</f>
        <v>#REF!</v>
      </c>
      <c r="T48" s="82" t="e">
        <f t="shared" si="26"/>
        <v>#REF!</v>
      </c>
      <c r="U48" s="80" t="e">
        <f t="shared" si="20"/>
        <v>#REF!</v>
      </c>
      <c r="V48" s="81" t="e">
        <f>'CRONOGRAMA DES'!#REF!</f>
        <v>#REF!</v>
      </c>
      <c r="W48" s="82" t="e">
        <f t="shared" si="27"/>
        <v>#REF!</v>
      </c>
      <c r="X48" s="83" t="e">
        <f t="shared" si="21"/>
        <v>#REF!</v>
      </c>
    </row>
    <row r="49" spans="1:24" x14ac:dyDescent="0.25">
      <c r="A49" s="73" t="s">
        <v>64</v>
      </c>
      <c r="B49" s="76" t="str">
        <f>VLOOKUP(A49,Tabela3[[ITEM]:[DESCRIÇÃO]],6,FALSE)</f>
        <v>INSTALAÇÕES ELETRICAS</v>
      </c>
      <c r="C49" s="77"/>
      <c r="D49" s="78" t="e">
        <f t="shared" si="14"/>
        <v>#REF!</v>
      </c>
      <c r="E49" s="79">
        <f t="shared" si="15"/>
        <v>0</v>
      </c>
      <c r="F49" s="80" t="e">
        <f t="shared" si="16"/>
        <v>#REF!</v>
      </c>
      <c r="G49" s="81" t="e">
        <f>'CRONOGRAMA DES'!#REF!</f>
        <v>#REF!</v>
      </c>
      <c r="H49" s="82" t="e">
        <f t="shared" si="17"/>
        <v>#REF!</v>
      </c>
      <c r="I49" s="80" t="e">
        <f t="shared" si="18"/>
        <v>#REF!</v>
      </c>
      <c r="J49" s="81" t="e">
        <f>'CRONOGRAMA DES'!#REF!</f>
        <v>#REF!</v>
      </c>
      <c r="K49" s="82" t="e">
        <f t="shared" si="28"/>
        <v>#REF!</v>
      </c>
      <c r="L49" s="80" t="e">
        <f t="shared" si="22"/>
        <v>#REF!</v>
      </c>
      <c r="M49" s="81" t="e">
        <f>'CRONOGRAMA DES'!#REF!</f>
        <v>#REF!</v>
      </c>
      <c r="N49" s="82" t="e">
        <f t="shared" si="19"/>
        <v>#REF!</v>
      </c>
      <c r="O49" s="80" t="e">
        <f t="shared" si="23"/>
        <v>#REF!</v>
      </c>
      <c r="P49" s="81" t="e">
        <f>'CRONOGRAMA DES'!#REF!</f>
        <v>#REF!</v>
      </c>
      <c r="Q49" s="82" t="e">
        <f t="shared" si="24"/>
        <v>#REF!</v>
      </c>
      <c r="R49" s="80" t="e">
        <f t="shared" si="25"/>
        <v>#REF!</v>
      </c>
      <c r="S49" s="81" t="e">
        <f>'CRONOGRAMA DES'!#REF!</f>
        <v>#REF!</v>
      </c>
      <c r="T49" s="82" t="e">
        <f t="shared" si="26"/>
        <v>#REF!</v>
      </c>
      <c r="U49" s="80" t="e">
        <f t="shared" si="20"/>
        <v>#REF!</v>
      </c>
      <c r="V49" s="81" t="e">
        <f>'CRONOGRAMA DES'!#REF!</f>
        <v>#REF!</v>
      </c>
      <c r="W49" s="82" t="e">
        <f t="shared" si="27"/>
        <v>#REF!</v>
      </c>
      <c r="X49" s="83" t="e">
        <f t="shared" si="21"/>
        <v>#REF!</v>
      </c>
    </row>
    <row r="50" spans="1:24" x14ac:dyDescent="0.25">
      <c r="A50" s="73" t="s">
        <v>135</v>
      </c>
      <c r="B50" s="76" t="str">
        <f>VLOOKUP(A50,Tabela3[[ITEM]:[DESCRIÇÃO]],6,FALSE)</f>
        <v>PREVENÇÃO DE COMBATE A INCÊNDIO E PÂNICO</v>
      </c>
      <c r="C50" s="77"/>
      <c r="D50" s="78" t="e">
        <f t="shared" si="14"/>
        <v>#REF!</v>
      </c>
      <c r="E50" s="79">
        <f t="shared" si="15"/>
        <v>0</v>
      </c>
      <c r="F50" s="80" t="e">
        <f t="shared" si="16"/>
        <v>#REF!</v>
      </c>
      <c r="G50" s="81" t="e">
        <f>'CRONOGRAMA DES'!#REF!</f>
        <v>#REF!</v>
      </c>
      <c r="H50" s="82" t="e">
        <f t="shared" si="17"/>
        <v>#REF!</v>
      </c>
      <c r="I50" s="80" t="e">
        <f t="shared" si="18"/>
        <v>#REF!</v>
      </c>
      <c r="J50" s="81" t="e">
        <f>'CRONOGRAMA DES'!#REF!</f>
        <v>#REF!</v>
      </c>
      <c r="K50" s="82" t="e">
        <f t="shared" si="28"/>
        <v>#REF!</v>
      </c>
      <c r="L50" s="80" t="e">
        <f t="shared" si="22"/>
        <v>#REF!</v>
      </c>
      <c r="M50" s="81" t="e">
        <f>'CRONOGRAMA DES'!#REF!</f>
        <v>#REF!</v>
      </c>
      <c r="N50" s="82" t="e">
        <f t="shared" si="19"/>
        <v>#REF!</v>
      </c>
      <c r="O50" s="80" t="e">
        <f t="shared" si="23"/>
        <v>#REF!</v>
      </c>
      <c r="P50" s="81" t="e">
        <f>'CRONOGRAMA DES'!#REF!</f>
        <v>#REF!</v>
      </c>
      <c r="Q50" s="82" t="e">
        <f t="shared" si="24"/>
        <v>#REF!</v>
      </c>
      <c r="R50" s="80" t="e">
        <f t="shared" si="25"/>
        <v>#REF!</v>
      </c>
      <c r="S50" s="81" t="e">
        <f>'CRONOGRAMA DES'!#REF!</f>
        <v>#REF!</v>
      </c>
      <c r="T50" s="82" t="e">
        <f t="shared" si="26"/>
        <v>#REF!</v>
      </c>
      <c r="U50" s="80" t="e">
        <f t="shared" si="20"/>
        <v>#REF!</v>
      </c>
      <c r="V50" s="81" t="e">
        <f>'CRONOGRAMA DES'!#REF!</f>
        <v>#REF!</v>
      </c>
      <c r="W50" s="82" t="e">
        <f t="shared" si="27"/>
        <v>#REF!</v>
      </c>
      <c r="X50" s="83" t="e">
        <f t="shared" si="21"/>
        <v>#REF!</v>
      </c>
    </row>
    <row r="51" spans="1:24" x14ac:dyDescent="0.25">
      <c r="A51" s="73" t="s">
        <v>136</v>
      </c>
      <c r="B51" s="76" t="str">
        <f>VLOOKUP(A51,Tabela3[[ITEM]:[DESCRIÇÃO]],6,FALSE)</f>
        <v>URBANIZAÇÃO</v>
      </c>
      <c r="C51" s="84"/>
      <c r="D51" s="78" t="e">
        <f t="shared" si="14"/>
        <v>#REF!</v>
      </c>
      <c r="E51" s="79">
        <f t="shared" si="15"/>
        <v>0</v>
      </c>
      <c r="F51" s="80" t="e">
        <f t="shared" si="16"/>
        <v>#REF!</v>
      </c>
      <c r="G51" s="81" t="e">
        <f>'CRONOGRAMA DES'!#REF!</f>
        <v>#REF!</v>
      </c>
      <c r="H51" s="82" t="e">
        <f t="shared" si="17"/>
        <v>#REF!</v>
      </c>
      <c r="I51" s="80" t="e">
        <f t="shared" si="18"/>
        <v>#REF!</v>
      </c>
      <c r="J51" s="81" t="e">
        <f>'CRONOGRAMA DES'!#REF!</f>
        <v>#REF!</v>
      </c>
      <c r="K51" s="82" t="e">
        <f t="shared" si="28"/>
        <v>#REF!</v>
      </c>
      <c r="L51" s="80" t="e">
        <f t="shared" si="22"/>
        <v>#REF!</v>
      </c>
      <c r="M51" s="81" t="e">
        <f>'CRONOGRAMA DES'!#REF!</f>
        <v>#REF!</v>
      </c>
      <c r="N51" s="82" t="e">
        <f t="shared" si="19"/>
        <v>#REF!</v>
      </c>
      <c r="O51" s="80" t="e">
        <f t="shared" si="23"/>
        <v>#REF!</v>
      </c>
      <c r="P51" s="81" t="e">
        <f>'CRONOGRAMA DES'!#REF!</f>
        <v>#REF!</v>
      </c>
      <c r="Q51" s="82" t="e">
        <f t="shared" si="24"/>
        <v>#REF!</v>
      </c>
      <c r="R51" s="80" t="e">
        <f t="shared" si="25"/>
        <v>#REF!</v>
      </c>
      <c r="S51" s="81" t="e">
        <f>'CRONOGRAMA DES'!#REF!</f>
        <v>#REF!</v>
      </c>
      <c r="T51" s="82" t="e">
        <f t="shared" si="26"/>
        <v>#REF!</v>
      </c>
      <c r="U51" s="80" t="e">
        <f t="shared" si="20"/>
        <v>#REF!</v>
      </c>
      <c r="V51" s="81" t="e">
        <f>'CRONOGRAMA DES'!#REF!</f>
        <v>#REF!</v>
      </c>
      <c r="W51" s="82" t="e">
        <f t="shared" si="27"/>
        <v>#REF!</v>
      </c>
      <c r="X51" s="83" t="e">
        <f t="shared" si="21"/>
        <v>#REF!</v>
      </c>
    </row>
    <row r="52" spans="1:24" x14ac:dyDescent="0.25">
      <c r="A52" s="73" t="s">
        <v>137</v>
      </c>
      <c r="B52" s="76" t="str">
        <f>VLOOKUP(A52,Tabela3[[ITEM]:[DESCRIÇÃO]],6,FALSE)</f>
        <v>PINTURA</v>
      </c>
      <c r="C52" s="84"/>
      <c r="D52" s="78" t="e">
        <f t="shared" si="14"/>
        <v>#REF!</v>
      </c>
      <c r="E52" s="79">
        <f t="shared" si="15"/>
        <v>0</v>
      </c>
      <c r="F52" s="80" t="e">
        <f t="shared" si="16"/>
        <v>#REF!</v>
      </c>
      <c r="G52" s="81" t="e">
        <f>'CRONOGRAMA DES'!#REF!</f>
        <v>#REF!</v>
      </c>
      <c r="H52" s="82" t="e">
        <f t="shared" si="17"/>
        <v>#REF!</v>
      </c>
      <c r="I52" s="80" t="e">
        <f t="shared" si="18"/>
        <v>#REF!</v>
      </c>
      <c r="J52" s="81" t="e">
        <f>'CRONOGRAMA DES'!#REF!</f>
        <v>#REF!</v>
      </c>
      <c r="K52" s="82" t="e">
        <f t="shared" si="28"/>
        <v>#REF!</v>
      </c>
      <c r="L52" s="80" t="e">
        <f t="shared" si="22"/>
        <v>#REF!</v>
      </c>
      <c r="M52" s="81" t="e">
        <f>'CRONOGRAMA DES'!#REF!</f>
        <v>#REF!</v>
      </c>
      <c r="N52" s="82" t="e">
        <f t="shared" si="19"/>
        <v>#REF!</v>
      </c>
      <c r="O52" s="80" t="e">
        <f t="shared" si="23"/>
        <v>#REF!</v>
      </c>
      <c r="P52" s="81" t="e">
        <f>'CRONOGRAMA DES'!#REF!</f>
        <v>#REF!</v>
      </c>
      <c r="Q52" s="82" t="e">
        <f t="shared" si="24"/>
        <v>#REF!</v>
      </c>
      <c r="R52" s="80" t="e">
        <f t="shared" si="25"/>
        <v>#REF!</v>
      </c>
      <c r="S52" s="81" t="e">
        <f>'CRONOGRAMA DES'!#REF!</f>
        <v>#REF!</v>
      </c>
      <c r="T52" s="82" t="e">
        <f t="shared" si="26"/>
        <v>#REF!</v>
      </c>
      <c r="U52" s="80" t="e">
        <f t="shared" si="20"/>
        <v>#REF!</v>
      </c>
      <c r="V52" s="81" t="e">
        <f>'CRONOGRAMA DES'!#REF!</f>
        <v>#REF!</v>
      </c>
      <c r="W52" s="82" t="e">
        <f t="shared" si="27"/>
        <v>#REF!</v>
      </c>
      <c r="X52" s="83" t="e">
        <f t="shared" si="21"/>
        <v>#REF!</v>
      </c>
    </row>
    <row r="53" spans="1:24" x14ac:dyDescent="0.25">
      <c r="A53" s="73" t="s">
        <v>140</v>
      </c>
      <c r="B53" s="76" t="str">
        <f>VLOOKUP(A53,Tabela3[[ITEM]:[DESCRIÇÃO]],6,FALSE)</f>
        <v>PEDRAS, BANCADAS E DIVISÓRIAS</v>
      </c>
      <c r="C53" s="84"/>
      <c r="D53" s="78" t="e">
        <f t="shared" si="14"/>
        <v>#REF!</v>
      </c>
      <c r="E53" s="79">
        <f t="shared" si="15"/>
        <v>0</v>
      </c>
      <c r="F53" s="80" t="e">
        <f t="shared" si="16"/>
        <v>#REF!</v>
      </c>
      <c r="G53" s="81" t="e">
        <f>'CRONOGRAMA DES'!#REF!</f>
        <v>#REF!</v>
      </c>
      <c r="H53" s="82" t="e">
        <f t="shared" si="17"/>
        <v>#REF!</v>
      </c>
      <c r="I53" s="80" t="e">
        <f t="shared" si="18"/>
        <v>#REF!</v>
      </c>
      <c r="J53" s="81" t="e">
        <f>'CRONOGRAMA DES'!#REF!</f>
        <v>#REF!</v>
      </c>
      <c r="K53" s="82" t="e">
        <f t="shared" si="28"/>
        <v>#REF!</v>
      </c>
      <c r="L53" s="80" t="e">
        <f t="shared" si="22"/>
        <v>#REF!</v>
      </c>
      <c r="M53" s="81" t="e">
        <f>'CRONOGRAMA DES'!#REF!</f>
        <v>#REF!</v>
      </c>
      <c r="N53" s="82" t="e">
        <f t="shared" si="19"/>
        <v>#REF!</v>
      </c>
      <c r="O53" s="80" t="e">
        <f t="shared" si="23"/>
        <v>#REF!</v>
      </c>
      <c r="P53" s="81" t="e">
        <f>'CRONOGRAMA DES'!#REF!</f>
        <v>#REF!</v>
      </c>
      <c r="Q53" s="82" t="e">
        <f t="shared" si="24"/>
        <v>#REF!</v>
      </c>
      <c r="R53" s="80" t="e">
        <f t="shared" si="25"/>
        <v>#REF!</v>
      </c>
      <c r="S53" s="81" t="e">
        <f>'CRONOGRAMA DES'!#REF!</f>
        <v>#REF!</v>
      </c>
      <c r="T53" s="82" t="e">
        <f t="shared" si="26"/>
        <v>#REF!</v>
      </c>
      <c r="U53" s="80" t="e">
        <f t="shared" si="20"/>
        <v>#REF!</v>
      </c>
      <c r="V53" s="81" t="e">
        <f>'CRONOGRAMA DES'!#REF!</f>
        <v>#REF!</v>
      </c>
      <c r="W53" s="82" t="e">
        <f t="shared" si="27"/>
        <v>#REF!</v>
      </c>
      <c r="X53" s="83" t="e">
        <f t="shared" si="21"/>
        <v>#REF!</v>
      </c>
    </row>
    <row r="54" spans="1:24" x14ac:dyDescent="0.25">
      <c r="A54" s="73" t="s">
        <v>142</v>
      </c>
      <c r="B54" s="76" t="str">
        <f>VLOOKUP(A54,Tabela3[[ITEM]:[DESCRIÇÃO]],6,FALSE)</f>
        <v>SERVIÇOS COMPLEMENTARES</v>
      </c>
      <c r="C54" s="84"/>
      <c r="D54" s="78" t="e">
        <f t="shared" si="14"/>
        <v>#REF!</v>
      </c>
      <c r="E54" s="79" t="e">
        <f t="shared" si="15"/>
        <v>#REF!</v>
      </c>
      <c r="F54" s="80" t="e">
        <f t="shared" si="16"/>
        <v>#REF!</v>
      </c>
      <c r="G54" s="81" t="e">
        <f>'CRONOGRAMA DES'!#REF!</f>
        <v>#REF!</v>
      </c>
      <c r="H54" s="82" t="e">
        <f t="shared" si="17"/>
        <v>#REF!</v>
      </c>
      <c r="I54" s="80" t="e">
        <f t="shared" si="18"/>
        <v>#REF!</v>
      </c>
      <c r="J54" s="81" t="e">
        <f>'CRONOGRAMA DES'!#REF!</f>
        <v>#REF!</v>
      </c>
      <c r="K54" s="82" t="e">
        <f t="shared" si="28"/>
        <v>#REF!</v>
      </c>
      <c r="L54" s="80" t="e">
        <f t="shared" si="22"/>
        <v>#REF!</v>
      </c>
      <c r="M54" s="81" t="e">
        <f>'CRONOGRAMA DES'!#REF!</f>
        <v>#REF!</v>
      </c>
      <c r="N54" s="82" t="e">
        <f t="shared" si="19"/>
        <v>#REF!</v>
      </c>
      <c r="O54" s="80" t="e">
        <f t="shared" si="23"/>
        <v>#REF!</v>
      </c>
      <c r="P54" s="81" t="e">
        <f>'CRONOGRAMA DES'!#REF!</f>
        <v>#REF!</v>
      </c>
      <c r="Q54" s="82" t="e">
        <f t="shared" si="24"/>
        <v>#REF!</v>
      </c>
      <c r="R54" s="80" t="e">
        <f t="shared" si="25"/>
        <v>#REF!</v>
      </c>
      <c r="S54" s="81" t="e">
        <f>'CRONOGRAMA DES'!#REF!</f>
        <v>#REF!</v>
      </c>
      <c r="T54" s="82" t="e">
        <f t="shared" si="26"/>
        <v>#REF!</v>
      </c>
      <c r="U54" s="80" t="e">
        <f t="shared" si="20"/>
        <v>#REF!</v>
      </c>
      <c r="V54" s="81" t="e">
        <f>'CRONOGRAMA DES'!#REF!</f>
        <v>#REF!</v>
      </c>
      <c r="W54" s="82" t="e">
        <f t="shared" si="27"/>
        <v>#REF!</v>
      </c>
      <c r="X54" s="83" t="e">
        <f t="shared" si="21"/>
        <v>#REF!</v>
      </c>
    </row>
    <row r="55" spans="1:24" x14ac:dyDescent="0.25">
      <c r="A55" s="73" t="s">
        <v>143</v>
      </c>
      <c r="B55" s="76" t="str">
        <f>VLOOKUP(A55,Tabela3[[ITEM]:[DESCRIÇÃO]],6,FALSE)</f>
        <v xml:space="preserve">ADMINISTRAÇÃO LOCAL </v>
      </c>
      <c r="C55" s="84"/>
      <c r="D55" s="78" t="e">
        <f t="shared" si="14"/>
        <v>#REF!</v>
      </c>
      <c r="E55" s="79">
        <f t="shared" si="15"/>
        <v>0</v>
      </c>
      <c r="F55" s="80" t="e">
        <f t="shared" si="16"/>
        <v>#REF!</v>
      </c>
      <c r="G55" s="81" t="e">
        <f>'CRONOGRAMA DES'!#REF!</f>
        <v>#REF!</v>
      </c>
      <c r="H55" s="82" t="e">
        <f t="shared" si="17"/>
        <v>#REF!</v>
      </c>
      <c r="I55" s="80" t="e">
        <f t="shared" si="18"/>
        <v>#REF!</v>
      </c>
      <c r="J55" s="81" t="e">
        <f>'CRONOGRAMA DES'!#REF!</f>
        <v>#REF!</v>
      </c>
      <c r="K55" s="82" t="e">
        <f t="shared" si="28"/>
        <v>#REF!</v>
      </c>
      <c r="L55" s="80" t="e">
        <f t="shared" si="22"/>
        <v>#REF!</v>
      </c>
      <c r="M55" s="81" t="e">
        <f>'CRONOGRAMA DES'!#REF!</f>
        <v>#REF!</v>
      </c>
      <c r="N55" s="82" t="e">
        <f t="shared" si="19"/>
        <v>#REF!</v>
      </c>
      <c r="O55" s="80" t="e">
        <f t="shared" si="23"/>
        <v>#REF!</v>
      </c>
      <c r="P55" s="81" t="e">
        <f>'CRONOGRAMA DES'!#REF!</f>
        <v>#REF!</v>
      </c>
      <c r="Q55" s="82" t="e">
        <f t="shared" si="24"/>
        <v>#REF!</v>
      </c>
      <c r="R55" s="80" t="e">
        <f t="shared" si="25"/>
        <v>#REF!</v>
      </c>
      <c r="S55" s="81" t="e">
        <f>'CRONOGRAMA DES'!#REF!</f>
        <v>#REF!</v>
      </c>
      <c r="T55" s="82" t="e">
        <f t="shared" si="26"/>
        <v>#REF!</v>
      </c>
      <c r="U55" s="80" t="e">
        <f t="shared" si="20"/>
        <v>#REF!</v>
      </c>
      <c r="V55" s="81" t="e">
        <f>'CRONOGRAMA DES'!#REF!</f>
        <v>#REF!</v>
      </c>
      <c r="W55" s="82" t="e">
        <f t="shared" si="27"/>
        <v>#REF!</v>
      </c>
      <c r="X55" s="83" t="e">
        <f t="shared" si="21"/>
        <v>#REF!</v>
      </c>
    </row>
    <row r="56" spans="1:24" x14ac:dyDescent="0.25">
      <c r="A56" s="73" t="s">
        <v>157</v>
      </c>
      <c r="B56" s="76" t="str">
        <f>VLOOKUP(A56,Tabela3[[ITEM]:[DESCRIÇÃO]],6,FALSE)</f>
        <v xml:space="preserve">LIMPEZA FINAL </v>
      </c>
      <c r="C56" s="84"/>
      <c r="D56" s="78" t="e">
        <f t="shared" si="14"/>
        <v>#REF!</v>
      </c>
      <c r="E56" s="79">
        <f t="shared" si="15"/>
        <v>0</v>
      </c>
      <c r="F56" s="80" t="e">
        <f t="shared" si="16"/>
        <v>#REF!</v>
      </c>
      <c r="G56" s="81" t="e">
        <f>'CRONOGRAMA DES'!#REF!</f>
        <v>#REF!</v>
      </c>
      <c r="H56" s="82" t="e">
        <f t="shared" si="17"/>
        <v>#REF!</v>
      </c>
      <c r="I56" s="80" t="e">
        <f t="shared" si="18"/>
        <v>#REF!</v>
      </c>
      <c r="J56" s="81" t="e">
        <f>'CRONOGRAMA DES'!#REF!</f>
        <v>#REF!</v>
      </c>
      <c r="K56" s="82" t="e">
        <f t="shared" si="28"/>
        <v>#REF!</v>
      </c>
      <c r="L56" s="80" t="e">
        <f t="shared" si="22"/>
        <v>#REF!</v>
      </c>
      <c r="M56" s="81" t="e">
        <f>'CRONOGRAMA DES'!#REF!</f>
        <v>#REF!</v>
      </c>
      <c r="N56" s="82" t="e">
        <f t="shared" si="19"/>
        <v>#REF!</v>
      </c>
      <c r="O56" s="80" t="e">
        <f t="shared" si="23"/>
        <v>#REF!</v>
      </c>
      <c r="P56" s="81" t="e">
        <f>'CRONOGRAMA DES'!#REF!</f>
        <v>#REF!</v>
      </c>
      <c r="Q56" s="82" t="e">
        <f t="shared" si="24"/>
        <v>#REF!</v>
      </c>
      <c r="R56" s="80" t="e">
        <f t="shared" si="25"/>
        <v>#REF!</v>
      </c>
      <c r="S56" s="81" t="e">
        <f>'CRONOGRAMA DES'!#REF!</f>
        <v>#REF!</v>
      </c>
      <c r="T56" s="82" t="e">
        <f t="shared" si="26"/>
        <v>#REF!</v>
      </c>
      <c r="U56" s="80" t="e">
        <f t="shared" si="20"/>
        <v>#REF!</v>
      </c>
      <c r="V56" s="81" t="e">
        <f>'CRONOGRAMA DES'!#REF!</f>
        <v>#REF!</v>
      </c>
      <c r="W56" s="82" t="e">
        <f t="shared" si="27"/>
        <v>#REF!</v>
      </c>
      <c r="X56" s="83" t="e">
        <f t="shared" si="21"/>
        <v>#REF!</v>
      </c>
    </row>
    <row r="57" spans="1:24" x14ac:dyDescent="0.25">
      <c r="A57" s="73" t="s">
        <v>163</v>
      </c>
      <c r="B57" s="76" t="e">
        <f>VLOOKUP(A57,Tabela3[[ITEM]:[DESCRIÇÃO]],6,FALSE)</f>
        <v>#N/A</v>
      </c>
      <c r="C57" s="84"/>
      <c r="D57" s="78" t="e">
        <f t="shared" si="14"/>
        <v>#N/A</v>
      </c>
      <c r="E57" s="79" t="e">
        <f t="shared" si="15"/>
        <v>#N/A</v>
      </c>
      <c r="F57" s="80" t="e">
        <f t="shared" si="16"/>
        <v>#REF!</v>
      </c>
      <c r="G57" s="81" t="e">
        <f>'CRONOGRAMA DES'!#REF!</f>
        <v>#REF!</v>
      </c>
      <c r="H57" s="82" t="e">
        <f t="shared" si="17"/>
        <v>#REF!</v>
      </c>
      <c r="I57" s="80" t="e">
        <f t="shared" si="18"/>
        <v>#REF!</v>
      </c>
      <c r="J57" s="81" t="e">
        <f>'CRONOGRAMA DES'!#REF!</f>
        <v>#REF!</v>
      </c>
      <c r="K57" s="82" t="e">
        <f t="shared" si="28"/>
        <v>#REF!</v>
      </c>
      <c r="L57" s="80" t="e">
        <f t="shared" si="22"/>
        <v>#REF!</v>
      </c>
      <c r="M57" s="81" t="e">
        <f>'CRONOGRAMA DES'!#REF!</f>
        <v>#REF!</v>
      </c>
      <c r="N57" s="82" t="e">
        <f t="shared" si="19"/>
        <v>#REF!</v>
      </c>
      <c r="O57" s="80" t="e">
        <f t="shared" si="23"/>
        <v>#REF!</v>
      </c>
      <c r="P57" s="81" t="e">
        <f>'CRONOGRAMA DES'!#REF!</f>
        <v>#REF!</v>
      </c>
      <c r="Q57" s="82" t="e">
        <f t="shared" si="24"/>
        <v>#REF!</v>
      </c>
      <c r="R57" s="80" t="e">
        <f t="shared" si="25"/>
        <v>#REF!</v>
      </c>
      <c r="S57" s="81" t="e">
        <f>'CRONOGRAMA DES'!#REF!</f>
        <v>#REF!</v>
      </c>
      <c r="T57" s="82" t="e">
        <f t="shared" si="26"/>
        <v>#REF!</v>
      </c>
      <c r="U57" s="80" t="e">
        <f t="shared" si="20"/>
        <v>#REF!</v>
      </c>
      <c r="V57" s="81" t="e">
        <f>'CRONOGRAMA DES'!#REF!</f>
        <v>#REF!</v>
      </c>
      <c r="W57" s="82" t="e">
        <f t="shared" si="27"/>
        <v>#REF!</v>
      </c>
      <c r="X57" s="83" t="e">
        <f t="shared" si="21"/>
        <v>#REF!</v>
      </c>
    </row>
    <row r="58" spans="1:24" x14ac:dyDescent="0.25">
      <c r="A58" s="73" t="s">
        <v>164</v>
      </c>
      <c r="B58" s="76" t="e">
        <f>VLOOKUP(A58,Tabela3[[ITEM]:[DESCRIÇÃO]],6,FALSE)</f>
        <v>#N/A</v>
      </c>
      <c r="C58" s="84"/>
      <c r="D58" s="78" t="e">
        <f t="shared" si="14"/>
        <v>#N/A</v>
      </c>
      <c r="E58" s="79" t="e">
        <f t="shared" si="15"/>
        <v>#N/A</v>
      </c>
      <c r="F58" s="80" t="e">
        <f t="shared" si="16"/>
        <v>#REF!</v>
      </c>
      <c r="G58" s="81" t="e">
        <f>'CRONOGRAMA DES'!#REF!</f>
        <v>#REF!</v>
      </c>
      <c r="H58" s="82" t="e">
        <f t="shared" si="17"/>
        <v>#REF!</v>
      </c>
      <c r="I58" s="80" t="e">
        <f t="shared" si="18"/>
        <v>#REF!</v>
      </c>
      <c r="J58" s="81" t="e">
        <f>'CRONOGRAMA DES'!#REF!</f>
        <v>#REF!</v>
      </c>
      <c r="K58" s="82" t="e">
        <f t="shared" si="28"/>
        <v>#REF!</v>
      </c>
      <c r="L58" s="80" t="e">
        <f t="shared" si="22"/>
        <v>#REF!</v>
      </c>
      <c r="M58" s="81" t="e">
        <f>'CRONOGRAMA DES'!#REF!</f>
        <v>#REF!</v>
      </c>
      <c r="N58" s="82" t="e">
        <f t="shared" si="19"/>
        <v>#REF!</v>
      </c>
      <c r="O58" s="80" t="e">
        <f t="shared" si="23"/>
        <v>#REF!</v>
      </c>
      <c r="P58" s="81" t="e">
        <f>'CRONOGRAMA DES'!#REF!</f>
        <v>#REF!</v>
      </c>
      <c r="Q58" s="82" t="e">
        <f t="shared" si="24"/>
        <v>#REF!</v>
      </c>
      <c r="R58" s="80" t="e">
        <f t="shared" si="25"/>
        <v>#REF!</v>
      </c>
      <c r="S58" s="81" t="e">
        <f>'CRONOGRAMA DES'!#REF!</f>
        <v>#REF!</v>
      </c>
      <c r="T58" s="82" t="e">
        <f t="shared" si="26"/>
        <v>#REF!</v>
      </c>
      <c r="U58" s="80" t="e">
        <f t="shared" si="20"/>
        <v>#REF!</v>
      </c>
      <c r="V58" s="81" t="e">
        <f>'CRONOGRAMA DES'!#REF!</f>
        <v>#REF!</v>
      </c>
      <c r="W58" s="82" t="e">
        <f t="shared" si="27"/>
        <v>#REF!</v>
      </c>
      <c r="X58" s="83" t="e">
        <f t="shared" si="21"/>
        <v>#REF!</v>
      </c>
    </row>
    <row r="59" spans="1:24" x14ac:dyDescent="0.25">
      <c r="A59" s="73" t="s">
        <v>165</v>
      </c>
      <c r="B59" s="76" t="e">
        <f>VLOOKUP(A59,Tabela3[[ITEM]:[DESCRIÇÃO]],6,FALSE)</f>
        <v>#N/A</v>
      </c>
      <c r="C59" s="84"/>
      <c r="D59" s="78" t="e">
        <f t="shared" si="14"/>
        <v>#N/A</v>
      </c>
      <c r="E59" s="79" t="e">
        <f t="shared" si="15"/>
        <v>#N/A</v>
      </c>
      <c r="F59" s="80" t="e">
        <f t="shared" si="16"/>
        <v>#REF!</v>
      </c>
      <c r="G59" s="81" t="e">
        <f>'CRONOGRAMA DES'!#REF!</f>
        <v>#REF!</v>
      </c>
      <c r="H59" s="82" t="e">
        <f t="shared" si="17"/>
        <v>#REF!</v>
      </c>
      <c r="I59" s="80" t="e">
        <f t="shared" si="18"/>
        <v>#REF!</v>
      </c>
      <c r="J59" s="81" t="e">
        <f>'CRONOGRAMA DES'!#REF!</f>
        <v>#REF!</v>
      </c>
      <c r="K59" s="82" t="e">
        <f t="shared" si="28"/>
        <v>#REF!</v>
      </c>
      <c r="L59" s="80" t="e">
        <f t="shared" si="22"/>
        <v>#REF!</v>
      </c>
      <c r="M59" s="81" t="e">
        <f>'CRONOGRAMA DES'!#REF!</f>
        <v>#REF!</v>
      </c>
      <c r="N59" s="82" t="e">
        <f t="shared" si="19"/>
        <v>#REF!</v>
      </c>
      <c r="O59" s="80" t="e">
        <f t="shared" si="23"/>
        <v>#REF!</v>
      </c>
      <c r="P59" s="81" t="e">
        <f>'CRONOGRAMA DES'!#REF!</f>
        <v>#REF!</v>
      </c>
      <c r="Q59" s="82" t="e">
        <f t="shared" si="24"/>
        <v>#REF!</v>
      </c>
      <c r="R59" s="80" t="e">
        <f t="shared" si="25"/>
        <v>#REF!</v>
      </c>
      <c r="S59" s="81" t="e">
        <f>'CRONOGRAMA DES'!#REF!</f>
        <v>#REF!</v>
      </c>
      <c r="T59" s="82" t="e">
        <f t="shared" si="26"/>
        <v>#REF!</v>
      </c>
      <c r="U59" s="80" t="e">
        <f t="shared" si="20"/>
        <v>#REF!</v>
      </c>
      <c r="V59" s="81" t="e">
        <f>'CRONOGRAMA DES'!#REF!</f>
        <v>#REF!</v>
      </c>
      <c r="W59" s="82" t="e">
        <f t="shared" si="27"/>
        <v>#REF!</v>
      </c>
      <c r="X59" s="83" t="e">
        <f t="shared" si="21"/>
        <v>#REF!</v>
      </c>
    </row>
    <row r="60" spans="1:24" x14ac:dyDescent="0.25">
      <c r="A60" s="73" t="s">
        <v>314</v>
      </c>
      <c r="B60" s="76" t="e">
        <f>VLOOKUP(A60,Tabela3[[ITEM]:[DESCRIÇÃO]],6,FALSE)</f>
        <v>#N/A</v>
      </c>
      <c r="C60" s="84"/>
      <c r="D60" s="78" t="e">
        <f t="shared" si="14"/>
        <v>#N/A</v>
      </c>
      <c r="E60" s="79" t="e">
        <f t="shared" si="15"/>
        <v>#N/A</v>
      </c>
      <c r="F60" s="80" t="e">
        <f t="shared" si="16"/>
        <v>#REF!</v>
      </c>
      <c r="G60" s="81" t="e">
        <f>'CRONOGRAMA DES'!#REF!</f>
        <v>#REF!</v>
      </c>
      <c r="H60" s="82" t="e">
        <f t="shared" si="17"/>
        <v>#REF!</v>
      </c>
      <c r="I60" s="80" t="e">
        <f t="shared" si="18"/>
        <v>#REF!</v>
      </c>
      <c r="J60" s="81" t="e">
        <f>'CRONOGRAMA DES'!#REF!</f>
        <v>#REF!</v>
      </c>
      <c r="K60" s="82" t="e">
        <f t="shared" si="28"/>
        <v>#REF!</v>
      </c>
      <c r="L60" s="80" t="e">
        <f t="shared" si="22"/>
        <v>#REF!</v>
      </c>
      <c r="M60" s="81" t="e">
        <f>'CRONOGRAMA DES'!#REF!</f>
        <v>#REF!</v>
      </c>
      <c r="N60" s="82" t="e">
        <f t="shared" si="19"/>
        <v>#REF!</v>
      </c>
      <c r="O60" s="80" t="e">
        <f t="shared" si="23"/>
        <v>#REF!</v>
      </c>
      <c r="P60" s="81" t="e">
        <f>'CRONOGRAMA DES'!#REF!</f>
        <v>#REF!</v>
      </c>
      <c r="Q60" s="82" t="e">
        <f t="shared" si="24"/>
        <v>#REF!</v>
      </c>
      <c r="R60" s="80" t="e">
        <f t="shared" si="25"/>
        <v>#REF!</v>
      </c>
      <c r="S60" s="81" t="e">
        <f>'CRONOGRAMA DES'!#REF!</f>
        <v>#REF!</v>
      </c>
      <c r="T60" s="82" t="e">
        <f t="shared" si="26"/>
        <v>#REF!</v>
      </c>
      <c r="U60" s="80" t="e">
        <f t="shared" si="20"/>
        <v>#REF!</v>
      </c>
      <c r="V60" s="81" t="e">
        <f>'CRONOGRAMA DES'!#REF!</f>
        <v>#REF!</v>
      </c>
      <c r="W60" s="82" t="e">
        <f t="shared" si="27"/>
        <v>#REF!</v>
      </c>
      <c r="X60" s="83" t="e">
        <f t="shared" si="21"/>
        <v>#REF!</v>
      </c>
    </row>
    <row r="61" spans="1:24" x14ac:dyDescent="0.25">
      <c r="A61" s="73" t="s">
        <v>166</v>
      </c>
      <c r="B61" s="76" t="e">
        <f>VLOOKUP(A61,Tabela3[[ITEM]:[DESCRIÇÃO]],6,FALSE)</f>
        <v>#N/A</v>
      </c>
      <c r="C61" s="84"/>
      <c r="D61" s="78" t="e">
        <f t="shared" si="14"/>
        <v>#N/A</v>
      </c>
      <c r="E61" s="79" t="e">
        <f t="shared" si="15"/>
        <v>#N/A</v>
      </c>
      <c r="F61" s="80" t="e">
        <f t="shared" si="16"/>
        <v>#REF!</v>
      </c>
      <c r="G61" s="81" t="e">
        <f>'CRONOGRAMA DES'!#REF!</f>
        <v>#REF!</v>
      </c>
      <c r="H61" s="82" t="e">
        <f t="shared" si="17"/>
        <v>#REF!</v>
      </c>
      <c r="I61" s="80" t="e">
        <f t="shared" si="18"/>
        <v>#REF!</v>
      </c>
      <c r="J61" s="81" t="e">
        <f>'CRONOGRAMA DES'!#REF!</f>
        <v>#REF!</v>
      </c>
      <c r="K61" s="82" t="e">
        <f t="shared" si="28"/>
        <v>#REF!</v>
      </c>
      <c r="L61" s="80" t="e">
        <f t="shared" si="22"/>
        <v>#REF!</v>
      </c>
      <c r="M61" s="81" t="e">
        <f>'CRONOGRAMA DES'!#REF!</f>
        <v>#REF!</v>
      </c>
      <c r="N61" s="82" t="e">
        <f t="shared" si="19"/>
        <v>#REF!</v>
      </c>
      <c r="O61" s="80" t="e">
        <f t="shared" si="23"/>
        <v>#REF!</v>
      </c>
      <c r="P61" s="81" t="e">
        <f>'CRONOGRAMA DES'!#REF!</f>
        <v>#REF!</v>
      </c>
      <c r="Q61" s="82" t="e">
        <f t="shared" si="24"/>
        <v>#REF!</v>
      </c>
      <c r="R61" s="80" t="e">
        <f t="shared" si="25"/>
        <v>#REF!</v>
      </c>
      <c r="S61" s="81" t="e">
        <f>'CRONOGRAMA DES'!#REF!</f>
        <v>#REF!</v>
      </c>
      <c r="T61" s="82" t="e">
        <f t="shared" si="26"/>
        <v>#REF!</v>
      </c>
      <c r="U61" s="80" t="e">
        <f t="shared" si="20"/>
        <v>#REF!</v>
      </c>
      <c r="V61" s="81" t="e">
        <f>'CRONOGRAMA DES'!#REF!</f>
        <v>#REF!</v>
      </c>
      <c r="W61" s="82" t="e">
        <f t="shared" si="27"/>
        <v>#REF!</v>
      </c>
      <c r="X61" s="83" t="e">
        <f t="shared" si="21"/>
        <v>#REF!</v>
      </c>
    </row>
    <row r="62" spans="1:24" x14ac:dyDescent="0.25">
      <c r="A62" s="73" t="s">
        <v>167</v>
      </c>
      <c r="B62" s="76" t="e">
        <f>VLOOKUP(A62,Tabela3[[ITEM]:[DESCRIÇÃO]],6,FALSE)</f>
        <v>#N/A</v>
      </c>
      <c r="C62" s="84"/>
      <c r="D62" s="78" t="e">
        <f t="shared" si="14"/>
        <v>#N/A</v>
      </c>
      <c r="E62" s="79" t="e">
        <f t="shared" si="15"/>
        <v>#N/A</v>
      </c>
      <c r="F62" s="80" t="e">
        <f t="shared" si="16"/>
        <v>#REF!</v>
      </c>
      <c r="G62" s="81" t="e">
        <f>'CRONOGRAMA DES'!#REF!</f>
        <v>#REF!</v>
      </c>
      <c r="H62" s="82" t="e">
        <f t="shared" si="17"/>
        <v>#REF!</v>
      </c>
      <c r="I62" s="80" t="e">
        <f t="shared" si="18"/>
        <v>#REF!</v>
      </c>
      <c r="J62" s="81" t="e">
        <f>'CRONOGRAMA DES'!#REF!</f>
        <v>#REF!</v>
      </c>
      <c r="K62" s="82" t="e">
        <f t="shared" si="28"/>
        <v>#REF!</v>
      </c>
      <c r="L62" s="80" t="e">
        <f t="shared" si="22"/>
        <v>#REF!</v>
      </c>
      <c r="M62" s="81" t="e">
        <f>'CRONOGRAMA DES'!#REF!</f>
        <v>#REF!</v>
      </c>
      <c r="N62" s="82" t="e">
        <f t="shared" si="19"/>
        <v>#REF!</v>
      </c>
      <c r="O62" s="80" t="e">
        <f t="shared" si="23"/>
        <v>#REF!</v>
      </c>
      <c r="P62" s="81" t="e">
        <f>'CRONOGRAMA DES'!#REF!</f>
        <v>#REF!</v>
      </c>
      <c r="Q62" s="82" t="e">
        <f t="shared" si="24"/>
        <v>#REF!</v>
      </c>
      <c r="R62" s="80" t="e">
        <f t="shared" si="25"/>
        <v>#REF!</v>
      </c>
      <c r="S62" s="81" t="e">
        <f>'CRONOGRAMA DES'!#REF!</f>
        <v>#REF!</v>
      </c>
      <c r="T62" s="82" t="e">
        <f t="shared" si="26"/>
        <v>#REF!</v>
      </c>
      <c r="U62" s="80" t="e">
        <f t="shared" si="20"/>
        <v>#REF!</v>
      </c>
      <c r="V62" s="81" t="e">
        <f>'CRONOGRAMA DES'!#REF!</f>
        <v>#REF!</v>
      </c>
      <c r="W62" s="82" t="e">
        <f t="shared" si="27"/>
        <v>#REF!</v>
      </c>
      <c r="X62" s="83" t="e">
        <f t="shared" si="21"/>
        <v>#REF!</v>
      </c>
    </row>
    <row r="63" spans="1:24" x14ac:dyDescent="0.25">
      <c r="A63" s="73" t="s">
        <v>459</v>
      </c>
      <c r="B63" s="76" t="e">
        <f>VLOOKUP(A63,Tabela3[[ITEM]:[DESCRIÇÃO]],6,FALSE)</f>
        <v>#N/A</v>
      </c>
      <c r="C63" s="84"/>
      <c r="D63" s="78" t="e">
        <f t="shared" si="14"/>
        <v>#N/A</v>
      </c>
      <c r="E63" s="79" t="e">
        <f t="shared" si="15"/>
        <v>#N/A</v>
      </c>
      <c r="F63" s="80" t="e">
        <f t="shared" si="16"/>
        <v>#REF!</v>
      </c>
      <c r="G63" s="81" t="e">
        <f>'CRONOGRAMA DES'!#REF!</f>
        <v>#REF!</v>
      </c>
      <c r="H63" s="82" t="e">
        <f t="shared" si="17"/>
        <v>#REF!</v>
      </c>
      <c r="I63" s="80" t="e">
        <f t="shared" si="18"/>
        <v>#REF!</v>
      </c>
      <c r="J63" s="81" t="e">
        <f>'CRONOGRAMA DES'!#REF!</f>
        <v>#REF!</v>
      </c>
      <c r="K63" s="82" t="e">
        <f t="shared" si="28"/>
        <v>#REF!</v>
      </c>
      <c r="L63" s="80" t="e">
        <f t="shared" si="22"/>
        <v>#REF!</v>
      </c>
      <c r="M63" s="81" t="e">
        <f>'CRONOGRAMA DES'!#REF!</f>
        <v>#REF!</v>
      </c>
      <c r="N63" s="82" t="e">
        <f t="shared" si="19"/>
        <v>#REF!</v>
      </c>
      <c r="O63" s="80" t="e">
        <f t="shared" si="23"/>
        <v>#REF!</v>
      </c>
      <c r="P63" s="81" t="e">
        <f>'CRONOGRAMA DES'!#REF!</f>
        <v>#REF!</v>
      </c>
      <c r="Q63" s="82" t="e">
        <f t="shared" si="24"/>
        <v>#REF!</v>
      </c>
      <c r="R63" s="80" t="e">
        <f t="shared" si="25"/>
        <v>#REF!</v>
      </c>
      <c r="S63" s="81" t="e">
        <f>'CRONOGRAMA DES'!#REF!</f>
        <v>#REF!</v>
      </c>
      <c r="T63" s="82" t="e">
        <f t="shared" si="26"/>
        <v>#REF!</v>
      </c>
      <c r="U63" s="80" t="e">
        <f t="shared" si="20"/>
        <v>#REF!</v>
      </c>
      <c r="V63" s="81" t="e">
        <f>'CRONOGRAMA DES'!#REF!</f>
        <v>#REF!</v>
      </c>
      <c r="W63" s="82" t="e">
        <f t="shared" si="27"/>
        <v>#REF!</v>
      </c>
      <c r="X63" s="83" t="e">
        <f t="shared" si="21"/>
        <v>#REF!</v>
      </c>
    </row>
    <row r="64" spans="1:24" x14ac:dyDescent="0.25">
      <c r="A64" s="73" t="s">
        <v>632</v>
      </c>
      <c r="B64" s="76" t="e">
        <f>VLOOKUP(A64,Tabela3[[ITEM]:[DESCRIÇÃO]],6,FALSE)</f>
        <v>#N/A</v>
      </c>
      <c r="C64" s="84"/>
      <c r="D64" s="78" t="e">
        <f t="shared" si="14"/>
        <v>#N/A</v>
      </c>
      <c r="E64" s="79" t="e">
        <f t="shared" si="15"/>
        <v>#N/A</v>
      </c>
      <c r="F64" s="80" t="e">
        <f t="shared" si="16"/>
        <v>#REF!</v>
      </c>
      <c r="G64" s="81" t="e">
        <f>'CRONOGRAMA DES'!#REF!</f>
        <v>#REF!</v>
      </c>
      <c r="H64" s="82" t="e">
        <f t="shared" si="17"/>
        <v>#REF!</v>
      </c>
      <c r="I64" s="80" t="e">
        <f t="shared" si="18"/>
        <v>#REF!</v>
      </c>
      <c r="J64" s="81" t="e">
        <f>'CRONOGRAMA DES'!#REF!</f>
        <v>#REF!</v>
      </c>
      <c r="K64" s="82" t="e">
        <f>J64+H64</f>
        <v>#REF!</v>
      </c>
      <c r="L64" s="80" t="e">
        <f t="shared" si="22"/>
        <v>#REF!</v>
      </c>
      <c r="M64" s="81" t="e">
        <f>'CRONOGRAMA DES'!#REF!</f>
        <v>#REF!</v>
      </c>
      <c r="N64" s="82" t="e">
        <f>M64+K64</f>
        <v>#REF!</v>
      </c>
      <c r="O64" s="80" t="e">
        <f t="shared" si="23"/>
        <v>#REF!</v>
      </c>
      <c r="P64" s="81" t="e">
        <f>'CRONOGRAMA DES'!#REF!</f>
        <v>#REF!</v>
      </c>
      <c r="Q64" s="82" t="e">
        <f>P64+N64</f>
        <v>#REF!</v>
      </c>
      <c r="R64" s="80" t="e">
        <f t="shared" si="25"/>
        <v>#REF!</v>
      </c>
      <c r="S64" s="81" t="e">
        <f>'CRONOGRAMA DES'!#REF!</f>
        <v>#REF!</v>
      </c>
      <c r="T64" s="82" t="e">
        <f t="shared" si="26"/>
        <v>#REF!</v>
      </c>
      <c r="U64" s="80" t="e">
        <f t="shared" si="20"/>
        <v>#REF!</v>
      </c>
      <c r="V64" s="81" t="e">
        <f>'CRONOGRAMA DES'!#REF!</f>
        <v>#REF!</v>
      </c>
      <c r="W64" s="82" t="e">
        <f t="shared" si="27"/>
        <v>#REF!</v>
      </c>
      <c r="X64" s="83" t="e">
        <f t="shared" si="21"/>
        <v>#REF!</v>
      </c>
    </row>
    <row r="65" spans="1:24" x14ac:dyDescent="0.25">
      <c r="A65" s="73" t="s">
        <v>633</v>
      </c>
      <c r="B65" s="76" t="e">
        <f>VLOOKUP(A65,Tabela3[[ITEM]:[DESCRIÇÃO]],6,FALSE)</f>
        <v>#N/A</v>
      </c>
      <c r="C65" s="84"/>
      <c r="D65" s="78" t="e">
        <f t="shared" si="14"/>
        <v>#N/A</v>
      </c>
      <c r="E65" s="79" t="e">
        <f t="shared" si="15"/>
        <v>#N/A</v>
      </c>
      <c r="F65" s="80" t="e">
        <f t="shared" si="16"/>
        <v>#REF!</v>
      </c>
      <c r="G65" s="81" t="e">
        <f>'CRONOGRAMA DES'!#REF!</f>
        <v>#REF!</v>
      </c>
      <c r="H65" s="82" t="e">
        <f t="shared" si="17"/>
        <v>#REF!</v>
      </c>
      <c r="I65" s="80" t="e">
        <f t="shared" si="18"/>
        <v>#REF!</v>
      </c>
      <c r="J65" s="81" t="e">
        <f>'CRONOGRAMA DES'!#REF!</f>
        <v>#REF!</v>
      </c>
      <c r="K65" s="82" t="e">
        <f>J65+H65</f>
        <v>#REF!</v>
      </c>
      <c r="L65" s="80" t="e">
        <f t="shared" si="22"/>
        <v>#REF!</v>
      </c>
      <c r="M65" s="81" t="e">
        <f>'CRONOGRAMA DES'!#REF!</f>
        <v>#REF!</v>
      </c>
      <c r="N65" s="82" t="e">
        <f>M65+K65</f>
        <v>#REF!</v>
      </c>
      <c r="O65" s="80" t="e">
        <f t="shared" si="23"/>
        <v>#REF!</v>
      </c>
      <c r="P65" s="81" t="e">
        <f>'CRONOGRAMA DES'!#REF!</f>
        <v>#REF!</v>
      </c>
      <c r="Q65" s="82" t="e">
        <f>P65+N65</f>
        <v>#REF!</v>
      </c>
      <c r="R65" s="80" t="e">
        <f t="shared" si="25"/>
        <v>#REF!</v>
      </c>
      <c r="S65" s="81" t="e">
        <f>'CRONOGRAMA DES'!#REF!</f>
        <v>#REF!</v>
      </c>
      <c r="T65" s="82" t="e">
        <f>S65+Q65</f>
        <v>#REF!</v>
      </c>
      <c r="U65" s="80" t="e">
        <f t="shared" si="20"/>
        <v>#N/A</v>
      </c>
      <c r="V65" s="81">
        <v>0.13</v>
      </c>
      <c r="W65" s="82" t="e">
        <f t="shared" si="27"/>
        <v>#REF!</v>
      </c>
      <c r="X65" s="83" t="e">
        <f t="shared" si="21"/>
        <v>#REF!</v>
      </c>
    </row>
    <row r="66" spans="1:24" x14ac:dyDescent="0.25">
      <c r="A66" s="73" t="s">
        <v>634</v>
      </c>
      <c r="B66" s="76" t="e">
        <f>VLOOKUP(A66,Tabela3[[ITEM]:[DESCRIÇÃO]],6,FALSE)</f>
        <v>#N/A</v>
      </c>
      <c r="C66" s="84"/>
      <c r="D66" s="78" t="e">
        <f t="shared" si="14"/>
        <v>#N/A</v>
      </c>
      <c r="E66" s="79" t="e">
        <f t="shared" si="15"/>
        <v>#N/A</v>
      </c>
      <c r="F66" s="80" t="e">
        <f t="shared" si="16"/>
        <v>#REF!</v>
      </c>
      <c r="G66" s="81" t="e">
        <f>'CRONOGRAMA DES'!#REF!</f>
        <v>#REF!</v>
      </c>
      <c r="H66" s="82" t="e">
        <f t="shared" si="17"/>
        <v>#REF!</v>
      </c>
      <c r="I66" s="80" t="e">
        <f t="shared" si="18"/>
        <v>#REF!</v>
      </c>
      <c r="J66" s="81" t="e">
        <f>'CRONOGRAMA DES'!#REF!</f>
        <v>#REF!</v>
      </c>
      <c r="K66" s="82" t="e">
        <f>J66+H66</f>
        <v>#REF!</v>
      </c>
      <c r="L66" s="80" t="e">
        <f t="shared" si="22"/>
        <v>#REF!</v>
      </c>
      <c r="M66" s="81" t="e">
        <f>'CRONOGRAMA DES'!#REF!</f>
        <v>#REF!</v>
      </c>
      <c r="N66" s="82" t="e">
        <f>M66+K66</f>
        <v>#REF!</v>
      </c>
      <c r="O66" s="80" t="e">
        <f t="shared" si="23"/>
        <v>#REF!</v>
      </c>
      <c r="P66" s="81" t="e">
        <f>'CRONOGRAMA DES'!#REF!</f>
        <v>#REF!</v>
      </c>
      <c r="Q66" s="82" t="e">
        <f>P66+N66</f>
        <v>#REF!</v>
      </c>
      <c r="R66" s="80" t="e">
        <f t="shared" si="25"/>
        <v>#REF!</v>
      </c>
      <c r="S66" s="81" t="e">
        <f>'CRONOGRAMA DES'!#REF!</f>
        <v>#REF!</v>
      </c>
      <c r="T66" s="82" t="e">
        <f t="shared" si="26"/>
        <v>#REF!</v>
      </c>
      <c r="U66" s="80" t="e">
        <f t="shared" si="20"/>
        <v>#REF!</v>
      </c>
      <c r="V66" s="81" t="e">
        <f>'CRONOGRAMA DES'!#REF!</f>
        <v>#REF!</v>
      </c>
      <c r="W66" s="82" t="e">
        <f t="shared" si="27"/>
        <v>#REF!</v>
      </c>
      <c r="X66" s="83" t="e">
        <f t="shared" si="21"/>
        <v>#REF!</v>
      </c>
    </row>
    <row r="67" spans="1:24" x14ac:dyDescent="0.25">
      <c r="A67" s="2"/>
      <c r="B67" s="85"/>
      <c r="C67" s="85"/>
      <c r="D67" s="86" t="e">
        <f>SUM(D42:D66)</f>
        <v>#REF!</v>
      </c>
      <c r="E67" s="87" t="e">
        <f>SUM(E42:E66)</f>
        <v>#REF!</v>
      </c>
      <c r="F67" s="88"/>
      <c r="G67" s="89"/>
      <c r="H67" s="90"/>
      <c r="I67" s="88"/>
      <c r="J67" s="89"/>
      <c r="K67" s="91"/>
      <c r="L67" s="92"/>
      <c r="M67" s="93"/>
      <c r="N67" s="94"/>
      <c r="O67" s="92"/>
      <c r="P67" s="93"/>
      <c r="Q67" s="94"/>
      <c r="R67" s="95"/>
      <c r="S67" s="96"/>
      <c r="T67" s="97"/>
      <c r="U67" s="95"/>
      <c r="V67" s="96"/>
      <c r="W67" s="97"/>
      <c r="X67" s="98"/>
    </row>
    <row r="68" spans="1:24" x14ac:dyDescent="0.25">
      <c r="A68" s="4"/>
      <c r="B68" s="1076" t="s">
        <v>8</v>
      </c>
      <c r="C68" s="1076"/>
      <c r="D68" s="1076"/>
      <c r="E68" s="1077"/>
      <c r="F68" s="99" t="e">
        <f>SUM(F42:F66)</f>
        <v>#REF!</v>
      </c>
      <c r="G68" s="100"/>
      <c r="H68" s="101"/>
      <c r="I68" s="99" t="e">
        <f>SUM(I42:I66)</f>
        <v>#REF!</v>
      </c>
      <c r="J68" s="100"/>
      <c r="K68" s="101"/>
      <c r="L68" s="99" t="e">
        <f>SUM(L42:L66)</f>
        <v>#REF!</v>
      </c>
      <c r="M68" s="100"/>
      <c r="N68" s="101"/>
      <c r="O68" s="99" t="e">
        <f>SUM(O42:O66)</f>
        <v>#REF!</v>
      </c>
      <c r="P68" s="100"/>
      <c r="Q68" s="101"/>
      <c r="R68" s="99" t="e">
        <f>SUM(R42:R66)</f>
        <v>#REF!</v>
      </c>
      <c r="S68" s="100"/>
      <c r="T68" s="101"/>
      <c r="U68" s="99" t="e">
        <f>SUM(U42:U66)</f>
        <v>#REF!</v>
      </c>
      <c r="V68" s="100"/>
      <c r="W68" s="101"/>
      <c r="X68" s="98"/>
    </row>
    <row r="69" spans="1:24" x14ac:dyDescent="0.25">
      <c r="A69" s="3"/>
      <c r="B69" s="1080" t="s">
        <v>9</v>
      </c>
      <c r="C69" s="1080"/>
      <c r="D69" s="1080"/>
      <c r="E69" s="1081"/>
      <c r="F69" s="116" t="e">
        <f>F68+U38</f>
        <v>#REF!</v>
      </c>
      <c r="G69" s="117" t="e">
        <f>F68/$E$67</f>
        <v>#REF!</v>
      </c>
      <c r="H69" s="118" t="e">
        <f>G69+W38</f>
        <v>#REF!</v>
      </c>
      <c r="I69" s="116" t="e">
        <f>I68+F69</f>
        <v>#REF!</v>
      </c>
      <c r="J69" s="117" t="e">
        <f>I68/$E$67</f>
        <v>#REF!</v>
      </c>
      <c r="K69" s="118" t="e">
        <f>J69+H69</f>
        <v>#REF!</v>
      </c>
      <c r="L69" s="116" t="e">
        <f>L68+I69</f>
        <v>#REF!</v>
      </c>
      <c r="M69" s="117" t="e">
        <f>L68/$E$67</f>
        <v>#REF!</v>
      </c>
      <c r="N69" s="118" t="e">
        <f>M69+K69</f>
        <v>#REF!</v>
      </c>
      <c r="O69" s="116" t="e">
        <f>O68+L69</f>
        <v>#REF!</v>
      </c>
      <c r="P69" s="117" t="e">
        <f>O68/$E$67</f>
        <v>#REF!</v>
      </c>
      <c r="Q69" s="118" t="e">
        <f>P69+N69</f>
        <v>#REF!</v>
      </c>
      <c r="R69" s="116" t="e">
        <f>R68+O69</f>
        <v>#REF!</v>
      </c>
      <c r="S69" s="117" t="e">
        <f>R68/$E$67</f>
        <v>#REF!</v>
      </c>
      <c r="T69" s="118" t="e">
        <f>S69+Q69</f>
        <v>#REF!</v>
      </c>
      <c r="U69" s="116" t="e">
        <f>U68+R69</f>
        <v>#REF!</v>
      </c>
      <c r="V69" s="117" t="e">
        <f>U68/$E$67</f>
        <v>#REF!</v>
      </c>
      <c r="W69" s="118" t="e">
        <f>V69+T69</f>
        <v>#REF!</v>
      </c>
      <c r="X69" s="75"/>
    </row>
  </sheetData>
  <mergeCells count="33">
    <mergeCell ref="B69:E69"/>
    <mergeCell ref="I40:K40"/>
    <mergeCell ref="L40:N40"/>
    <mergeCell ref="O40:Q40"/>
    <mergeCell ref="R40:T40"/>
    <mergeCell ref="U40:W40"/>
    <mergeCell ref="B68:E68"/>
    <mergeCell ref="O9:Q9"/>
    <mergeCell ref="R9:T9"/>
    <mergeCell ref="U9:W9"/>
    <mergeCell ref="B37:E37"/>
    <mergeCell ref="B38:E38"/>
    <mergeCell ref="A40:A41"/>
    <mergeCell ref="B40:C41"/>
    <mergeCell ref="D40:D41"/>
    <mergeCell ref="E40:E41"/>
    <mergeCell ref="F40:H40"/>
    <mergeCell ref="B7:T7"/>
    <mergeCell ref="U7:X8"/>
    <mergeCell ref="B8:T8"/>
    <mergeCell ref="A9:A10"/>
    <mergeCell ref="B9:C10"/>
    <mergeCell ref="D9:D10"/>
    <mergeCell ref="E9:E10"/>
    <mergeCell ref="F9:H9"/>
    <mergeCell ref="I9:K9"/>
    <mergeCell ref="L9:N9"/>
    <mergeCell ref="B6:T6"/>
    <mergeCell ref="C1:X1"/>
    <mergeCell ref="C2:X2"/>
    <mergeCell ref="C3:X3"/>
    <mergeCell ref="A4:X4"/>
    <mergeCell ref="B5:T5"/>
  </mergeCells>
  <pageMargins left="0.23622047244094491" right="0.23622047244094491" top="0.35433070866141736" bottom="0.55118110236220474" header="0.31496062992125984" footer="0.31496062992125984"/>
  <pageSetup paperSize="9" scale="44" fitToHeight="0" orientation="landscape" horizontalDpi="4294967292" verticalDpi="300" r:id="rId1"/>
  <headerFooter>
    <oddFooter>Página &amp;P de &amp;N</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pageSetUpPr fitToPage="1"/>
  </sheetPr>
  <dimension ref="A1:F58"/>
  <sheetViews>
    <sheetView workbookViewId="0">
      <selection activeCell="C20" sqref="C20"/>
    </sheetView>
  </sheetViews>
  <sheetFormatPr defaultColWidth="8.85546875" defaultRowHeight="12.75" x14ac:dyDescent="0.2"/>
  <cols>
    <col min="1" max="1" width="21.28515625" style="600" customWidth="1"/>
    <col min="2" max="2" width="21.85546875" style="600" customWidth="1"/>
    <col min="3" max="3" width="18.28515625" style="600" customWidth="1"/>
    <col min="4" max="4" width="23.5703125" style="600" customWidth="1"/>
    <col min="5" max="5" width="16.140625" style="600" customWidth="1"/>
    <col min="6" max="6" width="9.5703125" style="600" customWidth="1"/>
    <col min="7" max="16384" width="8.85546875" style="600"/>
  </cols>
  <sheetData>
    <row r="1" spans="1:6" ht="13.15" customHeight="1" x14ac:dyDescent="0.2">
      <c r="A1" s="599"/>
      <c r="B1" s="1101" t="s">
        <v>1</v>
      </c>
      <c r="C1" s="1102"/>
      <c r="D1" s="1102"/>
      <c r="E1" s="1102"/>
      <c r="F1" s="1103"/>
    </row>
    <row r="2" spans="1:6" ht="13.9" customHeight="1" x14ac:dyDescent="0.2">
      <c r="A2" s="601"/>
      <c r="B2" s="1104" t="s">
        <v>99</v>
      </c>
      <c r="C2" s="1105"/>
      <c r="D2" s="1105"/>
      <c r="E2" s="1105"/>
      <c r="F2" s="1106"/>
    </row>
    <row r="3" spans="1:6" ht="13.15" customHeight="1" x14ac:dyDescent="0.2">
      <c r="A3" s="601"/>
      <c r="B3" s="1107" t="s">
        <v>31</v>
      </c>
      <c r="C3" s="1108"/>
      <c r="D3" s="1108"/>
      <c r="E3" s="1108"/>
      <c r="F3" s="1109"/>
    </row>
    <row r="4" spans="1:6" ht="20.25" x14ac:dyDescent="0.2">
      <c r="A4" s="1092" t="s">
        <v>403</v>
      </c>
      <c r="B4" s="1092"/>
      <c r="C4" s="1092"/>
      <c r="D4" s="1092"/>
      <c r="E4" s="1092"/>
      <c r="F4" s="1092"/>
    </row>
    <row r="5" spans="1:6" ht="24" customHeight="1" x14ac:dyDescent="0.2">
      <c r="A5" s="19" t="s">
        <v>69</v>
      </c>
      <c r="B5" s="1110" t="s">
        <v>896</v>
      </c>
      <c r="C5" s="1111"/>
      <c r="D5" s="1112"/>
      <c r="E5" s="602" t="s">
        <v>46</v>
      </c>
      <c r="F5" s="16"/>
    </row>
    <row r="6" spans="1:6" ht="12.6" customHeight="1" x14ac:dyDescent="0.2">
      <c r="A6" s="19" t="s">
        <v>2</v>
      </c>
      <c r="B6" s="1113" t="s">
        <v>112</v>
      </c>
      <c r="C6" s="1114"/>
      <c r="D6" s="1115"/>
      <c r="E6" s="1095"/>
      <c r="F6" s="1096"/>
    </row>
    <row r="7" spans="1:6" ht="20.25" customHeight="1" x14ac:dyDescent="0.2">
      <c r="A7" s="19" t="s">
        <v>3</v>
      </c>
      <c r="B7" s="1113" t="s">
        <v>1088</v>
      </c>
      <c r="C7" s="1114"/>
      <c r="D7" s="1115"/>
      <c r="E7" s="1116" t="s">
        <v>897</v>
      </c>
      <c r="F7" s="1117"/>
    </row>
    <row r="8" spans="1:6" ht="18" customHeight="1" x14ac:dyDescent="0.2">
      <c r="A8" s="19" t="s">
        <v>72</v>
      </c>
      <c r="B8" s="1120" t="s">
        <v>1089</v>
      </c>
      <c r="C8" s="1120"/>
      <c r="D8" s="1121"/>
      <c r="E8" s="1118"/>
      <c r="F8" s="1119"/>
    </row>
    <row r="9" spans="1:6" ht="4.1500000000000004" customHeight="1" x14ac:dyDescent="0.2">
      <c r="A9" s="1082"/>
      <c r="B9" s="1083"/>
      <c r="C9" s="1083"/>
      <c r="D9" s="1083"/>
      <c r="E9" s="1083"/>
      <c r="F9" s="603"/>
    </row>
    <row r="10" spans="1:6" ht="24" customHeight="1" x14ac:dyDescent="0.2">
      <c r="A10" s="604" t="s">
        <v>21</v>
      </c>
      <c r="B10" s="1084" t="s">
        <v>404</v>
      </c>
      <c r="C10" s="1085"/>
      <c r="D10" s="1085"/>
      <c r="E10" s="1085"/>
      <c r="F10" s="1086"/>
    </row>
    <row r="11" spans="1:6" x14ac:dyDescent="0.2">
      <c r="A11" s="605"/>
      <c r="B11" s="606"/>
      <c r="C11" s="606"/>
      <c r="D11" s="606"/>
      <c r="E11" s="606"/>
      <c r="F11" s="603"/>
    </row>
    <row r="12" spans="1:6" x14ac:dyDescent="0.2">
      <c r="A12" s="607" t="s">
        <v>22</v>
      </c>
      <c r="B12" s="606"/>
      <c r="C12" s="606"/>
      <c r="D12" s="608"/>
      <c r="E12" s="608"/>
      <c r="F12" s="609"/>
    </row>
    <row r="13" spans="1:6" x14ac:dyDescent="0.2">
      <c r="A13" s="605"/>
      <c r="B13" s="606" t="s">
        <v>23</v>
      </c>
      <c r="C13" s="610">
        <v>3.65</v>
      </c>
      <c r="D13" s="611" t="s">
        <v>0</v>
      </c>
      <c r="E13" s="608"/>
      <c r="F13" s="609"/>
    </row>
    <row r="14" spans="1:6" x14ac:dyDescent="0.2">
      <c r="A14" s="605"/>
      <c r="B14" s="606" t="s">
        <v>24</v>
      </c>
      <c r="C14" s="612">
        <v>5</v>
      </c>
      <c r="D14" s="611" t="s">
        <v>0</v>
      </c>
      <c r="E14" s="608"/>
      <c r="F14" s="609"/>
    </row>
    <row r="15" spans="1:6" x14ac:dyDescent="0.2">
      <c r="A15" s="605"/>
      <c r="B15" s="606" t="s">
        <v>25</v>
      </c>
      <c r="C15" s="613">
        <v>100</v>
      </c>
      <c r="D15" s="611" t="s">
        <v>0</v>
      </c>
      <c r="E15" s="608"/>
      <c r="F15" s="609"/>
    </row>
    <row r="16" spans="1:6" x14ac:dyDescent="0.2">
      <c r="A16" s="605"/>
      <c r="B16" s="606" t="s">
        <v>29</v>
      </c>
      <c r="C16" s="613">
        <v>4.5</v>
      </c>
      <c r="D16" s="611" t="s">
        <v>0</v>
      </c>
      <c r="E16" s="608"/>
      <c r="F16" s="609"/>
    </row>
    <row r="17" spans="1:6" x14ac:dyDescent="0.2">
      <c r="A17" s="605"/>
      <c r="B17" s="614" t="s">
        <v>26</v>
      </c>
      <c r="C17" s="615">
        <v>13.15</v>
      </c>
      <c r="D17" s="616" t="s">
        <v>0</v>
      </c>
      <c r="E17" s="617"/>
      <c r="F17" s="609"/>
    </row>
    <row r="18" spans="1:6" x14ac:dyDescent="0.2">
      <c r="A18" s="605"/>
      <c r="B18" s="606"/>
      <c r="C18" s="606"/>
      <c r="D18" s="617"/>
      <c r="E18" s="1087" t="s">
        <v>27</v>
      </c>
      <c r="F18" s="609"/>
    </row>
    <row r="19" spans="1:6" x14ac:dyDescent="0.2">
      <c r="A19" s="605"/>
      <c r="B19" s="618" t="s">
        <v>405</v>
      </c>
      <c r="C19" s="618" t="s">
        <v>406</v>
      </c>
      <c r="D19" s="617" t="s">
        <v>407</v>
      </c>
      <c r="E19" s="1088"/>
      <c r="F19" s="609"/>
    </row>
    <row r="20" spans="1:6" x14ac:dyDescent="0.2">
      <c r="A20" s="605" t="s">
        <v>408</v>
      </c>
      <c r="B20" s="619">
        <v>0.03</v>
      </c>
      <c r="C20" s="619">
        <v>0.04</v>
      </c>
      <c r="D20" s="619">
        <v>5.5E-2</v>
      </c>
      <c r="E20" s="620">
        <v>3</v>
      </c>
      <c r="F20" s="609"/>
    </row>
    <row r="21" spans="1:6" x14ac:dyDescent="0.2">
      <c r="A21" s="605" t="s">
        <v>409</v>
      </c>
      <c r="B21" s="619">
        <v>8.0000000000000002E-3</v>
      </c>
      <c r="C21" s="619">
        <v>8.0000000000000002E-3</v>
      </c>
      <c r="D21" s="619">
        <v>0.01</v>
      </c>
      <c r="E21" s="620">
        <v>0.8</v>
      </c>
      <c r="F21" s="609"/>
    </row>
    <row r="22" spans="1:6" x14ac:dyDescent="0.2">
      <c r="A22" s="605" t="s">
        <v>410</v>
      </c>
      <c r="B22" s="619">
        <v>9.7000000000000003E-3</v>
      </c>
      <c r="C22" s="619">
        <v>1.2699999999999999E-2</v>
      </c>
      <c r="D22" s="619">
        <v>1.2699999999999999E-2</v>
      </c>
      <c r="E22" s="620">
        <v>0.97</v>
      </c>
      <c r="F22" s="609"/>
    </row>
    <row r="23" spans="1:6" x14ac:dyDescent="0.2">
      <c r="A23" s="605" t="s">
        <v>411</v>
      </c>
      <c r="B23" s="619">
        <v>5.8999999999999999E-3</v>
      </c>
      <c r="C23" s="619">
        <v>1.23E-2</v>
      </c>
      <c r="D23" s="619">
        <v>1.3899999999999999E-2</v>
      </c>
      <c r="E23" s="620">
        <v>0.59</v>
      </c>
      <c r="F23" s="609"/>
    </row>
    <row r="24" spans="1:6" x14ac:dyDescent="0.2">
      <c r="A24" s="605" t="s">
        <v>412</v>
      </c>
      <c r="B24" s="619">
        <v>6.1600000000000002E-2</v>
      </c>
      <c r="C24" s="619">
        <v>7.3999999999999996E-2</v>
      </c>
      <c r="D24" s="619">
        <v>8.9599999999999999E-2</v>
      </c>
      <c r="E24" s="620">
        <v>6.16</v>
      </c>
      <c r="F24" s="609"/>
    </row>
    <row r="25" spans="1:6" x14ac:dyDescent="0.2">
      <c r="A25" s="605"/>
      <c r="B25" s="606"/>
      <c r="C25" s="606"/>
      <c r="D25" s="617"/>
      <c r="E25" s="617"/>
      <c r="F25" s="609"/>
    </row>
    <row r="26" spans="1:6" x14ac:dyDescent="0.2">
      <c r="A26" s="605"/>
      <c r="B26" s="606"/>
      <c r="C26" s="606"/>
      <c r="D26" s="617"/>
      <c r="E26" s="617"/>
      <c r="F26" s="609"/>
    </row>
    <row r="27" spans="1:6" x14ac:dyDescent="0.2">
      <c r="A27" s="1089" t="s">
        <v>28</v>
      </c>
      <c r="B27" s="1090"/>
      <c r="C27" s="1090"/>
      <c r="D27" s="1091"/>
      <c r="E27" s="621">
        <v>0.2881986483454233</v>
      </c>
      <c r="F27" s="622"/>
    </row>
    <row r="28" spans="1:6" ht="5.25" hidden="1" customHeight="1" x14ac:dyDescent="0.2">
      <c r="A28" s="605"/>
      <c r="B28" s="606"/>
      <c r="C28" s="606"/>
      <c r="D28" s="617"/>
      <c r="E28" s="617"/>
      <c r="F28" s="608"/>
    </row>
    <row r="29" spans="1:6" ht="20.25" hidden="1" x14ac:dyDescent="0.2">
      <c r="A29" s="1092" t="s">
        <v>413</v>
      </c>
      <c r="B29" s="1092"/>
      <c r="C29" s="1092"/>
      <c r="D29" s="1092"/>
      <c r="E29" s="1092"/>
      <c r="F29" s="1092"/>
    </row>
    <row r="30" spans="1:6" hidden="1" x14ac:dyDescent="0.2">
      <c r="A30" s="19" t="s">
        <v>69</v>
      </c>
      <c r="B30" s="1093" t="s">
        <v>896</v>
      </c>
      <c r="C30" s="1093"/>
      <c r="D30" s="1094"/>
      <c r="E30" s="623"/>
      <c r="F30" s="16"/>
    </row>
    <row r="31" spans="1:6" hidden="1" x14ac:dyDescent="0.2">
      <c r="A31" s="19" t="s">
        <v>2</v>
      </c>
      <c r="B31" s="1093" t="s">
        <v>112</v>
      </c>
      <c r="C31" s="1093"/>
      <c r="D31" s="1094"/>
      <c r="E31" s="1095"/>
      <c r="F31" s="1096"/>
    </row>
    <row r="32" spans="1:6" ht="12.75" hidden="1" customHeight="1" x14ac:dyDescent="0.2">
      <c r="A32" s="19" t="s">
        <v>3</v>
      </c>
      <c r="B32" s="1093" t="s">
        <v>1088</v>
      </c>
      <c r="C32" s="1093"/>
      <c r="D32" s="1094"/>
      <c r="E32" s="1097" t="s">
        <v>119</v>
      </c>
      <c r="F32" s="1098"/>
    </row>
    <row r="33" spans="1:6" hidden="1" x14ac:dyDescent="0.2">
      <c r="A33" s="19" t="s">
        <v>72</v>
      </c>
      <c r="B33" s="1093" t="s">
        <v>1089</v>
      </c>
      <c r="C33" s="1093"/>
      <c r="D33" s="1094"/>
      <c r="E33" s="1099"/>
      <c r="F33" s="1100"/>
    </row>
    <row r="34" spans="1:6" hidden="1" x14ac:dyDescent="0.2">
      <c r="A34" s="1082"/>
      <c r="B34" s="1083"/>
      <c r="C34" s="1083"/>
      <c r="D34" s="1083"/>
      <c r="E34" s="1083"/>
      <c r="F34" s="603"/>
    </row>
    <row r="35" spans="1:6" hidden="1" x14ac:dyDescent="0.2">
      <c r="A35" s="604" t="s">
        <v>21</v>
      </c>
      <c r="B35" s="1084" t="s">
        <v>327</v>
      </c>
      <c r="C35" s="1085"/>
      <c r="D35" s="1085"/>
      <c r="E35" s="1085"/>
      <c r="F35" s="1086"/>
    </row>
    <row r="36" spans="1:6" hidden="1" x14ac:dyDescent="0.2">
      <c r="A36" s="605"/>
      <c r="B36" s="606"/>
      <c r="C36" s="606"/>
      <c r="D36" s="606"/>
      <c r="E36" s="606"/>
      <c r="F36" s="603"/>
    </row>
    <row r="37" spans="1:6" hidden="1" x14ac:dyDescent="0.2">
      <c r="A37" s="607" t="s">
        <v>22</v>
      </c>
      <c r="B37" s="606"/>
      <c r="C37" s="606"/>
      <c r="D37" s="608"/>
      <c r="E37" s="608"/>
      <c r="F37" s="609"/>
    </row>
    <row r="38" spans="1:6" hidden="1" x14ac:dyDescent="0.2">
      <c r="A38" s="605"/>
      <c r="B38" s="606" t="s">
        <v>23</v>
      </c>
      <c r="C38" s="610">
        <v>3.65</v>
      </c>
      <c r="D38" s="611" t="s">
        <v>0</v>
      </c>
      <c r="E38" s="608"/>
      <c r="F38" s="609"/>
    </row>
    <row r="39" spans="1:6" hidden="1" x14ac:dyDescent="0.2">
      <c r="A39" s="605"/>
      <c r="B39" s="606" t="s">
        <v>24</v>
      </c>
      <c r="C39" s="612">
        <v>0</v>
      </c>
      <c r="D39" s="611" t="s">
        <v>0</v>
      </c>
      <c r="E39" s="608"/>
      <c r="F39" s="609"/>
    </row>
    <row r="40" spans="1:6" hidden="1" x14ac:dyDescent="0.2">
      <c r="A40" s="605"/>
      <c r="B40" s="606" t="s">
        <v>25</v>
      </c>
      <c r="C40" s="613">
        <v>60</v>
      </c>
      <c r="D40" s="611" t="s">
        <v>0</v>
      </c>
      <c r="E40" s="608"/>
      <c r="F40" s="609"/>
    </row>
    <row r="41" spans="1:6" hidden="1" x14ac:dyDescent="0.2">
      <c r="A41" s="605"/>
      <c r="B41" s="606" t="s">
        <v>29</v>
      </c>
      <c r="C41" s="613">
        <v>4.5</v>
      </c>
      <c r="D41" s="611" t="s">
        <v>0</v>
      </c>
      <c r="E41" s="608"/>
      <c r="F41" s="609"/>
    </row>
    <row r="42" spans="1:6" hidden="1" x14ac:dyDescent="0.2">
      <c r="A42" s="605"/>
      <c r="B42" s="614" t="s">
        <v>26</v>
      </c>
      <c r="C42" s="615">
        <v>8.15</v>
      </c>
      <c r="D42" s="616" t="s">
        <v>0</v>
      </c>
      <c r="E42" s="617"/>
      <c r="F42" s="609"/>
    </row>
    <row r="43" spans="1:6" hidden="1" x14ac:dyDescent="0.2">
      <c r="A43" s="605"/>
      <c r="B43" s="606"/>
      <c r="C43" s="606"/>
      <c r="D43" s="617"/>
      <c r="E43" s="1087" t="s">
        <v>27</v>
      </c>
      <c r="F43" s="609"/>
    </row>
    <row r="44" spans="1:6" hidden="1" x14ac:dyDescent="0.2">
      <c r="A44" s="605"/>
      <c r="B44" s="618" t="s">
        <v>405</v>
      </c>
      <c r="C44" s="618" t="s">
        <v>406</v>
      </c>
      <c r="D44" s="617" t="s">
        <v>407</v>
      </c>
      <c r="E44" s="1088"/>
      <c r="F44" s="609"/>
    </row>
    <row r="45" spans="1:6" hidden="1" x14ac:dyDescent="0.2">
      <c r="A45" s="605" t="s">
        <v>408</v>
      </c>
      <c r="B45" s="619">
        <v>1.4999999999999999E-2</v>
      </c>
      <c r="C45" s="619">
        <v>3.4500000000000003E-2</v>
      </c>
      <c r="D45" s="619">
        <v>4.4900000000000002E-2</v>
      </c>
      <c r="E45" s="620">
        <v>1.5</v>
      </c>
      <c r="F45" s="609"/>
    </row>
    <row r="46" spans="1:6" hidden="1" x14ac:dyDescent="0.2">
      <c r="A46" s="605" t="s">
        <v>409</v>
      </c>
      <c r="B46" s="619">
        <v>3.0000000000000001E-3</v>
      </c>
      <c r="C46" s="619">
        <v>4.7999999999999996E-3</v>
      </c>
      <c r="D46" s="619">
        <v>8.2000000000000007E-3</v>
      </c>
      <c r="E46" s="620">
        <v>0.3</v>
      </c>
      <c r="F46" s="609"/>
    </row>
    <row r="47" spans="1:6" hidden="1" x14ac:dyDescent="0.2">
      <c r="A47" s="605" t="s">
        <v>410</v>
      </c>
      <c r="B47" s="619">
        <v>5.5999999999999999E-3</v>
      </c>
      <c r="C47" s="619">
        <v>8.5000000000000006E-3</v>
      </c>
      <c r="D47" s="619">
        <v>8.8999999999999999E-3</v>
      </c>
      <c r="E47" s="620">
        <v>0.85</v>
      </c>
      <c r="F47" s="609"/>
    </row>
    <row r="48" spans="1:6" hidden="1" x14ac:dyDescent="0.2">
      <c r="A48" s="605" t="s">
        <v>411</v>
      </c>
      <c r="B48" s="619">
        <v>8.5000000000000006E-3</v>
      </c>
      <c r="C48" s="619">
        <v>8.5000000000000006E-3</v>
      </c>
      <c r="D48" s="619">
        <v>1.11E-2</v>
      </c>
      <c r="E48" s="620">
        <v>0.85</v>
      </c>
      <c r="F48" s="609"/>
    </row>
    <row r="49" spans="1:6" hidden="1" x14ac:dyDescent="0.2">
      <c r="A49" s="605" t="s">
        <v>412</v>
      </c>
      <c r="B49" s="619">
        <v>3.5000000000000003E-2</v>
      </c>
      <c r="C49" s="619">
        <v>5.11E-2</v>
      </c>
      <c r="D49" s="619">
        <v>6.2199999999999998E-2</v>
      </c>
      <c r="E49" s="620">
        <v>3.5</v>
      </c>
      <c r="F49" s="609"/>
    </row>
    <row r="50" spans="1:6" hidden="1" x14ac:dyDescent="0.2">
      <c r="A50" s="605"/>
      <c r="B50" s="606"/>
      <c r="C50" s="606"/>
      <c r="D50" s="617"/>
      <c r="E50" s="617"/>
      <c r="F50" s="609"/>
    </row>
    <row r="51" spans="1:6" hidden="1" x14ac:dyDescent="0.2">
      <c r="A51" s="605"/>
      <c r="B51" s="606"/>
      <c r="C51" s="606"/>
      <c r="D51" s="617"/>
      <c r="E51" s="617"/>
      <c r="F51" s="609"/>
    </row>
    <row r="52" spans="1:6" hidden="1" x14ac:dyDescent="0.2">
      <c r="A52" s="1089" t="s">
        <v>28</v>
      </c>
      <c r="B52" s="1090"/>
      <c r="C52" s="1090"/>
      <c r="D52" s="1091"/>
      <c r="E52" s="621">
        <v>0.1665303579205224</v>
      </c>
      <c r="F52" s="622"/>
    </row>
    <row r="58" spans="1:6" ht="11.25" customHeight="1" x14ac:dyDescent="0.2"/>
  </sheetData>
  <mergeCells count="25">
    <mergeCell ref="E18:E19"/>
    <mergeCell ref="B1:F1"/>
    <mergeCell ref="B2:F2"/>
    <mergeCell ref="B3:F3"/>
    <mergeCell ref="A4:F4"/>
    <mergeCell ref="B5:D5"/>
    <mergeCell ref="B6:D6"/>
    <mergeCell ref="E6:F6"/>
    <mergeCell ref="B7:D7"/>
    <mergeCell ref="E7:F8"/>
    <mergeCell ref="B8:D8"/>
    <mergeCell ref="A9:E9"/>
    <mergeCell ref="B10:F10"/>
    <mergeCell ref="A34:E34"/>
    <mergeCell ref="B35:F35"/>
    <mergeCell ref="E43:E44"/>
    <mergeCell ref="A52:D52"/>
    <mergeCell ref="A27:D27"/>
    <mergeCell ref="A29:F29"/>
    <mergeCell ref="B30:D30"/>
    <mergeCell ref="B31:D31"/>
    <mergeCell ref="E31:F31"/>
    <mergeCell ref="B32:D32"/>
    <mergeCell ref="E32:F33"/>
    <mergeCell ref="B33:D33"/>
  </mergeCells>
  <pageMargins left="0.23622047244094491" right="0.23622047244094491" top="0.39370078740157483" bottom="0.39370078740157483" header="0.31496062992125984" footer="0.31496062992125984"/>
  <pageSetup paperSize="9" scale="90" fitToHeight="0" orientation="portrait" r:id="rId1"/>
  <headerFooter differentFirst="1" scaleWithDoc="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fitToPage="1"/>
  </sheetPr>
  <dimension ref="A1:F56"/>
  <sheetViews>
    <sheetView workbookViewId="0"/>
  </sheetViews>
  <sheetFormatPr defaultColWidth="8.85546875" defaultRowHeight="12.75" x14ac:dyDescent="0.2"/>
  <cols>
    <col min="1" max="1" width="21.28515625" style="263" customWidth="1"/>
    <col min="2" max="2" width="21.85546875" style="263" customWidth="1"/>
    <col min="3" max="3" width="18.28515625" style="263" customWidth="1"/>
    <col min="4" max="4" width="23.5703125" style="263" customWidth="1"/>
    <col min="5" max="5" width="16.140625" style="263" customWidth="1"/>
    <col min="6" max="6" width="9.5703125" style="263" customWidth="1"/>
    <col min="7" max="16384" width="8.85546875" style="263"/>
  </cols>
  <sheetData>
    <row r="1" spans="1:6" ht="13.15" customHeight="1" x14ac:dyDescent="0.2">
      <c r="A1" s="264"/>
      <c r="B1" s="1143" t="str">
        <f>ORÇAMENTO_DES!D2</f>
        <v>GOVERNO DO ESTADO DE MATO GROSSO DO SUL</v>
      </c>
      <c r="C1" s="1144"/>
      <c r="D1" s="1144"/>
      <c r="E1" s="1144"/>
      <c r="F1" s="1145"/>
    </row>
    <row r="2" spans="1:6" ht="13.9" customHeight="1" x14ac:dyDescent="0.2">
      <c r="A2" s="265"/>
      <c r="B2" s="1146" t="str">
        <f>ORÇAMENTO_DES!D3</f>
        <v>PREFEITURA MUNICIPAL DE ELDORADO</v>
      </c>
      <c r="C2" s="1147"/>
      <c r="D2" s="1147"/>
      <c r="E2" s="1147"/>
      <c r="F2" s="1148"/>
    </row>
    <row r="3" spans="1:6" ht="13.15" customHeight="1" x14ac:dyDescent="0.2">
      <c r="A3" s="265"/>
      <c r="B3" s="1149" t="str">
        <f>ORÇAMENTO_DES!D4</f>
        <v>SECRETARIA DE OBRAS</v>
      </c>
      <c r="C3" s="1150"/>
      <c r="D3" s="1150"/>
      <c r="E3" s="1150"/>
      <c r="F3" s="1151"/>
    </row>
    <row r="4" spans="1:6" ht="20.25" customHeight="1" x14ac:dyDescent="0.2">
      <c r="A4" s="1132" t="s">
        <v>874</v>
      </c>
      <c r="B4" s="1133"/>
      <c r="C4" s="1133"/>
      <c r="D4" s="1133"/>
      <c r="E4" s="1133"/>
      <c r="F4" s="1134"/>
    </row>
    <row r="5" spans="1:6" ht="21.75" customHeight="1" x14ac:dyDescent="0.2">
      <c r="A5" s="261" t="str">
        <f>[1]CRONOGRAMA!A5</f>
        <v>OBJETO:</v>
      </c>
      <c r="B5" s="1152" t="str">
        <f>ORÇAMENTO_DES!C6</f>
        <v>CONSTRUÇÃO GALPÃO ASSISTÊNCIA</v>
      </c>
      <c r="C5" s="1152"/>
      <c r="D5" s="1153"/>
      <c r="E5" s="266" t="s">
        <v>46</v>
      </c>
      <c r="F5" s="262"/>
    </row>
    <row r="6" spans="1:6" ht="12.6" customHeight="1" x14ac:dyDescent="0.2">
      <c r="A6" s="261" t="s">
        <v>2</v>
      </c>
      <c r="B6" s="1154" t="str">
        <f>ORÇAMENTO_DES!C7</f>
        <v>ELDORADO - MS</v>
      </c>
      <c r="C6" s="1154"/>
      <c r="D6" s="1155"/>
      <c r="E6" s="1137"/>
      <c r="F6" s="1138"/>
    </row>
    <row r="7" spans="1:6" ht="22.5" customHeight="1" x14ac:dyDescent="0.2">
      <c r="A7" s="261" t="s">
        <v>3</v>
      </c>
      <c r="B7" s="1154" t="str">
        <f>ORÇAMENTO_DES!C8</f>
        <v>RUA NORUEGA COM A  RUA PERU, S/N, MORUMBI, 79970-000, MUNICÍPIO DE ELDORADO - MS</v>
      </c>
      <c r="C7" s="1154"/>
      <c r="D7" s="1155"/>
      <c r="E7" s="1139" t="str">
        <f>ORÇAMENTO_DES!L8</f>
        <v>____________________________________  
Fábio Marques Ribeiro
CREA - 15.276 D / MS</v>
      </c>
      <c r="F7" s="1140"/>
    </row>
    <row r="8" spans="1:6" ht="18" customHeight="1" x14ac:dyDescent="0.2">
      <c r="A8" s="261" t="str">
        <f>[1]COMPOSIÇÃO!A8</f>
        <v>SIST./REF.:</v>
      </c>
      <c r="B8" s="1156" t="str">
        <f>ORÇAMENTO_DES!C11</f>
        <v>AGESUL(JUNHO/2023) SINAPI (SETEMBRO/2023) SBC (SETEMBRO/2023)</v>
      </c>
      <c r="C8" s="1156"/>
      <c r="D8" s="1157"/>
      <c r="E8" s="1141"/>
      <c r="F8" s="1142"/>
    </row>
    <row r="9" spans="1:6" ht="4.1500000000000004" customHeight="1" x14ac:dyDescent="0.2">
      <c r="A9" s="1122"/>
      <c r="B9" s="1123"/>
      <c r="C9" s="1123"/>
      <c r="D9" s="1123"/>
      <c r="E9" s="1123"/>
      <c r="F9" s="267"/>
    </row>
    <row r="10" spans="1:6" ht="24" customHeight="1" x14ac:dyDescent="0.2">
      <c r="A10" s="268" t="s">
        <v>21</v>
      </c>
      <c r="B10" s="1124" t="s">
        <v>404</v>
      </c>
      <c r="C10" s="1125"/>
      <c r="D10" s="1125"/>
      <c r="E10" s="1125"/>
      <c r="F10" s="1126"/>
    </row>
    <row r="11" spans="1:6" x14ac:dyDescent="0.2">
      <c r="A11" s="269"/>
      <c r="B11" s="270"/>
      <c r="C11" s="270"/>
      <c r="D11" s="270"/>
      <c r="E11" s="270"/>
      <c r="F11" s="267"/>
    </row>
    <row r="12" spans="1:6" x14ac:dyDescent="0.2">
      <c r="A12" s="271" t="s">
        <v>22</v>
      </c>
      <c r="B12" s="270"/>
      <c r="C12" s="270"/>
      <c r="D12" s="272"/>
      <c r="E12" s="272"/>
      <c r="F12" s="273"/>
    </row>
    <row r="13" spans="1:6" x14ac:dyDescent="0.2">
      <c r="A13" s="269"/>
      <c r="B13" s="270" t="s">
        <v>23</v>
      </c>
      <c r="C13" s="274">
        <v>3.65</v>
      </c>
      <c r="D13" s="275" t="s">
        <v>0</v>
      </c>
      <c r="E13" s="272"/>
      <c r="F13" s="273"/>
    </row>
    <row r="14" spans="1:6" x14ac:dyDescent="0.2">
      <c r="A14" s="269"/>
      <c r="B14" s="270" t="s">
        <v>24</v>
      </c>
      <c r="C14" s="276">
        <v>5</v>
      </c>
      <c r="D14" s="275" t="s">
        <v>0</v>
      </c>
      <c r="E14" s="272"/>
      <c r="F14" s="273"/>
    </row>
    <row r="15" spans="1:6" x14ac:dyDescent="0.2">
      <c r="A15" s="269"/>
      <c r="B15" s="270" t="s">
        <v>25</v>
      </c>
      <c r="C15" s="277">
        <v>100</v>
      </c>
      <c r="D15" s="275" t="s">
        <v>0</v>
      </c>
      <c r="E15" s="272"/>
      <c r="F15" s="273"/>
    </row>
    <row r="16" spans="1:6" x14ac:dyDescent="0.2">
      <c r="A16" s="269"/>
      <c r="B16" s="278" t="s">
        <v>26</v>
      </c>
      <c r="C16" s="279">
        <f>C13+(C14*C15/100)</f>
        <v>8.65</v>
      </c>
      <c r="D16" s="280" t="s">
        <v>0</v>
      </c>
      <c r="E16" s="281"/>
      <c r="F16" s="273"/>
    </row>
    <row r="17" spans="1:6" x14ac:dyDescent="0.2">
      <c r="A17" s="269"/>
      <c r="B17" s="270"/>
      <c r="C17" s="270"/>
      <c r="D17" s="281"/>
      <c r="E17" s="1127" t="s">
        <v>27</v>
      </c>
      <c r="F17" s="273"/>
    </row>
    <row r="18" spans="1:6" x14ac:dyDescent="0.2">
      <c r="A18" s="269"/>
      <c r="B18" s="282" t="s">
        <v>405</v>
      </c>
      <c r="C18" s="282" t="s">
        <v>406</v>
      </c>
      <c r="D18" s="281" t="s">
        <v>407</v>
      </c>
      <c r="E18" s="1128"/>
      <c r="F18" s="273"/>
    </row>
    <row r="19" spans="1:6" x14ac:dyDescent="0.2">
      <c r="A19" s="269" t="s">
        <v>408</v>
      </c>
      <c r="B19" s="283">
        <v>0.03</v>
      </c>
      <c r="C19" s="283">
        <v>0.04</v>
      </c>
      <c r="D19" s="283">
        <v>5.5E-2</v>
      </c>
      <c r="E19" s="284">
        <v>3</v>
      </c>
      <c r="F19" s="273"/>
    </row>
    <row r="20" spans="1:6" x14ac:dyDescent="0.2">
      <c r="A20" s="269" t="s">
        <v>409</v>
      </c>
      <c r="B20" s="283">
        <v>8.0000000000000002E-3</v>
      </c>
      <c r="C20" s="283">
        <v>8.0000000000000002E-3</v>
      </c>
      <c r="D20" s="283">
        <v>0.01</v>
      </c>
      <c r="E20" s="284">
        <v>0.8</v>
      </c>
      <c r="F20" s="273"/>
    </row>
    <row r="21" spans="1:6" x14ac:dyDescent="0.2">
      <c r="A21" s="269" t="s">
        <v>410</v>
      </c>
      <c r="B21" s="283">
        <v>9.7000000000000003E-3</v>
      </c>
      <c r="C21" s="283">
        <v>1.2699999999999999E-2</v>
      </c>
      <c r="D21" s="283">
        <v>1.2699999999999999E-2</v>
      </c>
      <c r="E21" s="284">
        <v>0.97</v>
      </c>
      <c r="F21" s="273"/>
    </row>
    <row r="22" spans="1:6" x14ac:dyDescent="0.2">
      <c r="A22" s="269" t="s">
        <v>411</v>
      </c>
      <c r="B22" s="283">
        <v>5.8999999999999999E-3</v>
      </c>
      <c r="C22" s="283">
        <v>1.23E-2</v>
      </c>
      <c r="D22" s="283">
        <v>1.3899999999999999E-2</v>
      </c>
      <c r="E22" s="284">
        <v>0.59</v>
      </c>
      <c r="F22" s="273"/>
    </row>
    <row r="23" spans="1:6" x14ac:dyDescent="0.2">
      <c r="A23" s="269" t="s">
        <v>412</v>
      </c>
      <c r="B23" s="283">
        <v>6.1600000000000002E-2</v>
      </c>
      <c r="C23" s="283">
        <v>7.3999999999999996E-2</v>
      </c>
      <c r="D23" s="283">
        <v>8.9599999999999999E-2</v>
      </c>
      <c r="E23" s="284">
        <v>6.16</v>
      </c>
      <c r="F23" s="273"/>
    </row>
    <row r="24" spans="1:6" x14ac:dyDescent="0.2">
      <c r="A24" s="269"/>
      <c r="B24" s="270"/>
      <c r="C24" s="270"/>
      <c r="D24" s="281"/>
      <c r="E24" s="281"/>
      <c r="F24" s="273"/>
    </row>
    <row r="25" spans="1:6" x14ac:dyDescent="0.2">
      <c r="A25" s="269"/>
      <c r="B25" s="270"/>
      <c r="C25" s="270"/>
      <c r="D25" s="281"/>
      <c r="E25" s="281"/>
      <c r="F25" s="273"/>
    </row>
    <row r="26" spans="1:6" x14ac:dyDescent="0.2">
      <c r="A26" s="1129" t="s">
        <v>28</v>
      </c>
      <c r="B26" s="1130"/>
      <c r="C26" s="1130"/>
      <c r="D26" s="1131"/>
      <c r="E26" s="285">
        <f>((((1+(E19+E20+E21)/100))*(1+E22/100)*(1+E23/100))/(1-C16/100))-1</f>
        <v>0.22474058685057496</v>
      </c>
      <c r="F26" s="286"/>
    </row>
    <row r="27" spans="1:6" ht="5.45" hidden="1" customHeight="1" x14ac:dyDescent="0.2">
      <c r="A27" s="269"/>
      <c r="B27" s="270"/>
      <c r="C27" s="270"/>
      <c r="D27" s="281"/>
      <c r="E27" s="281"/>
      <c r="F27" s="272"/>
    </row>
    <row r="28" spans="1:6" ht="20.25" hidden="1" customHeight="1" x14ac:dyDescent="0.2">
      <c r="A28" s="1132" t="s">
        <v>413</v>
      </c>
      <c r="B28" s="1133"/>
      <c r="C28" s="1133"/>
      <c r="D28" s="1133"/>
      <c r="E28" s="1133"/>
      <c r="F28" s="1134"/>
    </row>
    <row r="29" spans="1:6" ht="12.75" hidden="1" customHeight="1" x14ac:dyDescent="0.2">
      <c r="A29" s="261" t="str">
        <f>A5</f>
        <v>OBJETO:</v>
      </c>
      <c r="B29" s="1135" t="str">
        <f>B5</f>
        <v>CONSTRUÇÃO GALPÃO ASSISTÊNCIA</v>
      </c>
      <c r="C29" s="1135"/>
      <c r="D29" s="1136"/>
      <c r="E29" s="266" t="s">
        <v>46</v>
      </c>
      <c r="F29" s="262"/>
    </row>
    <row r="30" spans="1:6" ht="12.75" hidden="1" customHeight="1" x14ac:dyDescent="0.2">
      <c r="A30" s="261" t="str">
        <f t="shared" ref="A30:B32" si="0">A6</f>
        <v>Município:</v>
      </c>
      <c r="B30" s="1135" t="str">
        <f t="shared" si="0"/>
        <v>ELDORADO - MS</v>
      </c>
      <c r="C30" s="1135"/>
      <c r="D30" s="1136"/>
      <c r="E30" s="1137"/>
      <c r="F30" s="1138"/>
    </row>
    <row r="31" spans="1:6" ht="12.75" hidden="1" customHeight="1" x14ac:dyDescent="0.2">
      <c r="A31" s="261" t="str">
        <f t="shared" si="0"/>
        <v>Local:</v>
      </c>
      <c r="B31" s="1135" t="str">
        <f t="shared" si="0"/>
        <v>RUA NORUEGA COM A  RUA PERU, S/N, MORUMBI, 79970-000, MUNICÍPIO DE ELDORADO - MS</v>
      </c>
      <c r="C31" s="1135"/>
      <c r="D31" s="1136"/>
      <c r="E31" s="1139" t="s">
        <v>730</v>
      </c>
      <c r="F31" s="1140"/>
    </row>
    <row r="32" spans="1:6" ht="18" hidden="1" customHeight="1" x14ac:dyDescent="0.2">
      <c r="A32" s="261" t="str">
        <f t="shared" si="0"/>
        <v>SIST./REF.:</v>
      </c>
      <c r="B32" s="1135" t="str">
        <f t="shared" si="0"/>
        <v>AGESUL(JUNHO/2023) SINAPI (SETEMBRO/2023) SBC (SETEMBRO/2023)</v>
      </c>
      <c r="C32" s="1135"/>
      <c r="D32" s="1136"/>
      <c r="E32" s="1141"/>
      <c r="F32" s="1142"/>
    </row>
    <row r="33" spans="1:6" ht="12.75" hidden="1" customHeight="1" x14ac:dyDescent="0.2">
      <c r="A33" s="1122"/>
      <c r="B33" s="1123"/>
      <c r="C33" s="1123"/>
      <c r="D33" s="1123"/>
      <c r="E33" s="1123"/>
      <c r="F33" s="267"/>
    </row>
    <row r="34" spans="1:6" ht="12.75" hidden="1" customHeight="1" x14ac:dyDescent="0.2">
      <c r="A34" s="268" t="s">
        <v>21</v>
      </c>
      <c r="B34" s="1124" t="s">
        <v>327</v>
      </c>
      <c r="C34" s="1125"/>
      <c r="D34" s="1125"/>
      <c r="E34" s="1125"/>
      <c r="F34" s="1126"/>
    </row>
    <row r="35" spans="1:6" ht="12.75" hidden="1" customHeight="1" x14ac:dyDescent="0.2">
      <c r="A35" s="269"/>
      <c r="B35" s="270"/>
      <c r="C35" s="270"/>
      <c r="D35" s="270"/>
      <c r="E35" s="270"/>
      <c r="F35" s="267"/>
    </row>
    <row r="36" spans="1:6" ht="12.75" hidden="1" customHeight="1" x14ac:dyDescent="0.2">
      <c r="A36" s="271" t="s">
        <v>22</v>
      </c>
      <c r="B36" s="270"/>
      <c r="C36" s="270"/>
      <c r="D36" s="272"/>
      <c r="E36" s="272"/>
      <c r="F36" s="273"/>
    </row>
    <row r="37" spans="1:6" ht="12.75" hidden="1" customHeight="1" x14ac:dyDescent="0.2">
      <c r="A37" s="269"/>
      <c r="B37" s="270" t="s">
        <v>23</v>
      </c>
      <c r="C37" s="274">
        <v>3.65</v>
      </c>
      <c r="D37" s="275" t="s">
        <v>0</v>
      </c>
      <c r="E37" s="272"/>
      <c r="F37" s="273"/>
    </row>
    <row r="38" spans="1:6" ht="12.75" hidden="1" customHeight="1" x14ac:dyDescent="0.2">
      <c r="A38" s="269"/>
      <c r="B38" s="270" t="s">
        <v>24</v>
      </c>
      <c r="C38" s="276">
        <v>0</v>
      </c>
      <c r="D38" s="275" t="s">
        <v>0</v>
      </c>
      <c r="E38" s="272"/>
      <c r="F38" s="273"/>
    </row>
    <row r="39" spans="1:6" ht="12.75" hidden="1" customHeight="1" x14ac:dyDescent="0.2">
      <c r="A39" s="269"/>
      <c r="B39" s="270" t="s">
        <v>25</v>
      </c>
      <c r="C39" s="277">
        <v>100</v>
      </c>
      <c r="D39" s="275" t="s">
        <v>0</v>
      </c>
      <c r="E39" s="272"/>
      <c r="F39" s="273"/>
    </row>
    <row r="40" spans="1:6" ht="12.75" hidden="1" customHeight="1" x14ac:dyDescent="0.2">
      <c r="A40" s="269"/>
      <c r="B40" s="278" t="s">
        <v>26</v>
      </c>
      <c r="C40" s="279">
        <f>C37+(C38*C39/100)</f>
        <v>3.65</v>
      </c>
      <c r="D40" s="280" t="s">
        <v>0</v>
      </c>
      <c r="E40" s="281"/>
      <c r="F40" s="273"/>
    </row>
    <row r="41" spans="1:6" ht="12.75" hidden="1" customHeight="1" x14ac:dyDescent="0.2">
      <c r="A41" s="269"/>
      <c r="B41" s="270"/>
      <c r="C41" s="270"/>
      <c r="D41" s="281"/>
      <c r="E41" s="1127" t="s">
        <v>27</v>
      </c>
      <c r="F41" s="273"/>
    </row>
    <row r="42" spans="1:6" ht="12.75" hidden="1" customHeight="1" x14ac:dyDescent="0.2">
      <c r="A42" s="269"/>
      <c r="B42" s="282" t="s">
        <v>405</v>
      </c>
      <c r="C42" s="282" t="s">
        <v>406</v>
      </c>
      <c r="D42" s="281" t="s">
        <v>407</v>
      </c>
      <c r="E42" s="1128"/>
      <c r="F42" s="273"/>
    </row>
    <row r="43" spans="1:6" ht="12.75" hidden="1" customHeight="1" x14ac:dyDescent="0.2">
      <c r="A43" s="269" t="s">
        <v>408</v>
      </c>
      <c r="B43" s="283">
        <v>1.4999999999999999E-2</v>
      </c>
      <c r="C43" s="283">
        <v>3.4500000000000003E-2</v>
      </c>
      <c r="D43" s="283">
        <v>4.4900000000000002E-2</v>
      </c>
      <c r="E43" s="284">
        <v>3.45</v>
      </c>
      <c r="F43" s="273"/>
    </row>
    <row r="44" spans="1:6" ht="12.75" hidden="1" customHeight="1" x14ac:dyDescent="0.2">
      <c r="A44" s="269" t="s">
        <v>409</v>
      </c>
      <c r="B44" s="283">
        <v>3.0000000000000001E-3</v>
      </c>
      <c r="C44" s="283">
        <v>4.7999999999999996E-3</v>
      </c>
      <c r="D44" s="283">
        <v>8.2000000000000007E-3</v>
      </c>
      <c r="E44" s="284">
        <v>0.48</v>
      </c>
      <c r="F44" s="273"/>
    </row>
    <row r="45" spans="1:6" ht="12.75" hidden="1" customHeight="1" x14ac:dyDescent="0.2">
      <c r="A45" s="269" t="s">
        <v>410</v>
      </c>
      <c r="B45" s="283">
        <v>5.5999999999999999E-3</v>
      </c>
      <c r="C45" s="283">
        <v>8.5000000000000006E-3</v>
      </c>
      <c r="D45" s="283">
        <v>8.8999999999999999E-3</v>
      </c>
      <c r="E45" s="284">
        <v>0.85</v>
      </c>
      <c r="F45" s="273"/>
    </row>
    <row r="46" spans="1:6" ht="12.75" hidden="1" customHeight="1" x14ac:dyDescent="0.2">
      <c r="A46" s="269" t="s">
        <v>411</v>
      </c>
      <c r="B46" s="283">
        <v>8.5000000000000006E-3</v>
      </c>
      <c r="C46" s="283">
        <v>8.5000000000000006E-3</v>
      </c>
      <c r="D46" s="283">
        <v>1.11E-2</v>
      </c>
      <c r="E46" s="284">
        <v>0.85</v>
      </c>
      <c r="F46" s="273"/>
    </row>
    <row r="47" spans="1:6" ht="12.75" hidden="1" customHeight="1" x14ac:dyDescent="0.2">
      <c r="A47" s="269" t="s">
        <v>412</v>
      </c>
      <c r="B47" s="283">
        <v>3.5000000000000003E-2</v>
      </c>
      <c r="C47" s="283">
        <v>5.11E-2</v>
      </c>
      <c r="D47" s="283">
        <v>6.2199999999999998E-2</v>
      </c>
      <c r="E47" s="284">
        <v>5.1100000000000003</v>
      </c>
      <c r="F47" s="273"/>
    </row>
    <row r="48" spans="1:6" ht="12.75" hidden="1" customHeight="1" x14ac:dyDescent="0.2">
      <c r="A48" s="269"/>
      <c r="B48" s="270"/>
      <c r="C48" s="270"/>
      <c r="D48" s="281"/>
      <c r="E48" s="281"/>
      <c r="F48" s="273"/>
    </row>
    <row r="49" spans="1:6" ht="12.75" hidden="1" customHeight="1" x14ac:dyDescent="0.2">
      <c r="A49" s="269"/>
      <c r="B49" s="270"/>
      <c r="C49" s="270"/>
      <c r="D49" s="281"/>
      <c r="E49" s="281"/>
      <c r="F49" s="273"/>
    </row>
    <row r="50" spans="1:6" ht="12.75" hidden="1" customHeight="1" x14ac:dyDescent="0.2">
      <c r="A50" s="1129" t="s">
        <v>28</v>
      </c>
      <c r="B50" s="1130"/>
      <c r="C50" s="1130"/>
      <c r="D50" s="1131"/>
      <c r="E50" s="285">
        <f>((((1+(E43+E44+E45)/100))*(1+E46/100)*(1+E47/100))/(1-C40/100))-1</f>
        <v>0.15278047942916428</v>
      </c>
      <c r="F50" s="286"/>
    </row>
    <row r="56" spans="1:6" ht="12" customHeight="1" x14ac:dyDescent="0.2"/>
  </sheetData>
  <mergeCells count="25">
    <mergeCell ref="E17:E18"/>
    <mergeCell ref="B1:F1"/>
    <mergeCell ref="B2:F2"/>
    <mergeCell ref="B3:F3"/>
    <mergeCell ref="A4:F4"/>
    <mergeCell ref="B5:D5"/>
    <mergeCell ref="B6:D6"/>
    <mergeCell ref="E6:F6"/>
    <mergeCell ref="B7:D7"/>
    <mergeCell ref="E7:F8"/>
    <mergeCell ref="B8:D8"/>
    <mergeCell ref="A9:E9"/>
    <mergeCell ref="B10:F10"/>
    <mergeCell ref="A33:E33"/>
    <mergeCell ref="B34:F34"/>
    <mergeCell ref="E41:E42"/>
    <mergeCell ref="A50:D50"/>
    <mergeCell ref="A26:D26"/>
    <mergeCell ref="A28:F28"/>
    <mergeCell ref="B29:D29"/>
    <mergeCell ref="B30:D30"/>
    <mergeCell ref="E30:F30"/>
    <mergeCell ref="B31:D31"/>
    <mergeCell ref="E31:F32"/>
    <mergeCell ref="B32:D32"/>
  </mergeCells>
  <pageMargins left="0.23622047244094491" right="0.23622047244094491" top="0.39370078740157483" bottom="0.39370078740157483" header="0.31496062992125984" footer="0.31496062992125984"/>
  <pageSetup paperSize="9" scale="90" fitToHeight="0" orientation="portrait" r:id="rId1"/>
  <headerFooter differentFirst="1" scaleWithDoc="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41FB5-7416-4F04-AC41-FD495D0D1F03}">
  <dimension ref="A1:M26"/>
  <sheetViews>
    <sheetView workbookViewId="0">
      <selection sqref="A1:XFD1048576"/>
    </sheetView>
  </sheetViews>
  <sheetFormatPr defaultRowHeight="15" x14ac:dyDescent="0.25"/>
  <cols>
    <col min="1" max="1" width="20" customWidth="1"/>
  </cols>
  <sheetData>
    <row r="1" spans="1:13" s="185" customFormat="1" ht="14.45" customHeight="1" x14ac:dyDescent="0.25">
      <c r="A1" s="542"/>
      <c r="B1" s="9"/>
      <c r="C1" s="1032" t="s">
        <v>1</v>
      </c>
      <c r="D1" s="1032"/>
      <c r="E1" s="1032"/>
      <c r="F1" s="1032"/>
      <c r="G1" s="1032"/>
      <c r="H1" s="1032"/>
      <c r="I1" s="1032"/>
      <c r="J1" s="1032"/>
      <c r="K1" s="1032"/>
      <c r="L1" s="1032"/>
      <c r="M1" s="1032"/>
    </row>
    <row r="2" spans="1:13" s="185" customFormat="1" ht="14.45" customHeight="1" x14ac:dyDescent="0.25">
      <c r="A2" s="543"/>
      <c r="B2" s="10"/>
      <c r="C2" s="1033" t="s">
        <v>99</v>
      </c>
      <c r="D2" s="1033"/>
      <c r="E2" s="1033"/>
      <c r="F2" s="1033"/>
      <c r="G2" s="1033"/>
      <c r="H2" s="1033"/>
      <c r="I2" s="1033"/>
      <c r="J2" s="1033"/>
      <c r="K2" s="1033"/>
      <c r="L2" s="1033"/>
      <c r="M2" s="1033"/>
    </row>
    <row r="3" spans="1:13" s="185" customFormat="1" ht="14.45" customHeight="1" x14ac:dyDescent="0.25">
      <c r="A3" s="544"/>
      <c r="B3" s="11"/>
      <c r="C3" s="1032" t="s">
        <v>31</v>
      </c>
      <c r="D3" s="1032"/>
      <c r="E3" s="1032"/>
      <c r="F3" s="1032"/>
      <c r="G3" s="1032"/>
      <c r="H3" s="1032"/>
      <c r="I3" s="1032"/>
      <c r="J3" s="1032"/>
      <c r="K3" s="1032"/>
      <c r="L3" s="1032"/>
      <c r="M3" s="1032"/>
    </row>
    <row r="4" spans="1:13" s="185" customFormat="1" ht="20.45" customHeight="1" x14ac:dyDescent="0.25">
      <c r="A4" s="970" t="s">
        <v>1052</v>
      </c>
      <c r="B4" s="971"/>
      <c r="C4" s="971"/>
      <c r="D4" s="971"/>
      <c r="E4" s="971"/>
      <c r="F4" s="971"/>
      <c r="G4" s="971"/>
      <c r="H4" s="971"/>
      <c r="I4" s="971"/>
      <c r="J4" s="971"/>
      <c r="K4" s="1181"/>
      <c r="L4" s="1181"/>
      <c r="M4" s="1182"/>
    </row>
    <row r="5" spans="1:13" s="185" customFormat="1" ht="14.45" customHeight="1" x14ac:dyDescent="0.25">
      <c r="A5" s="545" t="s">
        <v>69</v>
      </c>
      <c r="B5" s="1183" t="s">
        <v>896</v>
      </c>
      <c r="C5" s="1111"/>
      <c r="D5" s="1111"/>
      <c r="E5" s="1111"/>
      <c r="F5" s="1111"/>
      <c r="G5" s="1111"/>
      <c r="H5" s="1111"/>
      <c r="I5" s="1111"/>
      <c r="J5" s="1111"/>
      <c r="K5" s="1184" t="s">
        <v>46</v>
      </c>
      <c r="L5" s="1185"/>
      <c r="M5" s="1186"/>
    </row>
    <row r="6" spans="1:13" s="185" customFormat="1" ht="14.45" customHeight="1" x14ac:dyDescent="0.25">
      <c r="A6" s="545" t="s">
        <v>70</v>
      </c>
      <c r="B6" s="1183" t="s">
        <v>112</v>
      </c>
      <c r="C6" s="1111"/>
      <c r="D6" s="1111"/>
      <c r="E6" s="1111"/>
      <c r="F6" s="1111"/>
      <c r="G6" s="1111"/>
      <c r="H6" s="1111"/>
      <c r="I6" s="1111"/>
      <c r="J6" s="1111"/>
      <c r="K6" s="1187"/>
      <c r="L6" s="1188"/>
      <c r="M6" s="1189"/>
    </row>
    <row r="7" spans="1:13" s="185" customFormat="1" ht="14.45" customHeight="1" x14ac:dyDescent="0.25">
      <c r="A7" s="545" t="s">
        <v>71</v>
      </c>
      <c r="B7" s="1167" t="s">
        <v>1088</v>
      </c>
      <c r="C7" s="1111"/>
      <c r="D7" s="1111"/>
      <c r="E7" s="1111"/>
      <c r="F7" s="1111"/>
      <c r="G7" s="1111"/>
      <c r="H7" s="1111"/>
      <c r="I7" s="1111"/>
      <c r="J7" s="1111"/>
      <c r="K7" s="975" t="s">
        <v>897</v>
      </c>
      <c r="L7" s="1038"/>
      <c r="M7" s="976"/>
    </row>
    <row r="8" spans="1:13" s="185" customFormat="1" ht="14.45" customHeight="1" x14ac:dyDescent="0.25">
      <c r="A8" s="545" t="s">
        <v>72</v>
      </c>
      <c r="B8" s="1168" t="s">
        <v>1089</v>
      </c>
      <c r="C8" s="1111"/>
      <c r="D8" s="1111"/>
      <c r="E8" s="1111"/>
      <c r="F8" s="1111"/>
      <c r="G8" s="1111"/>
      <c r="H8" s="1111"/>
      <c r="I8" s="1111"/>
      <c r="J8" s="1111"/>
      <c r="K8" s="977"/>
      <c r="L8" s="1039"/>
      <c r="M8" s="978"/>
    </row>
    <row r="9" spans="1:13" ht="15" customHeight="1" x14ac:dyDescent="0.25">
      <c r="A9" s="1169" t="s">
        <v>5</v>
      </c>
      <c r="B9" s="1161" t="s">
        <v>1053</v>
      </c>
      <c r="C9" s="1161"/>
      <c r="D9" s="1161"/>
      <c r="E9" s="1161"/>
      <c r="F9" s="1161"/>
      <c r="G9" s="1161"/>
      <c r="H9" s="1161"/>
      <c r="I9" s="1171" t="s">
        <v>1054</v>
      </c>
      <c r="J9" s="1172"/>
      <c r="K9" s="1175" t="s">
        <v>702</v>
      </c>
      <c r="L9" s="1176"/>
      <c r="M9" s="1177"/>
    </row>
    <row r="10" spans="1:13" x14ac:dyDescent="0.25">
      <c r="A10" s="1170" t="s">
        <v>5</v>
      </c>
      <c r="B10" s="1161"/>
      <c r="C10" s="1161"/>
      <c r="D10" s="1161"/>
      <c r="E10" s="1161"/>
      <c r="F10" s="1161"/>
      <c r="G10" s="1161"/>
      <c r="H10" s="1161"/>
      <c r="I10" s="1173"/>
      <c r="J10" s="1174"/>
      <c r="K10" s="1178"/>
      <c r="L10" s="1179"/>
      <c r="M10" s="1180"/>
    </row>
    <row r="11" spans="1:13" x14ac:dyDescent="0.25">
      <c r="A11" s="546" t="s">
        <v>11</v>
      </c>
      <c r="B11" s="1161" t="s">
        <v>4</v>
      </c>
      <c r="C11" s="1161"/>
      <c r="D11" s="1161"/>
      <c r="E11" s="1161"/>
      <c r="F11" s="1161"/>
      <c r="G11" s="1161"/>
      <c r="H11" s="1161"/>
      <c r="I11" s="1162">
        <v>9.6636353120539906E-2</v>
      </c>
      <c r="J11" s="1163"/>
      <c r="K11" s="1164">
        <v>35079.26</v>
      </c>
      <c r="L11" s="1165"/>
      <c r="M11" s="1166"/>
    </row>
    <row r="12" spans="1:13" x14ac:dyDescent="0.25">
      <c r="A12" s="546" t="s">
        <v>10</v>
      </c>
      <c r="B12" s="1161" t="s">
        <v>297</v>
      </c>
      <c r="C12" s="1161"/>
      <c r="D12" s="1161"/>
      <c r="E12" s="1161"/>
      <c r="F12" s="1161"/>
      <c r="G12" s="1161"/>
      <c r="H12" s="1161"/>
      <c r="I12" s="1162">
        <v>0.22060861635944168</v>
      </c>
      <c r="J12" s="1163"/>
      <c r="K12" s="1164">
        <v>80081.529999999984</v>
      </c>
      <c r="L12" s="1165"/>
      <c r="M12" s="1166"/>
    </row>
    <row r="13" spans="1:13" x14ac:dyDescent="0.25">
      <c r="A13" s="546" t="s">
        <v>15</v>
      </c>
      <c r="B13" s="1161" t="s">
        <v>123</v>
      </c>
      <c r="C13" s="1161"/>
      <c r="D13" s="1161"/>
      <c r="E13" s="1161"/>
      <c r="F13" s="1161"/>
      <c r="G13" s="1161"/>
      <c r="H13" s="1161"/>
      <c r="I13" s="1162">
        <v>5.6125170188114026E-2</v>
      </c>
      <c r="J13" s="1163"/>
      <c r="K13" s="1164">
        <v>20373.590000000004</v>
      </c>
      <c r="L13" s="1165"/>
      <c r="M13" s="1166"/>
    </row>
    <row r="14" spans="1:13" x14ac:dyDescent="0.25">
      <c r="A14" s="546" t="s">
        <v>32</v>
      </c>
      <c r="B14" s="1161" t="s">
        <v>924</v>
      </c>
      <c r="C14" s="1161"/>
      <c r="D14" s="1161"/>
      <c r="E14" s="1161"/>
      <c r="F14" s="1161"/>
      <c r="G14" s="1161"/>
      <c r="H14" s="1161"/>
      <c r="I14" s="1162">
        <v>0.15406173391588543</v>
      </c>
      <c r="J14" s="1163"/>
      <c r="K14" s="1164">
        <v>55924.829999999994</v>
      </c>
      <c r="L14" s="1165"/>
      <c r="M14" s="1166"/>
    </row>
    <row r="15" spans="1:13" x14ac:dyDescent="0.25">
      <c r="A15" s="546" t="s">
        <v>59</v>
      </c>
      <c r="B15" s="1161" t="s">
        <v>128</v>
      </c>
      <c r="C15" s="1161"/>
      <c r="D15" s="1161"/>
      <c r="E15" s="1161"/>
      <c r="F15" s="1161"/>
      <c r="G15" s="1161"/>
      <c r="H15" s="1161"/>
      <c r="I15" s="1162">
        <v>5.017014610330893E-2</v>
      </c>
      <c r="J15" s="1163"/>
      <c r="K15" s="1164">
        <v>18211.900000000001</v>
      </c>
      <c r="L15" s="1165"/>
      <c r="M15" s="1166"/>
    </row>
    <row r="16" spans="1:13" x14ac:dyDescent="0.25">
      <c r="A16" s="546" t="s">
        <v>127</v>
      </c>
      <c r="B16" s="1161" t="s">
        <v>132</v>
      </c>
      <c r="C16" s="1161"/>
      <c r="D16" s="1161"/>
      <c r="E16" s="1161"/>
      <c r="F16" s="1161"/>
      <c r="G16" s="1161"/>
      <c r="H16" s="1161"/>
      <c r="I16" s="1162">
        <v>9.9312586437022107E-2</v>
      </c>
      <c r="J16" s="1163"/>
      <c r="K16" s="1164">
        <v>36050.74</v>
      </c>
      <c r="L16" s="1165"/>
      <c r="M16" s="1166"/>
    </row>
    <row r="17" spans="1:13" x14ac:dyDescent="0.25">
      <c r="A17" s="546" t="s">
        <v>61</v>
      </c>
      <c r="B17" s="1161" t="s">
        <v>126</v>
      </c>
      <c r="C17" s="1161"/>
      <c r="D17" s="1161"/>
      <c r="E17" s="1161"/>
      <c r="F17" s="1161"/>
      <c r="G17" s="1161"/>
      <c r="H17" s="1161"/>
      <c r="I17" s="1162">
        <v>6.4614197254108816E-2</v>
      </c>
      <c r="J17" s="1163"/>
      <c r="K17" s="1164">
        <v>23455.13</v>
      </c>
      <c r="L17" s="1165"/>
      <c r="M17" s="1166"/>
    </row>
    <row r="18" spans="1:13" x14ac:dyDescent="0.25">
      <c r="A18" s="546" t="s">
        <v>64</v>
      </c>
      <c r="B18" s="1161" t="s">
        <v>923</v>
      </c>
      <c r="C18" s="1161"/>
      <c r="D18" s="1161"/>
      <c r="E18" s="1161"/>
      <c r="F18" s="1161"/>
      <c r="G18" s="1161"/>
      <c r="H18" s="1161"/>
      <c r="I18" s="1162">
        <v>5.633023751639555E-2</v>
      </c>
      <c r="J18" s="1163"/>
      <c r="K18" s="1164">
        <v>20448.030000000002</v>
      </c>
      <c r="L18" s="1165"/>
      <c r="M18" s="1166"/>
    </row>
    <row r="19" spans="1:13" x14ac:dyDescent="0.25">
      <c r="A19" s="546" t="s">
        <v>135</v>
      </c>
      <c r="B19" s="1161" t="s">
        <v>141</v>
      </c>
      <c r="C19" s="1161"/>
      <c r="D19" s="1161"/>
      <c r="E19" s="1161"/>
      <c r="F19" s="1161"/>
      <c r="G19" s="1161"/>
      <c r="H19" s="1161"/>
      <c r="I19" s="1162">
        <v>2.4977222623091566E-3</v>
      </c>
      <c r="J19" s="1163"/>
      <c r="K19" s="1164">
        <v>906.67999999999984</v>
      </c>
      <c r="L19" s="1165"/>
      <c r="M19" s="1166"/>
    </row>
    <row r="20" spans="1:13" x14ac:dyDescent="0.25">
      <c r="A20" s="546" t="s">
        <v>136</v>
      </c>
      <c r="B20" s="1161" t="s">
        <v>144</v>
      </c>
      <c r="C20" s="1161"/>
      <c r="D20" s="1161"/>
      <c r="E20" s="1161"/>
      <c r="F20" s="1161"/>
      <c r="G20" s="1161"/>
      <c r="H20" s="1161"/>
      <c r="I20" s="1162">
        <v>2.5907711492968662E-2</v>
      </c>
      <c r="J20" s="1163"/>
      <c r="K20" s="1164">
        <v>9404.57</v>
      </c>
      <c r="L20" s="1165"/>
      <c r="M20" s="1166"/>
    </row>
    <row r="21" spans="1:13" x14ac:dyDescent="0.25">
      <c r="A21" s="546" t="s">
        <v>137</v>
      </c>
      <c r="B21" s="1161" t="s">
        <v>146</v>
      </c>
      <c r="C21" s="1161"/>
      <c r="D21" s="1161"/>
      <c r="E21" s="1161"/>
      <c r="F21" s="1161"/>
      <c r="G21" s="1161"/>
      <c r="H21" s="1161"/>
      <c r="I21" s="1162">
        <v>5.2402801488572834E-2</v>
      </c>
      <c r="J21" s="1163"/>
      <c r="K21" s="1164">
        <v>19022.36</v>
      </c>
      <c r="L21" s="1165"/>
      <c r="M21" s="1166"/>
    </row>
    <row r="22" spans="1:13" x14ac:dyDescent="0.25">
      <c r="A22" s="546" t="s">
        <v>140</v>
      </c>
      <c r="B22" s="1161" t="s">
        <v>309</v>
      </c>
      <c r="C22" s="1161"/>
      <c r="D22" s="1161"/>
      <c r="E22" s="1161"/>
      <c r="F22" s="1161"/>
      <c r="G22" s="1161"/>
      <c r="H22" s="1161"/>
      <c r="I22" s="1162">
        <v>9.0181690920065529E-3</v>
      </c>
      <c r="J22" s="1163"/>
      <c r="K22" s="1164">
        <v>3273.62</v>
      </c>
      <c r="L22" s="1165"/>
      <c r="M22" s="1166"/>
    </row>
    <row r="23" spans="1:13" x14ac:dyDescent="0.25">
      <c r="A23" s="546" t="s">
        <v>142</v>
      </c>
      <c r="B23" s="1161" t="s">
        <v>145</v>
      </c>
      <c r="C23" s="1161"/>
      <c r="D23" s="1161"/>
      <c r="E23" s="1161"/>
      <c r="F23" s="1161"/>
      <c r="G23" s="1161"/>
      <c r="H23" s="1161"/>
      <c r="I23" s="1162">
        <v>5.8225347230859668E-2</v>
      </c>
      <c r="J23" s="1163"/>
      <c r="K23" s="1164">
        <v>21135.96</v>
      </c>
      <c r="L23" s="1165"/>
      <c r="M23" s="1166"/>
    </row>
    <row r="24" spans="1:13" x14ac:dyDescent="0.25">
      <c r="A24" s="546" t="s">
        <v>143</v>
      </c>
      <c r="B24" s="1161" t="s">
        <v>154</v>
      </c>
      <c r="C24" s="1161"/>
      <c r="D24" s="1161"/>
      <c r="E24" s="1161"/>
      <c r="F24" s="1161"/>
      <c r="G24" s="1161"/>
      <c r="H24" s="1161"/>
      <c r="I24" s="1162">
        <v>4.243273872898972E-2</v>
      </c>
      <c r="J24" s="1163"/>
      <c r="K24" s="1164">
        <v>15403.199999999999</v>
      </c>
      <c r="L24" s="1165"/>
      <c r="M24" s="1166"/>
    </row>
    <row r="25" spans="1:13" x14ac:dyDescent="0.25">
      <c r="A25" s="546" t="s">
        <v>157</v>
      </c>
      <c r="B25" s="1161" t="s">
        <v>153</v>
      </c>
      <c r="C25" s="1161"/>
      <c r="D25" s="1161"/>
      <c r="E25" s="1161"/>
      <c r="F25" s="1161"/>
      <c r="G25" s="1161"/>
      <c r="H25" s="1161"/>
      <c r="I25" s="1162">
        <v>1.1656468809476997E-2</v>
      </c>
      <c r="J25" s="1163"/>
      <c r="K25" s="1164">
        <v>4231.33</v>
      </c>
      <c r="L25" s="1165"/>
      <c r="M25" s="1166"/>
    </row>
    <row r="26" spans="1:13" x14ac:dyDescent="0.25">
      <c r="A26" s="6"/>
      <c r="B26" s="492"/>
      <c r="C26" s="492"/>
      <c r="D26" s="492"/>
      <c r="E26" s="492"/>
      <c r="F26" s="492"/>
      <c r="G26" s="492"/>
      <c r="H26" s="492"/>
      <c r="I26" s="1158">
        <v>1</v>
      </c>
      <c r="J26" s="1159"/>
      <c r="K26" s="1160">
        <v>363002.73</v>
      </c>
      <c r="L26" s="1159"/>
      <c r="M26" s="1159"/>
    </row>
  </sheetData>
  <mergeCells count="61">
    <mergeCell ref="C1:M1"/>
    <mergeCell ref="C2:M2"/>
    <mergeCell ref="C3:M3"/>
    <mergeCell ref="A4:M4"/>
    <mergeCell ref="B5:J5"/>
    <mergeCell ref="K5:M6"/>
    <mergeCell ref="B6:J6"/>
    <mergeCell ref="B7:J7"/>
    <mergeCell ref="K7:M8"/>
    <mergeCell ref="B8:J8"/>
    <mergeCell ref="A9:A10"/>
    <mergeCell ref="B9:H10"/>
    <mergeCell ref="I9:J10"/>
    <mergeCell ref="K9:M10"/>
    <mergeCell ref="B11:H11"/>
    <mergeCell ref="I11:J11"/>
    <mergeCell ref="K11:M11"/>
    <mergeCell ref="B12:H12"/>
    <mergeCell ref="I12:J12"/>
    <mergeCell ref="K12:M12"/>
    <mergeCell ref="B13:H13"/>
    <mergeCell ref="I13:J13"/>
    <mergeCell ref="K13:M13"/>
    <mergeCell ref="B14:H14"/>
    <mergeCell ref="I14:J14"/>
    <mergeCell ref="K14:M14"/>
    <mergeCell ref="B15:H15"/>
    <mergeCell ref="I15:J15"/>
    <mergeCell ref="K15:M15"/>
    <mergeCell ref="B16:H16"/>
    <mergeCell ref="I16:J16"/>
    <mergeCell ref="K16:M16"/>
    <mergeCell ref="B17:H17"/>
    <mergeCell ref="I17:J17"/>
    <mergeCell ref="K17:M17"/>
    <mergeCell ref="B18:H18"/>
    <mergeCell ref="I18:J18"/>
    <mergeCell ref="K18:M18"/>
    <mergeCell ref="B19:H19"/>
    <mergeCell ref="I19:J19"/>
    <mergeCell ref="K19:M19"/>
    <mergeCell ref="B20:H20"/>
    <mergeCell ref="I20:J20"/>
    <mergeCell ref="K20:M20"/>
    <mergeCell ref="B21:H21"/>
    <mergeCell ref="I21:J21"/>
    <mergeCell ref="K21:M21"/>
    <mergeCell ref="B22:H22"/>
    <mergeCell ref="I22:J22"/>
    <mergeCell ref="K22:M22"/>
    <mergeCell ref="B23:H23"/>
    <mergeCell ref="I23:J23"/>
    <mergeCell ref="K23:M23"/>
    <mergeCell ref="B24:H24"/>
    <mergeCell ref="I24:J24"/>
    <mergeCell ref="K24:M24"/>
    <mergeCell ref="I26:J26"/>
    <mergeCell ref="K26:M26"/>
    <mergeCell ref="B25:H25"/>
    <mergeCell ref="I25:J25"/>
    <mergeCell ref="K25:M25"/>
  </mergeCells>
  <pageMargins left="0.511811024" right="0.511811024" top="0.78740157499999996" bottom="0.78740157499999996" header="0.31496062000000002" footer="0.31496062000000002"/>
  <pageSetup paperSize="9" scale="71" orientation="portrait" horizontalDpi="1200" verticalDpi="1200"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B8ED2-E4F1-456C-A6C8-55C3AF38BCB7}">
  <sheetPr>
    <tabColor theme="4" tint="0.79998168889431442"/>
    <pageSetUpPr fitToPage="1"/>
  </sheetPr>
  <dimension ref="A1:T18"/>
  <sheetViews>
    <sheetView tabSelected="1" workbookViewId="0">
      <selection activeCell="C10" sqref="C10"/>
    </sheetView>
  </sheetViews>
  <sheetFormatPr defaultColWidth="9.140625" defaultRowHeight="15" x14ac:dyDescent="0.25"/>
  <cols>
    <col min="1" max="1" width="9.140625" style="538"/>
    <col min="2" max="2" width="24.5703125" style="539" customWidth="1"/>
    <col min="3" max="3" width="78.85546875" style="540" customWidth="1"/>
    <col min="4" max="4" width="11.5703125" style="539" customWidth="1"/>
    <col min="5" max="5" width="13.5703125" style="541" customWidth="1"/>
    <col min="6" max="6" width="16.42578125" style="516" customWidth="1"/>
    <col min="7" max="8" width="14" style="517" bestFit="1" customWidth="1"/>
    <col min="9" max="9" width="12.5703125" style="517" bestFit="1" customWidth="1"/>
    <col min="10" max="10" width="9.140625" style="517"/>
    <col min="11" max="11" width="10.140625" style="517" bestFit="1" customWidth="1"/>
    <col min="12" max="16384" width="9.140625" style="517"/>
  </cols>
  <sheetData>
    <row r="1" spans="2:20" x14ac:dyDescent="0.25">
      <c r="B1" s="513"/>
      <c r="C1" s="514"/>
      <c r="D1" s="513"/>
      <c r="E1" s="515"/>
    </row>
    <row r="2" spans="2:20" x14ac:dyDescent="0.25">
      <c r="B2" s="220"/>
      <c r="C2" s="431" t="s">
        <v>1</v>
      </c>
      <c r="D2" s="389"/>
      <c r="E2" s="518"/>
      <c r="F2" s="519"/>
      <c r="G2" s="520"/>
      <c r="H2" s="520" t="s">
        <v>1049</v>
      </c>
      <c r="I2" s="520" t="s">
        <v>1050</v>
      </c>
    </row>
    <row r="3" spans="2:20" ht="15.75" x14ac:dyDescent="0.25">
      <c r="B3" s="224"/>
      <c r="C3" s="436" t="s">
        <v>99</v>
      </c>
      <c r="D3" s="521"/>
      <c r="E3" s="522"/>
      <c r="F3" s="519"/>
      <c r="G3" s="520"/>
      <c r="H3" s="520">
        <v>115.2</v>
      </c>
      <c r="I3" s="523">
        <v>3151.0653645833331</v>
      </c>
    </row>
    <row r="4" spans="2:20" x14ac:dyDescent="0.25">
      <c r="B4" s="228"/>
      <c r="C4" s="431" t="s">
        <v>31</v>
      </c>
      <c r="D4" s="389"/>
      <c r="E4" s="518"/>
      <c r="F4" s="519"/>
      <c r="G4" s="520"/>
      <c r="H4" s="520"/>
      <c r="I4" s="520"/>
    </row>
    <row r="5" spans="2:20" ht="18" x14ac:dyDescent="0.25">
      <c r="B5" s="1190" t="s">
        <v>1051</v>
      </c>
      <c r="C5" s="1191"/>
      <c r="D5" s="1191"/>
      <c r="E5" s="1192"/>
      <c r="F5" s="519"/>
      <c r="G5" s="520"/>
      <c r="H5" s="520"/>
      <c r="I5" s="520"/>
    </row>
    <row r="6" spans="2:20" x14ac:dyDescent="0.25">
      <c r="B6" s="524" t="s">
        <v>69</v>
      </c>
      <c r="C6" s="446" t="s">
        <v>896</v>
      </c>
      <c r="D6" s="1193" t="s">
        <v>46</v>
      </c>
      <c r="E6" s="1194"/>
      <c r="F6" s="519"/>
      <c r="G6" s="520"/>
      <c r="H6" s="520"/>
      <c r="I6" s="520"/>
    </row>
    <row r="7" spans="2:20" x14ac:dyDescent="0.25">
      <c r="B7" s="524" t="s">
        <v>70</v>
      </c>
      <c r="C7" s="446" t="s">
        <v>112</v>
      </c>
      <c r="D7" s="1020" t="s">
        <v>897</v>
      </c>
      <c r="E7" s="1021"/>
      <c r="F7" s="519"/>
    </row>
    <row r="8" spans="2:20" ht="25.5" x14ac:dyDescent="0.25">
      <c r="B8" s="525" t="s">
        <v>71</v>
      </c>
      <c r="C8" s="733" t="s">
        <v>1056</v>
      </c>
      <c r="D8" s="1020"/>
      <c r="E8" s="1021"/>
      <c r="F8" s="519"/>
    </row>
    <row r="9" spans="2:20" x14ac:dyDescent="0.25">
      <c r="B9" s="524" t="s">
        <v>35</v>
      </c>
      <c r="C9" s="463">
        <v>0.2881986483454233</v>
      </c>
      <c r="D9" s="1020"/>
      <c r="E9" s="1021"/>
      <c r="F9" s="519"/>
    </row>
    <row r="10" spans="2:20" x14ac:dyDescent="0.25">
      <c r="B10" s="524" t="s">
        <v>731</v>
      </c>
      <c r="C10" s="526">
        <v>0.22474058685057496</v>
      </c>
      <c r="D10" s="1020"/>
      <c r="E10" s="1021"/>
      <c r="F10" s="519"/>
    </row>
    <row r="11" spans="2:20" x14ac:dyDescent="0.25">
      <c r="B11" s="525" t="s">
        <v>72</v>
      </c>
      <c r="C11" s="466" t="s">
        <v>1353</v>
      </c>
      <c r="D11" s="1022"/>
      <c r="E11" s="1023"/>
      <c r="F11" s="519"/>
      <c r="G11" s="520"/>
      <c r="H11" s="520"/>
      <c r="I11" s="520"/>
    </row>
    <row r="12" spans="2:20" x14ac:dyDescent="0.25">
      <c r="B12" s="527" t="s">
        <v>73</v>
      </c>
      <c r="C12" s="472" t="s">
        <v>941</v>
      </c>
      <c r="D12" s="528"/>
      <c r="E12" s="529"/>
      <c r="F12" s="519"/>
      <c r="G12" s="520"/>
      <c r="H12" s="520"/>
      <c r="I12" s="520"/>
    </row>
    <row r="13" spans="2:20" x14ac:dyDescent="0.25">
      <c r="B13" s="530" t="s">
        <v>42</v>
      </c>
      <c r="C13" s="531" t="s">
        <v>53</v>
      </c>
      <c r="D13" s="531" t="s">
        <v>38</v>
      </c>
      <c r="E13" s="532" t="s">
        <v>39</v>
      </c>
      <c r="F13" s="533"/>
      <c r="G13" s="520"/>
      <c r="H13" s="520"/>
    </row>
    <row r="14" spans="2:20" ht="36" x14ac:dyDescent="0.25">
      <c r="B14" s="534" t="s">
        <v>33</v>
      </c>
      <c r="C14" s="535" t="s">
        <v>1167</v>
      </c>
      <c r="D14" s="63" t="s">
        <v>169</v>
      </c>
      <c r="E14" s="536">
        <v>845.35500000000002</v>
      </c>
      <c r="F14" s="537"/>
      <c r="G14" s="537"/>
      <c r="H14" s="537"/>
      <c r="I14" s="538"/>
      <c r="J14" s="538"/>
      <c r="K14" s="538"/>
      <c r="L14" s="538"/>
      <c r="M14" s="538"/>
      <c r="N14" s="538"/>
      <c r="O14" s="538"/>
      <c r="P14" s="538"/>
      <c r="Q14" s="538"/>
      <c r="R14" s="538"/>
      <c r="S14" s="538"/>
      <c r="T14" s="538"/>
    </row>
    <row r="15" spans="2:20" ht="36" x14ac:dyDescent="0.25">
      <c r="B15" s="534" t="s">
        <v>918</v>
      </c>
      <c r="C15" s="535" t="s">
        <v>1157</v>
      </c>
      <c r="D15" s="63" t="s">
        <v>44</v>
      </c>
      <c r="E15" s="536">
        <v>71.11999999999999</v>
      </c>
      <c r="F15" s="537"/>
      <c r="G15" s="537"/>
      <c r="H15" s="537"/>
      <c r="I15" s="538"/>
      <c r="J15" s="538"/>
      <c r="K15" s="538"/>
      <c r="L15" s="538"/>
      <c r="M15" s="538"/>
      <c r="N15" s="538"/>
      <c r="O15" s="538"/>
      <c r="P15" s="538"/>
      <c r="Q15" s="538"/>
      <c r="R15" s="538"/>
      <c r="S15" s="538"/>
      <c r="T15" s="538"/>
    </row>
    <row r="16" spans="2:20" ht="24" x14ac:dyDescent="0.25">
      <c r="B16" s="534" t="s">
        <v>999</v>
      </c>
      <c r="C16" s="535" t="s">
        <v>939</v>
      </c>
      <c r="D16" s="63" t="s">
        <v>44</v>
      </c>
      <c r="E16" s="536">
        <v>153.91999999999999</v>
      </c>
      <c r="F16" s="537"/>
      <c r="G16" s="537"/>
      <c r="H16" s="537"/>
      <c r="I16" s="538"/>
      <c r="J16" s="538"/>
      <c r="K16" s="538"/>
      <c r="L16" s="538"/>
      <c r="M16" s="538"/>
      <c r="N16" s="538"/>
      <c r="O16" s="538"/>
      <c r="P16" s="538"/>
      <c r="Q16" s="538"/>
      <c r="R16" s="538"/>
      <c r="S16" s="538"/>
      <c r="T16" s="538"/>
    </row>
    <row r="17" spans="2:20" ht="36" x14ac:dyDescent="0.25">
      <c r="B17" s="534" t="s">
        <v>1003</v>
      </c>
      <c r="C17" s="535" t="s">
        <v>1176</v>
      </c>
      <c r="D17" s="63" t="s">
        <v>44</v>
      </c>
      <c r="E17" s="536">
        <v>19.2</v>
      </c>
      <c r="F17" s="537"/>
      <c r="G17" s="537"/>
      <c r="H17" s="537"/>
      <c r="I17" s="538"/>
      <c r="J17" s="538"/>
      <c r="K17" s="538"/>
      <c r="L17" s="538"/>
      <c r="M17" s="538"/>
      <c r="N17" s="538"/>
      <c r="O17" s="538"/>
      <c r="P17" s="538"/>
      <c r="Q17" s="538"/>
      <c r="R17" s="538"/>
      <c r="S17" s="538"/>
      <c r="T17" s="538"/>
    </row>
    <row r="18" spans="2:20" ht="24" x14ac:dyDescent="0.25">
      <c r="B18" s="534" t="s">
        <v>953</v>
      </c>
      <c r="C18" s="535" t="s">
        <v>1107</v>
      </c>
      <c r="D18" s="63" t="s">
        <v>138</v>
      </c>
      <c r="E18" s="536">
        <v>120</v>
      </c>
      <c r="F18" s="537"/>
      <c r="G18" s="537"/>
      <c r="H18" s="537"/>
      <c r="I18" s="538"/>
      <c r="J18" s="538"/>
      <c r="K18" s="538"/>
      <c r="L18" s="538"/>
      <c r="M18" s="538"/>
      <c r="N18" s="538"/>
      <c r="O18" s="538"/>
      <c r="P18" s="538"/>
      <c r="Q18" s="538"/>
      <c r="R18" s="538"/>
      <c r="S18" s="538"/>
      <c r="T18" s="538"/>
    </row>
  </sheetData>
  <dataConsolidate/>
  <mergeCells count="3">
    <mergeCell ref="B5:E5"/>
    <mergeCell ref="D6:E6"/>
    <mergeCell ref="D7:E11"/>
  </mergeCells>
  <printOptions horizontalCentered="1"/>
  <pageMargins left="0.7" right="0.7" top="0.75" bottom="0.75" header="0.3" footer="0.3"/>
  <pageSetup paperSize="9" scale="70" fitToHeight="0" orientation="portrait" horizontalDpi="300" verticalDpi="300" r:id="rId1"/>
  <headerFooter>
    <oddFooter>Página &amp;P de &amp;N</oddFooter>
  </headerFooter>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3:B39"/>
  <sheetViews>
    <sheetView workbookViewId="0"/>
  </sheetViews>
  <sheetFormatPr defaultColWidth="9.140625" defaultRowHeight="12.75" x14ac:dyDescent="0.2"/>
  <cols>
    <col min="1" max="1" width="57.85546875" style="30" customWidth="1"/>
    <col min="2" max="16384" width="9.140625" style="30"/>
  </cols>
  <sheetData>
    <row r="3" spans="1:2" x14ac:dyDescent="0.2">
      <c r="A3" s="29" t="s">
        <v>94</v>
      </c>
      <c r="B3" s="30" t="s">
        <v>95</v>
      </c>
    </row>
    <row r="4" spans="1:2" x14ac:dyDescent="0.2">
      <c r="A4" s="29" t="s">
        <v>96</v>
      </c>
      <c r="B4" s="30" t="s">
        <v>385</v>
      </c>
    </row>
    <row r="5" spans="1:2" x14ac:dyDescent="0.2">
      <c r="A5" s="29" t="s">
        <v>97</v>
      </c>
      <c r="B5" s="30" t="s">
        <v>98</v>
      </c>
    </row>
    <row r="6" spans="1:2" x14ac:dyDescent="0.2">
      <c r="A6" s="29" t="s">
        <v>99</v>
      </c>
      <c r="B6" s="30" t="s">
        <v>100</v>
      </c>
    </row>
    <row r="7" spans="1:2" x14ac:dyDescent="0.2">
      <c r="A7" s="29" t="s">
        <v>78</v>
      </c>
      <c r="B7" s="30" t="s">
        <v>384</v>
      </c>
    </row>
    <row r="8" spans="1:2" x14ac:dyDescent="0.2">
      <c r="A8" s="29" t="s">
        <v>101</v>
      </c>
      <c r="B8" s="30" t="s">
        <v>155</v>
      </c>
    </row>
    <row r="9" spans="1:2" x14ac:dyDescent="0.2">
      <c r="A9" s="29" t="s">
        <v>106</v>
      </c>
      <c r="B9" s="30" t="s">
        <v>117</v>
      </c>
    </row>
    <row r="10" spans="1:2" x14ac:dyDescent="0.2">
      <c r="A10" s="29" t="s">
        <v>386</v>
      </c>
      <c r="B10" s="30" t="s">
        <v>392</v>
      </c>
    </row>
    <row r="11" spans="1:2" x14ac:dyDescent="0.2">
      <c r="A11" s="29" t="s">
        <v>387</v>
      </c>
      <c r="B11" s="30" t="s">
        <v>393</v>
      </c>
    </row>
    <row r="12" spans="1:2" x14ac:dyDescent="0.2">
      <c r="A12" s="29" t="s">
        <v>388</v>
      </c>
    </row>
    <row r="13" spans="1:2" x14ac:dyDescent="0.2">
      <c r="A13" s="29" t="s">
        <v>389</v>
      </c>
      <c r="B13" s="30" t="s">
        <v>394</v>
      </c>
    </row>
    <row r="14" spans="1:2" x14ac:dyDescent="0.2">
      <c r="A14" s="29" t="s">
        <v>390</v>
      </c>
      <c r="B14" s="30" t="s">
        <v>395</v>
      </c>
    </row>
    <row r="15" spans="1:2" x14ac:dyDescent="0.2">
      <c r="A15" s="29" t="s">
        <v>391</v>
      </c>
      <c r="B15" s="30" t="s">
        <v>396</v>
      </c>
    </row>
    <row r="16" spans="1:2" x14ac:dyDescent="0.2">
      <c r="A16" s="30" t="s">
        <v>875</v>
      </c>
      <c r="B16" s="30" t="s">
        <v>877</v>
      </c>
    </row>
    <row r="18" spans="1:1" x14ac:dyDescent="0.2">
      <c r="A18" s="31" t="s">
        <v>56</v>
      </c>
    </row>
    <row r="19" spans="1:1" x14ac:dyDescent="0.2">
      <c r="A19" s="31" t="s">
        <v>57</v>
      </c>
    </row>
    <row r="20" spans="1:1" x14ac:dyDescent="0.2">
      <c r="A20" s="31" t="s">
        <v>102</v>
      </c>
    </row>
    <row r="21" spans="1:1" x14ac:dyDescent="0.2">
      <c r="A21" s="31" t="s">
        <v>103</v>
      </c>
    </row>
    <row r="22" spans="1:1" x14ac:dyDescent="0.2">
      <c r="A22" s="31" t="s">
        <v>104</v>
      </c>
    </row>
    <row r="23" spans="1:1" x14ac:dyDescent="0.2">
      <c r="A23" s="31" t="s">
        <v>58</v>
      </c>
    </row>
    <row r="24" spans="1:1" x14ac:dyDescent="0.2">
      <c r="A24" s="31" t="s">
        <v>105</v>
      </c>
    </row>
    <row r="26" spans="1:1" x14ac:dyDescent="0.2">
      <c r="A26" s="29" t="s">
        <v>109</v>
      </c>
    </row>
    <row r="27" spans="1:1" x14ac:dyDescent="0.2">
      <c r="A27" s="29" t="s">
        <v>110</v>
      </c>
    </row>
    <row r="28" spans="1:1" x14ac:dyDescent="0.2">
      <c r="A28" s="29" t="s">
        <v>111</v>
      </c>
    </row>
    <row r="29" spans="1:1" x14ac:dyDescent="0.2">
      <c r="A29" s="29" t="s">
        <v>112</v>
      </c>
    </row>
    <row r="30" spans="1:1" x14ac:dyDescent="0.2">
      <c r="A30" s="29" t="s">
        <v>113</v>
      </c>
    </row>
    <row r="31" spans="1:1" x14ac:dyDescent="0.2">
      <c r="A31" s="29" t="s">
        <v>114</v>
      </c>
    </row>
    <row r="32" spans="1:1" x14ac:dyDescent="0.2">
      <c r="A32" s="29" t="s">
        <v>108</v>
      </c>
    </row>
    <row r="33" spans="1:1" x14ac:dyDescent="0.2">
      <c r="A33" s="30" t="s">
        <v>397</v>
      </c>
    </row>
    <row r="34" spans="1:1" x14ac:dyDescent="0.2">
      <c r="A34" s="30" t="s">
        <v>398</v>
      </c>
    </row>
    <row r="35" spans="1:1" x14ac:dyDescent="0.2">
      <c r="A35" s="30" t="s">
        <v>399</v>
      </c>
    </row>
    <row r="36" spans="1:1" x14ac:dyDescent="0.2">
      <c r="A36" s="30" t="s">
        <v>400</v>
      </c>
    </row>
    <row r="37" spans="1:1" x14ac:dyDescent="0.2">
      <c r="A37" s="30" t="s">
        <v>401</v>
      </c>
    </row>
    <row r="38" spans="1:1" x14ac:dyDescent="0.2">
      <c r="A38" s="30" t="s">
        <v>402</v>
      </c>
    </row>
    <row r="39" spans="1:1" x14ac:dyDescent="0.2">
      <c r="A39" s="30" t="s">
        <v>876</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theme="4" tint="0.79998168889431442"/>
  </sheetPr>
  <dimension ref="A1:H32"/>
  <sheetViews>
    <sheetView workbookViewId="0">
      <selection activeCell="D10" sqref="D10"/>
    </sheetView>
  </sheetViews>
  <sheetFormatPr defaultColWidth="0" defaultRowHeight="12.75" customHeight="1" zeroHeight="1" x14ac:dyDescent="0.2"/>
  <cols>
    <col min="1" max="2" width="9.140625" style="24" customWidth="1"/>
    <col min="3" max="3" width="55.7109375" style="24" customWidth="1"/>
    <col min="4" max="4" width="54.7109375" style="24" customWidth="1"/>
    <col min="5" max="8" width="9.140625" style="24" hidden="1" customWidth="1"/>
    <col min="9" max="9" width="0" style="24" hidden="1" customWidth="1"/>
    <col min="10" max="16384" width="0" style="24" hidden="1"/>
  </cols>
  <sheetData>
    <row r="1" spans="1:4" ht="12.75" customHeight="1" x14ac:dyDescent="0.2">
      <c r="A1" s="28"/>
      <c r="B1" s="28"/>
      <c r="C1" s="28"/>
      <c r="D1" s="28"/>
    </row>
    <row r="2" spans="1:4" x14ac:dyDescent="0.2">
      <c r="A2" s="28"/>
      <c r="B2" s="28"/>
      <c r="C2" s="28"/>
      <c r="D2" s="28"/>
    </row>
    <row r="3" spans="1:4" x14ac:dyDescent="0.2">
      <c r="A3" s="28"/>
      <c r="B3" s="28"/>
      <c r="C3" s="28"/>
      <c r="D3" s="28"/>
    </row>
    <row r="4" spans="1:4" x14ac:dyDescent="0.2">
      <c r="A4" s="28"/>
      <c r="B4" s="28"/>
      <c r="C4" s="28"/>
      <c r="D4" s="28"/>
    </row>
    <row r="5" spans="1:4" x14ac:dyDescent="0.2">
      <c r="A5" s="28"/>
      <c r="B5" s="28"/>
      <c r="C5" s="28"/>
      <c r="D5" s="28"/>
    </row>
    <row r="6" spans="1:4" ht="13.5" thickBot="1" x14ac:dyDescent="0.25">
      <c r="A6" s="28"/>
      <c r="B6" s="28"/>
      <c r="C6" s="28"/>
      <c r="D6" s="28"/>
    </row>
    <row r="7" spans="1:4" ht="16.5" thickBot="1" x14ac:dyDescent="0.25">
      <c r="A7" s="28"/>
      <c r="B7" s="28"/>
      <c r="C7" s="735" t="s">
        <v>76</v>
      </c>
      <c r="D7" s="736"/>
    </row>
    <row r="8" spans="1:4" x14ac:dyDescent="0.2">
      <c r="A8" s="28"/>
      <c r="B8" s="28"/>
      <c r="C8" s="32" t="s">
        <v>77</v>
      </c>
      <c r="D8" s="33" t="s">
        <v>99</v>
      </c>
    </row>
    <row r="9" spans="1:4" ht="24" x14ac:dyDescent="0.2">
      <c r="A9" s="28"/>
      <c r="B9" s="28"/>
      <c r="C9" s="34" t="s">
        <v>71</v>
      </c>
      <c r="D9" s="165" t="s">
        <v>1088</v>
      </c>
    </row>
    <row r="10" spans="1:4" ht="12.75" customHeight="1" thickBot="1" x14ac:dyDescent="0.25">
      <c r="A10" s="28"/>
      <c r="B10" s="28"/>
      <c r="C10" s="36" t="s">
        <v>107</v>
      </c>
      <c r="D10" s="37" t="s">
        <v>112</v>
      </c>
    </row>
    <row r="11" spans="1:4" ht="14.25" thickBot="1" x14ac:dyDescent="0.25">
      <c r="A11" s="28"/>
      <c r="B11" s="28"/>
      <c r="C11" s="166"/>
      <c r="D11" s="167"/>
    </row>
    <row r="12" spans="1:4" ht="14.25" thickBot="1" x14ac:dyDescent="0.25">
      <c r="A12" s="28"/>
      <c r="B12" s="28"/>
      <c r="C12" s="737" t="s">
        <v>79</v>
      </c>
      <c r="D12" s="738"/>
    </row>
    <row r="13" spans="1:4" x14ac:dyDescent="0.2">
      <c r="A13" s="28"/>
      <c r="B13" s="28"/>
      <c r="C13" s="32" t="s">
        <v>80</v>
      </c>
      <c r="D13" s="33" t="s">
        <v>896</v>
      </c>
    </row>
    <row r="14" spans="1:4" x14ac:dyDescent="0.2">
      <c r="A14" s="28"/>
      <c r="B14" s="28"/>
      <c r="C14" s="34" t="s">
        <v>81</v>
      </c>
      <c r="D14" s="44" t="s">
        <v>941</v>
      </c>
    </row>
    <row r="15" spans="1:4" x14ac:dyDescent="0.2">
      <c r="A15" s="28"/>
      <c r="B15" s="28"/>
      <c r="C15" s="34" t="s">
        <v>82</v>
      </c>
      <c r="D15" s="35" t="s">
        <v>83</v>
      </c>
    </row>
    <row r="16" spans="1:4" x14ac:dyDescent="0.2">
      <c r="A16" s="28"/>
      <c r="B16" s="28"/>
      <c r="C16" s="38" t="s">
        <v>379</v>
      </c>
      <c r="D16" s="35" t="s">
        <v>1067</v>
      </c>
    </row>
    <row r="17" spans="1:4" x14ac:dyDescent="0.2">
      <c r="A17" s="28"/>
      <c r="B17" s="28"/>
      <c r="C17" s="38" t="s">
        <v>116</v>
      </c>
      <c r="D17" s="35" t="s">
        <v>1067</v>
      </c>
    </row>
    <row r="18" spans="1:4" ht="13.5" thickBot="1" x14ac:dyDescent="0.25">
      <c r="A18" s="28"/>
      <c r="B18" s="28"/>
      <c r="C18" s="36" t="s">
        <v>115</v>
      </c>
      <c r="D18" s="42" t="s">
        <v>1055</v>
      </c>
    </row>
    <row r="19" spans="1:4" ht="14.25" thickBot="1" x14ac:dyDescent="0.25">
      <c r="A19" s="28"/>
      <c r="B19" s="28"/>
      <c r="C19" s="166"/>
      <c r="D19" s="168"/>
    </row>
    <row r="20" spans="1:4" ht="14.25" thickBot="1" x14ac:dyDescent="0.25">
      <c r="A20" s="28"/>
      <c r="B20" s="28"/>
      <c r="C20" s="737" t="s">
        <v>84</v>
      </c>
      <c r="D20" s="738"/>
    </row>
    <row r="21" spans="1:4" x14ac:dyDescent="0.2">
      <c r="A21" s="28"/>
      <c r="B21" s="28"/>
      <c r="C21" s="39" t="s">
        <v>85</v>
      </c>
      <c r="D21" s="40" t="s">
        <v>86</v>
      </c>
    </row>
    <row r="22" spans="1:4" x14ac:dyDescent="0.2">
      <c r="A22" s="28"/>
      <c r="B22" s="28"/>
      <c r="C22" s="34" t="s">
        <v>87</v>
      </c>
      <c r="D22" s="41" t="s">
        <v>88</v>
      </c>
    </row>
    <row r="23" spans="1:4" x14ac:dyDescent="0.2">
      <c r="A23" s="28"/>
      <c r="B23" s="28"/>
      <c r="C23" s="34" t="s">
        <v>75</v>
      </c>
      <c r="D23" s="35" t="s">
        <v>89</v>
      </c>
    </row>
    <row r="24" spans="1:4" ht="13.5" thickBot="1" x14ac:dyDescent="0.25">
      <c r="A24" s="28"/>
      <c r="B24" s="28"/>
      <c r="C24" s="36" t="s">
        <v>90</v>
      </c>
      <c r="D24" s="42">
        <f ca="1">TODAY()</f>
        <v>45265</v>
      </c>
    </row>
    <row r="25" spans="1:4" ht="14.25" thickBot="1" x14ac:dyDescent="0.25">
      <c r="A25" s="28"/>
      <c r="B25" s="28"/>
      <c r="C25" s="166"/>
      <c r="D25" s="169"/>
    </row>
    <row r="26" spans="1:4" ht="14.25" thickBot="1" x14ac:dyDescent="0.25">
      <c r="A26" s="28"/>
      <c r="B26" s="28"/>
      <c r="C26" s="737" t="s">
        <v>91</v>
      </c>
      <c r="D26" s="738"/>
    </row>
    <row r="27" spans="1:4" x14ac:dyDescent="0.2">
      <c r="A27" s="28"/>
      <c r="B27" s="28"/>
      <c r="C27" s="39" t="s">
        <v>85</v>
      </c>
      <c r="D27" s="40" t="str">
        <f>VLOOKUP(D8,REFERENCIA!A3:B16,2,FALSE)</f>
        <v>AGUINALDO DOS SANTOS</v>
      </c>
    </row>
    <row r="28" spans="1:4" ht="13.5" thickBot="1" x14ac:dyDescent="0.25">
      <c r="A28" s="28"/>
      <c r="B28" s="28"/>
      <c r="C28" s="36" t="s">
        <v>92</v>
      </c>
      <c r="D28" s="43" t="s">
        <v>93</v>
      </c>
    </row>
    <row r="29" spans="1:4" ht="15.75" hidden="1" x14ac:dyDescent="0.2">
      <c r="C29" s="25"/>
      <c r="D29" s="26"/>
    </row>
    <row r="30" spans="1:4" ht="15.75" hidden="1" x14ac:dyDescent="0.2">
      <c r="C30" s="25"/>
      <c r="D30" s="26"/>
    </row>
    <row r="32" spans="1:4" hidden="1" x14ac:dyDescent="0.2">
      <c r="D32" s="27"/>
    </row>
  </sheetData>
  <sheetProtection selectLockedCells="1"/>
  <dataConsolidate/>
  <mergeCells count="4">
    <mergeCell ref="C7:D7"/>
    <mergeCell ref="C12:D12"/>
    <mergeCell ref="C20:D20"/>
    <mergeCell ref="C26:D26"/>
  </mergeCells>
  <dataValidations count="1">
    <dataValidation type="decimal" allowBlank="1" showErrorMessage="1" error="Digite um valor em percentual._x000a__x000a_Ou seja um valor de 0% (zero) até 100% (cem). " sqref="D11" xr:uid="{00000000-0002-0000-0200-000000000000}">
      <formula1>0</formula1>
      <formula2>1</formula2>
    </dataValidation>
  </dataValidation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REFERENCIA!$A$3:$A$16</xm:f>
          </x14:formula1>
          <xm:sqref>D8</xm:sqref>
        </x14:dataValidation>
        <x14:dataValidation type="list" allowBlank="1" showInputMessage="1" showErrorMessage="1" xr:uid="{00000000-0002-0000-0200-000002000000}">
          <x14:formula1>
            <xm:f>REFERENCIA!$A$26:$A$50</xm:f>
          </x14:formula1>
          <xm:sqref>D10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tabColor theme="4" tint="0.79998168889431442"/>
    <pageSetUpPr fitToPage="1"/>
  </sheetPr>
  <dimension ref="A1:AD195"/>
  <sheetViews>
    <sheetView topLeftCell="A2" workbookViewId="0">
      <selection activeCell="G19" sqref="G19"/>
    </sheetView>
  </sheetViews>
  <sheetFormatPr defaultColWidth="9.140625" defaultRowHeight="12.75" x14ac:dyDescent="0.25"/>
  <cols>
    <col min="1" max="1" width="9.140625" style="195"/>
    <col min="2" max="2" width="11.5703125" style="201" customWidth="1"/>
    <col min="3" max="3" width="15.28515625" style="201" customWidth="1"/>
    <col min="4" max="4" width="13" style="201" customWidth="1"/>
    <col min="5" max="5" width="11.42578125" style="201" hidden="1" customWidth="1"/>
    <col min="6" max="6" width="12.140625" style="213" customWidth="1"/>
    <col min="7" max="7" width="62.5703125" style="214" customWidth="1"/>
    <col min="8" max="8" width="11.5703125" style="201" customWidth="1"/>
    <col min="9" max="9" width="13.5703125" style="215" customWidth="1"/>
    <col min="10" max="10" width="15.7109375" style="216" customWidth="1"/>
    <col min="11" max="11" width="15.85546875" style="216" hidden="1" customWidth="1"/>
    <col min="12" max="12" width="17.7109375" style="215" customWidth="1"/>
    <col min="13" max="13" width="17.28515625" style="215" hidden="1" customWidth="1"/>
    <col min="14" max="14" width="17.28515625" style="215" customWidth="1"/>
    <col min="15" max="15" width="16.42578125" style="215" hidden="1" customWidth="1"/>
    <col min="16" max="16" width="16.42578125" style="200" customWidth="1"/>
    <col min="17" max="18" width="14" style="201" bestFit="1" customWidth="1"/>
    <col min="19" max="19" width="9.140625" style="201" customWidth="1"/>
    <col min="20" max="20" width="9.140625" style="201"/>
    <col min="21" max="21" width="10.140625" style="201" bestFit="1" customWidth="1"/>
    <col min="22" max="16384" width="9.140625" style="201"/>
  </cols>
  <sheetData>
    <row r="1" spans="1:30" ht="15" hidden="1" customHeight="1" x14ac:dyDescent="0.25">
      <c r="B1" s="195"/>
      <c r="C1" s="195"/>
      <c r="D1" s="195"/>
      <c r="E1" s="195"/>
      <c r="F1" s="196"/>
      <c r="G1" s="197"/>
      <c r="H1" s="195"/>
      <c r="I1" s="198"/>
      <c r="J1" s="199"/>
      <c r="K1" s="199"/>
      <c r="L1" s="198"/>
      <c r="M1" s="198"/>
      <c r="N1" s="198"/>
      <c r="O1" s="198"/>
    </row>
    <row r="2" spans="1:30" s="191" customFormat="1" x14ac:dyDescent="0.25">
      <c r="A2" s="190"/>
      <c r="B2" s="430"/>
      <c r="C2" s="430"/>
      <c r="D2" s="431" t="s">
        <v>1</v>
      </c>
      <c r="E2" s="390"/>
      <c r="F2" s="432"/>
      <c r="G2" s="389"/>
      <c r="H2" s="389"/>
      <c r="I2" s="433"/>
      <c r="J2" s="434"/>
      <c r="K2" s="434"/>
      <c r="L2" s="433"/>
      <c r="M2" s="433"/>
      <c r="N2" s="433"/>
      <c r="O2" s="433"/>
      <c r="P2" s="435"/>
    </row>
    <row r="3" spans="1:30" s="191" customFormat="1" x14ac:dyDescent="0.25">
      <c r="A3" s="190"/>
      <c r="B3" s="190"/>
      <c r="C3" s="190"/>
      <c r="D3" s="436" t="s">
        <v>99</v>
      </c>
      <c r="E3" s="437"/>
      <c r="F3" s="438"/>
      <c r="G3" s="439"/>
      <c r="H3" s="440"/>
      <c r="I3" s="441"/>
      <c r="J3" s="442"/>
      <c r="K3" s="442"/>
      <c r="L3" s="441"/>
      <c r="M3" s="441"/>
      <c r="N3" s="441"/>
      <c r="O3" s="441"/>
      <c r="P3" s="435"/>
    </row>
    <row r="4" spans="1:30" s="191" customFormat="1" x14ac:dyDescent="0.2">
      <c r="A4" s="190"/>
      <c r="B4" s="443"/>
      <c r="C4" s="443"/>
      <c r="D4" s="431" t="s">
        <v>31</v>
      </c>
      <c r="E4" s="390"/>
      <c r="F4" s="444"/>
      <c r="G4" s="389"/>
      <c r="H4" s="389"/>
      <c r="I4" s="433"/>
      <c r="J4" s="434"/>
      <c r="K4" s="434"/>
      <c r="L4" s="433"/>
      <c r="M4" s="433"/>
      <c r="N4" s="433"/>
      <c r="O4" s="433"/>
      <c r="P4" s="435"/>
    </row>
    <row r="5" spans="1:30" s="191" customFormat="1" ht="15.75" x14ac:dyDescent="0.25">
      <c r="A5" s="190"/>
      <c r="B5" s="739" t="s">
        <v>17</v>
      </c>
      <c r="C5" s="739"/>
      <c r="D5" s="739"/>
      <c r="E5" s="739"/>
      <c r="F5" s="739"/>
      <c r="G5" s="739"/>
      <c r="H5" s="739"/>
      <c r="I5" s="739"/>
      <c r="J5" s="739"/>
      <c r="K5" s="739"/>
      <c r="L5" s="739"/>
      <c r="M5" s="740"/>
      <c r="N5" s="740"/>
      <c r="O5" s="740"/>
      <c r="P5" s="435"/>
    </row>
    <row r="6" spans="1:30" s="191" customFormat="1" x14ac:dyDescent="0.25">
      <c r="A6" s="190"/>
      <c r="B6" s="445" t="s">
        <v>69</v>
      </c>
      <c r="C6" s="446" t="s">
        <v>896</v>
      </c>
      <c r="D6" s="447"/>
      <c r="E6" s="447"/>
      <c r="F6" s="448"/>
      <c r="G6" s="449"/>
      <c r="H6" s="449"/>
      <c r="I6" s="450"/>
      <c r="J6" s="451"/>
      <c r="K6" s="452"/>
      <c r="L6" s="748" t="s">
        <v>46</v>
      </c>
      <c r="M6" s="749"/>
      <c r="N6" s="749"/>
      <c r="O6" s="453"/>
      <c r="P6" s="435"/>
    </row>
    <row r="7" spans="1:30" s="191" customFormat="1" x14ac:dyDescent="0.2">
      <c r="A7" s="190"/>
      <c r="B7" s="445" t="s">
        <v>70</v>
      </c>
      <c r="C7" s="446" t="s">
        <v>112</v>
      </c>
      <c r="D7" s="447"/>
      <c r="E7" s="447"/>
      <c r="F7" s="448"/>
      <c r="G7" s="449"/>
      <c r="H7" s="449"/>
      <c r="I7" s="450"/>
      <c r="J7" s="451"/>
      <c r="K7" s="451"/>
      <c r="L7" s="750"/>
      <c r="M7" s="751"/>
      <c r="N7" s="751"/>
      <c r="O7" s="454"/>
      <c r="P7" s="435"/>
    </row>
    <row r="8" spans="1:30" s="191" customFormat="1" ht="15" customHeight="1" x14ac:dyDescent="0.2">
      <c r="A8" s="190"/>
      <c r="B8" s="455" t="s">
        <v>71</v>
      </c>
      <c r="C8" s="456" t="s">
        <v>1088</v>
      </c>
      <c r="D8" s="457"/>
      <c r="E8" s="457"/>
      <c r="F8" s="458"/>
      <c r="G8" s="459"/>
      <c r="H8" s="459"/>
      <c r="I8" s="460"/>
      <c r="J8" s="461"/>
      <c r="K8" s="462"/>
      <c r="L8" s="742" t="s">
        <v>897</v>
      </c>
      <c r="M8" s="743"/>
      <c r="N8" s="743"/>
      <c r="O8" s="744"/>
      <c r="P8" s="435"/>
    </row>
    <row r="9" spans="1:30" s="191" customFormat="1" x14ac:dyDescent="0.2">
      <c r="A9" s="190"/>
      <c r="B9" s="445" t="s">
        <v>35</v>
      </c>
      <c r="C9" s="463">
        <v>0.2881986483454233</v>
      </c>
      <c r="D9" s="445"/>
      <c r="E9" s="463">
        <v>0.1665303579205224</v>
      </c>
      <c r="F9" s="390"/>
      <c r="G9" s="449"/>
      <c r="H9" s="445"/>
      <c r="I9" s="450"/>
      <c r="J9" s="390"/>
      <c r="K9" s="464"/>
      <c r="L9" s="742"/>
      <c r="M9" s="743"/>
      <c r="N9" s="743"/>
      <c r="O9" s="744"/>
      <c r="P9" s="435"/>
    </row>
    <row r="10" spans="1:30" s="191" customFormat="1" ht="25.5" hidden="1" x14ac:dyDescent="0.2">
      <c r="A10" s="190"/>
      <c r="B10" s="445" t="s">
        <v>731</v>
      </c>
      <c r="C10" s="465">
        <v>0.22474058685057496</v>
      </c>
      <c r="D10" s="445" t="s">
        <v>790</v>
      </c>
      <c r="E10" s="465">
        <v>0.15278047942916428</v>
      </c>
      <c r="F10" s="443"/>
      <c r="G10" s="459"/>
      <c r="H10" s="455"/>
      <c r="I10" s="460"/>
      <c r="J10" s="443"/>
      <c r="K10" s="462"/>
      <c r="L10" s="745"/>
      <c r="M10" s="746"/>
      <c r="N10" s="746"/>
      <c r="O10" s="747"/>
      <c r="P10" s="435"/>
    </row>
    <row r="11" spans="1:30" s="191" customFormat="1" x14ac:dyDescent="0.25">
      <c r="A11" s="190"/>
      <c r="B11" s="455" t="s">
        <v>72</v>
      </c>
      <c r="C11" s="466" t="s">
        <v>1089</v>
      </c>
      <c r="D11" s="467"/>
      <c r="E11" s="467"/>
      <c r="F11" s="468"/>
      <c r="G11" s="465"/>
      <c r="H11" s="443"/>
      <c r="I11" s="469"/>
      <c r="J11" s="741" t="s">
        <v>45</v>
      </c>
      <c r="K11" s="741"/>
      <c r="L11" s="741"/>
      <c r="M11" s="470">
        <v>45265</v>
      </c>
      <c r="N11" s="479"/>
      <c r="O11" s="491"/>
      <c r="P11" s="435"/>
    </row>
    <row r="12" spans="1:30" s="191" customFormat="1" x14ac:dyDescent="0.25">
      <c r="A12" s="190"/>
      <c r="B12" s="471" t="s">
        <v>73</v>
      </c>
      <c r="C12" s="472" t="s">
        <v>941</v>
      </c>
      <c r="D12" s="473"/>
      <c r="E12" s="473"/>
      <c r="F12" s="474"/>
      <c r="G12" s="475"/>
      <c r="H12" s="476"/>
      <c r="I12" s="476"/>
      <c r="J12" s="477"/>
      <c r="K12" s="442"/>
      <c r="L12" s="477" t="s">
        <v>74</v>
      </c>
      <c r="M12" s="442"/>
      <c r="N12" s="478" t="s">
        <v>1090</v>
      </c>
      <c r="O12" s="478"/>
      <c r="P12" s="435"/>
    </row>
    <row r="13" spans="1:30" s="191" customFormat="1" ht="38.25" x14ac:dyDescent="0.25">
      <c r="A13" s="190"/>
      <c r="B13" s="202" t="s">
        <v>42</v>
      </c>
      <c r="C13" s="202" t="s">
        <v>54</v>
      </c>
      <c r="D13" s="202" t="s">
        <v>52</v>
      </c>
      <c r="E13" s="202" t="s">
        <v>241</v>
      </c>
      <c r="F13" s="202" t="s">
        <v>37</v>
      </c>
      <c r="G13" s="202" t="s">
        <v>53</v>
      </c>
      <c r="H13" s="202" t="s">
        <v>38</v>
      </c>
      <c r="I13" s="506" t="s">
        <v>39</v>
      </c>
      <c r="J13" s="507" t="s">
        <v>700</v>
      </c>
      <c r="K13" s="507" t="s">
        <v>701</v>
      </c>
      <c r="L13" s="506" t="s">
        <v>698</v>
      </c>
      <c r="M13" s="506" t="s">
        <v>699</v>
      </c>
      <c r="N13" s="506" t="s">
        <v>702</v>
      </c>
      <c r="O13" s="506" t="s">
        <v>703</v>
      </c>
      <c r="P13" s="506" t="s">
        <v>913</v>
      </c>
      <c r="Q13" s="506" t="s">
        <v>922</v>
      </c>
      <c r="R13" s="731">
        <v>363002.73</v>
      </c>
    </row>
    <row r="14" spans="1:30" s="191" customFormat="1" x14ac:dyDescent="0.25">
      <c r="A14" s="190"/>
      <c r="B14" s="508"/>
      <c r="C14" s="508"/>
      <c r="D14" s="508"/>
      <c r="E14" s="508"/>
      <c r="F14" s="508"/>
      <c r="G14" s="509" t="s">
        <v>896</v>
      </c>
      <c r="H14" s="508"/>
      <c r="I14" s="510"/>
      <c r="J14" s="511"/>
      <c r="K14" s="511"/>
      <c r="L14" s="510"/>
      <c r="M14" s="510"/>
      <c r="N14" s="668">
        <v>363002.73</v>
      </c>
      <c r="O14" s="510" t="e">
        <v>#REF!</v>
      </c>
      <c r="P14" s="512"/>
    </row>
    <row r="15" spans="1:30" s="191" customFormat="1" x14ac:dyDescent="0.25">
      <c r="A15" s="190"/>
      <c r="B15" s="499" t="s">
        <v>11</v>
      </c>
      <c r="C15" s="499"/>
      <c r="D15" s="499"/>
      <c r="E15" s="499"/>
      <c r="F15" s="499"/>
      <c r="G15" s="500" t="s">
        <v>4</v>
      </c>
      <c r="H15" s="501"/>
      <c r="I15" s="502"/>
      <c r="J15" s="503"/>
      <c r="K15" s="503"/>
      <c r="L15" s="502"/>
      <c r="M15" s="502"/>
      <c r="N15" s="729">
        <v>35079.26</v>
      </c>
      <c r="O15" s="504">
        <v>0</v>
      </c>
      <c r="P15" s="190"/>
      <c r="Q15" s="337"/>
      <c r="R15" s="190"/>
      <c r="S15" s="190"/>
      <c r="T15" s="190"/>
      <c r="U15" s="190"/>
      <c r="V15" s="190"/>
      <c r="W15" s="190"/>
      <c r="X15" s="190"/>
      <c r="Y15" s="190"/>
      <c r="Z15" s="190"/>
      <c r="AA15" s="190"/>
      <c r="AB15" s="190"/>
      <c r="AC15" s="190"/>
      <c r="AD15" s="190"/>
    </row>
    <row r="16" spans="1:30" s="191" customFormat="1" x14ac:dyDescent="0.25">
      <c r="A16" s="190"/>
      <c r="B16" s="186" t="s">
        <v>12</v>
      </c>
      <c r="C16" s="186" t="s">
        <v>55</v>
      </c>
      <c r="D16" s="186" t="s">
        <v>57</v>
      </c>
      <c r="E16" s="186" t="s">
        <v>12</v>
      </c>
      <c r="F16" s="192">
        <v>101001101</v>
      </c>
      <c r="G16" s="177" t="s">
        <v>1091</v>
      </c>
      <c r="H16" s="368" t="s">
        <v>44</v>
      </c>
      <c r="I16" s="727">
        <v>8</v>
      </c>
      <c r="J16" s="728">
        <v>350.19</v>
      </c>
      <c r="K16" s="194"/>
      <c r="L16" s="727">
        <v>451.11</v>
      </c>
      <c r="M16" s="193">
        <v>0</v>
      </c>
      <c r="N16" s="727">
        <v>3608.88</v>
      </c>
      <c r="O16" s="193">
        <v>0</v>
      </c>
      <c r="P16" s="190"/>
      <c r="Q16" s="190"/>
      <c r="R16" s="190"/>
      <c r="S16" s="190"/>
      <c r="T16" s="190"/>
      <c r="U16" s="190"/>
      <c r="V16" s="190"/>
      <c r="W16" s="190"/>
      <c r="X16" s="190"/>
      <c r="Y16" s="190"/>
      <c r="Z16" s="190"/>
      <c r="AA16" s="190"/>
      <c r="AB16" s="190"/>
      <c r="AC16" s="190"/>
      <c r="AD16" s="190"/>
    </row>
    <row r="17" spans="1:30" s="191" customFormat="1" ht="25.5" x14ac:dyDescent="0.25">
      <c r="A17" s="190"/>
      <c r="B17" s="186" t="s">
        <v>13</v>
      </c>
      <c r="C17" s="186" t="s">
        <v>55</v>
      </c>
      <c r="D17" s="186" t="s">
        <v>56</v>
      </c>
      <c r="E17" s="186" t="s">
        <v>13</v>
      </c>
      <c r="F17" s="192">
        <v>99059</v>
      </c>
      <c r="G17" s="177" t="s">
        <v>1092</v>
      </c>
      <c r="H17" s="368" t="s">
        <v>138</v>
      </c>
      <c r="I17" s="727">
        <v>42.61</v>
      </c>
      <c r="J17" s="728" t="s">
        <v>1093</v>
      </c>
      <c r="K17" s="194"/>
      <c r="L17" s="727">
        <v>69.180000000000007</v>
      </c>
      <c r="M17" s="193">
        <v>0</v>
      </c>
      <c r="N17" s="727">
        <v>2947.75</v>
      </c>
      <c r="O17" s="193">
        <v>0</v>
      </c>
      <c r="P17" s="190"/>
      <c r="Q17" s="190"/>
      <c r="R17" s="190"/>
      <c r="S17" s="190"/>
      <c r="T17" s="190"/>
      <c r="U17" s="190"/>
      <c r="V17" s="190"/>
      <c r="W17" s="190"/>
      <c r="X17" s="190"/>
      <c r="Y17" s="190"/>
      <c r="Z17" s="190"/>
      <c r="AA17" s="190"/>
      <c r="AB17" s="190"/>
      <c r="AC17" s="190"/>
      <c r="AD17" s="190"/>
    </row>
    <row r="18" spans="1:30" s="191" customFormat="1" ht="25.5" x14ac:dyDescent="0.25">
      <c r="A18" s="190"/>
      <c r="B18" s="186" t="s">
        <v>943</v>
      </c>
      <c r="C18" s="186" t="s">
        <v>55</v>
      </c>
      <c r="D18" s="186" t="s">
        <v>56</v>
      </c>
      <c r="E18" s="186" t="s">
        <v>14</v>
      </c>
      <c r="F18" s="192">
        <v>93584</v>
      </c>
      <c r="G18" s="177" t="s">
        <v>1094</v>
      </c>
      <c r="H18" s="368" t="s">
        <v>44</v>
      </c>
      <c r="I18" s="727">
        <v>8</v>
      </c>
      <c r="J18" s="728" t="s">
        <v>1095</v>
      </c>
      <c r="K18" s="194"/>
      <c r="L18" s="727">
        <v>1185.33</v>
      </c>
      <c r="M18" s="193">
        <v>0</v>
      </c>
      <c r="N18" s="727">
        <v>9482.64</v>
      </c>
      <c r="O18" s="193">
        <v>0</v>
      </c>
      <c r="P18" s="190"/>
      <c r="Q18" s="190"/>
      <c r="R18" s="190"/>
      <c r="S18" s="190"/>
      <c r="T18" s="190"/>
      <c r="U18" s="190"/>
      <c r="V18" s="190"/>
      <c r="W18" s="190"/>
      <c r="X18" s="190"/>
      <c r="Y18" s="190"/>
      <c r="Z18" s="190"/>
      <c r="AA18" s="190"/>
      <c r="AB18" s="190"/>
      <c r="AC18" s="190"/>
      <c r="AD18" s="190"/>
    </row>
    <row r="19" spans="1:30" s="191" customFormat="1" ht="38.25" x14ac:dyDescent="0.25">
      <c r="A19" s="190"/>
      <c r="B19" s="186" t="s">
        <v>14</v>
      </c>
      <c r="C19" s="186" t="s">
        <v>55</v>
      </c>
      <c r="D19" s="186" t="s">
        <v>56</v>
      </c>
      <c r="E19" s="186" t="s">
        <v>49</v>
      </c>
      <c r="F19" s="192">
        <v>93207</v>
      </c>
      <c r="G19" s="177" t="s">
        <v>1096</v>
      </c>
      <c r="H19" s="368" t="s">
        <v>44</v>
      </c>
      <c r="I19" s="727">
        <v>4</v>
      </c>
      <c r="J19" s="728" t="s">
        <v>1097</v>
      </c>
      <c r="K19" s="194"/>
      <c r="L19" s="727">
        <v>1514.03</v>
      </c>
      <c r="M19" s="193">
        <v>0</v>
      </c>
      <c r="N19" s="727">
        <v>6056.12</v>
      </c>
      <c r="O19" s="193">
        <v>0</v>
      </c>
      <c r="P19" s="190"/>
      <c r="Q19" s="190"/>
      <c r="R19" s="190"/>
      <c r="S19" s="190"/>
      <c r="T19" s="190"/>
      <c r="U19" s="190"/>
      <c r="V19" s="190"/>
      <c r="W19" s="190"/>
      <c r="X19" s="190"/>
      <c r="Y19" s="190"/>
      <c r="Z19" s="190"/>
      <c r="AA19" s="190"/>
      <c r="AB19" s="190"/>
      <c r="AC19" s="190"/>
      <c r="AD19" s="190"/>
    </row>
    <row r="20" spans="1:30" s="191" customFormat="1" ht="38.25" x14ac:dyDescent="0.25">
      <c r="A20" s="190"/>
      <c r="B20" s="186" t="s">
        <v>49</v>
      </c>
      <c r="C20" s="186" t="s">
        <v>55</v>
      </c>
      <c r="D20" s="186" t="s">
        <v>56</v>
      </c>
      <c r="E20" s="186" t="s">
        <v>50</v>
      </c>
      <c r="F20" s="192">
        <v>93210</v>
      </c>
      <c r="G20" s="177" t="s">
        <v>1098</v>
      </c>
      <c r="H20" s="368" t="s">
        <v>44</v>
      </c>
      <c r="I20" s="727">
        <v>4</v>
      </c>
      <c r="J20" s="728" t="s">
        <v>1099</v>
      </c>
      <c r="K20" s="194"/>
      <c r="L20" s="727">
        <v>787.65</v>
      </c>
      <c r="M20" s="193">
        <v>0</v>
      </c>
      <c r="N20" s="727">
        <v>3150.6</v>
      </c>
      <c r="O20" s="193">
        <v>0</v>
      </c>
      <c r="P20" s="190"/>
      <c r="Q20" s="190"/>
      <c r="R20" s="190"/>
      <c r="S20" s="190"/>
      <c r="T20" s="190"/>
      <c r="U20" s="190"/>
      <c r="V20" s="190"/>
      <c r="W20" s="190"/>
      <c r="X20" s="190"/>
      <c r="Y20" s="190"/>
      <c r="Z20" s="190"/>
      <c r="AA20" s="190"/>
      <c r="AB20" s="190"/>
      <c r="AC20" s="190"/>
      <c r="AD20" s="190"/>
    </row>
    <row r="21" spans="1:30" s="191" customFormat="1" x14ac:dyDescent="0.25">
      <c r="A21" s="190"/>
      <c r="B21" s="186" t="s">
        <v>50</v>
      </c>
      <c r="C21" s="186" t="s">
        <v>55</v>
      </c>
      <c r="D21" s="186" t="s">
        <v>58</v>
      </c>
      <c r="E21" s="186" t="s">
        <v>51</v>
      </c>
      <c r="F21" s="192" t="s">
        <v>791</v>
      </c>
      <c r="G21" s="177" t="s">
        <v>948</v>
      </c>
      <c r="H21" s="368" t="s">
        <v>120</v>
      </c>
      <c r="I21" s="727">
        <v>1</v>
      </c>
      <c r="J21" s="728">
        <v>1108.2</v>
      </c>
      <c r="K21" s="194"/>
      <c r="L21" s="727">
        <v>1427.58</v>
      </c>
      <c r="M21" s="193">
        <v>0</v>
      </c>
      <c r="N21" s="727">
        <v>1427.58</v>
      </c>
      <c r="O21" s="193">
        <v>0</v>
      </c>
      <c r="P21" s="190"/>
      <c r="Q21" s="190"/>
      <c r="R21" s="190"/>
      <c r="S21" s="190"/>
      <c r="T21" s="190"/>
      <c r="U21" s="190"/>
      <c r="V21" s="190"/>
      <c r="W21" s="190"/>
      <c r="X21" s="190"/>
      <c r="Y21" s="190"/>
      <c r="Z21" s="190"/>
      <c r="AA21" s="190"/>
      <c r="AB21" s="190"/>
      <c r="AC21" s="190"/>
      <c r="AD21" s="190"/>
    </row>
    <row r="22" spans="1:30" s="191" customFormat="1" x14ac:dyDescent="0.25">
      <c r="A22" s="190"/>
      <c r="B22" s="186" t="s">
        <v>51</v>
      </c>
      <c r="C22" s="186" t="s">
        <v>55</v>
      </c>
      <c r="D22" s="186" t="s">
        <v>57</v>
      </c>
      <c r="E22" s="186" t="s">
        <v>139</v>
      </c>
      <c r="F22" s="192">
        <v>201002161</v>
      </c>
      <c r="G22" s="177" t="s">
        <v>1100</v>
      </c>
      <c r="H22" s="368" t="s">
        <v>120</v>
      </c>
      <c r="I22" s="727">
        <v>10</v>
      </c>
      <c r="J22" s="728">
        <v>310</v>
      </c>
      <c r="K22" s="194"/>
      <c r="L22" s="727">
        <v>399.34</v>
      </c>
      <c r="M22" s="193">
        <v>0</v>
      </c>
      <c r="N22" s="727">
        <v>3993.4</v>
      </c>
      <c r="O22" s="193">
        <v>0</v>
      </c>
      <c r="P22" s="190"/>
      <c r="Q22" s="190"/>
      <c r="R22" s="190"/>
      <c r="S22" s="190"/>
      <c r="T22" s="190"/>
      <c r="U22" s="190"/>
      <c r="V22" s="190"/>
      <c r="W22" s="190"/>
      <c r="X22" s="190"/>
      <c r="Y22" s="190"/>
      <c r="Z22" s="190"/>
      <c r="AA22" s="190"/>
      <c r="AB22" s="190"/>
      <c r="AC22" s="190"/>
      <c r="AD22" s="190"/>
    </row>
    <row r="23" spans="1:30" s="191" customFormat="1" ht="25.5" x14ac:dyDescent="0.25">
      <c r="A23" s="190"/>
      <c r="B23" s="186" t="s">
        <v>68</v>
      </c>
      <c r="C23" s="368" t="s">
        <v>55</v>
      </c>
      <c r="D23" s="186" t="s">
        <v>56</v>
      </c>
      <c r="E23" s="186" t="s">
        <v>170</v>
      </c>
      <c r="F23" s="192">
        <v>98524</v>
      </c>
      <c r="G23" s="177" t="s">
        <v>1101</v>
      </c>
      <c r="H23" s="368" t="s">
        <v>44</v>
      </c>
      <c r="I23" s="727">
        <v>450</v>
      </c>
      <c r="J23" s="728" t="s">
        <v>1102</v>
      </c>
      <c r="K23" s="194"/>
      <c r="L23" s="727">
        <v>3.4</v>
      </c>
      <c r="M23" s="193">
        <v>0</v>
      </c>
      <c r="N23" s="727">
        <v>1530</v>
      </c>
      <c r="O23" s="193">
        <v>0</v>
      </c>
      <c r="P23" s="190"/>
      <c r="Q23" s="190"/>
      <c r="R23" s="190"/>
      <c r="S23" s="190"/>
      <c r="T23" s="190"/>
      <c r="U23" s="190"/>
      <c r="V23" s="190"/>
      <c r="W23" s="190"/>
      <c r="X23" s="190"/>
      <c r="Y23" s="190"/>
      <c r="Z23" s="190"/>
      <c r="AA23" s="190"/>
      <c r="AB23" s="190"/>
      <c r="AC23" s="190"/>
      <c r="AD23" s="190"/>
    </row>
    <row r="24" spans="1:30" s="191" customFormat="1" ht="25.5" x14ac:dyDescent="0.25">
      <c r="A24" s="190"/>
      <c r="B24" s="186" t="s">
        <v>139</v>
      </c>
      <c r="C24" s="368" t="s">
        <v>55</v>
      </c>
      <c r="D24" s="186" t="s">
        <v>56</v>
      </c>
      <c r="E24" s="186" t="s">
        <v>940</v>
      </c>
      <c r="F24" s="192">
        <v>93213</v>
      </c>
      <c r="G24" s="177" t="s">
        <v>1103</v>
      </c>
      <c r="H24" s="368" t="s">
        <v>44</v>
      </c>
      <c r="I24" s="727">
        <v>2.25</v>
      </c>
      <c r="J24" s="728" t="s">
        <v>1104</v>
      </c>
      <c r="K24" s="194"/>
      <c r="L24" s="727">
        <v>1281.02</v>
      </c>
      <c r="M24" s="193">
        <v>0</v>
      </c>
      <c r="N24" s="727">
        <v>2882.29</v>
      </c>
      <c r="O24" s="193"/>
      <c r="P24" s="190"/>
      <c r="Q24" s="190"/>
      <c r="R24" s="190"/>
      <c r="S24" s="190"/>
      <c r="T24" s="190"/>
      <c r="U24" s="190"/>
      <c r="V24" s="190"/>
      <c r="W24" s="190"/>
      <c r="X24" s="190"/>
      <c r="Y24" s="190"/>
      <c r="Z24" s="190"/>
      <c r="AA24" s="190"/>
      <c r="AB24" s="190"/>
      <c r="AC24" s="190"/>
      <c r="AD24" s="190"/>
    </row>
    <row r="25" spans="1:30" s="191" customFormat="1" x14ac:dyDescent="0.25">
      <c r="A25" s="190"/>
      <c r="B25" s="186"/>
      <c r="C25" s="186"/>
      <c r="D25" s="186"/>
      <c r="E25" s="186"/>
      <c r="F25" s="192"/>
      <c r="G25" s="389"/>
      <c r="H25" s="390"/>
      <c r="I25" s="391"/>
      <c r="J25" s="392"/>
      <c r="K25" s="392"/>
      <c r="L25" s="391"/>
      <c r="M25" s="391"/>
      <c r="N25" s="553"/>
      <c r="O25" s="393"/>
      <c r="P25" s="190"/>
      <c r="Q25" s="190"/>
      <c r="R25" s="190"/>
      <c r="S25" s="190"/>
      <c r="T25" s="505"/>
      <c r="U25" s="190"/>
      <c r="V25" s="190"/>
      <c r="W25" s="190"/>
      <c r="X25" s="190"/>
      <c r="Y25" s="190"/>
      <c r="Z25" s="190"/>
      <c r="AA25" s="190"/>
      <c r="AB25" s="190"/>
      <c r="AC25" s="190"/>
      <c r="AD25" s="190"/>
    </row>
    <row r="26" spans="1:30" s="191" customFormat="1" x14ac:dyDescent="0.25">
      <c r="A26" s="190"/>
      <c r="B26" s="291" t="s">
        <v>10</v>
      </c>
      <c r="C26" s="291"/>
      <c r="D26" s="291"/>
      <c r="E26" s="291"/>
      <c r="F26" s="291"/>
      <c r="G26" s="292" t="s">
        <v>297</v>
      </c>
      <c r="H26" s="293"/>
      <c r="I26" s="294"/>
      <c r="J26" s="295"/>
      <c r="K26" s="295"/>
      <c r="L26" s="294"/>
      <c r="M26" s="294"/>
      <c r="N26" s="551">
        <v>80081.529999999984</v>
      </c>
      <c r="O26" s="296">
        <v>0</v>
      </c>
      <c r="P26" s="190"/>
      <c r="Q26" s="190"/>
      <c r="R26" s="190"/>
      <c r="S26" s="190"/>
      <c r="T26" s="505"/>
      <c r="U26" s="190"/>
      <c r="V26" s="190"/>
      <c r="W26" s="190"/>
      <c r="X26" s="190"/>
      <c r="Y26" s="190"/>
      <c r="Z26" s="190"/>
      <c r="AA26" s="190"/>
      <c r="AB26" s="190"/>
      <c r="AC26" s="190"/>
      <c r="AD26" s="190"/>
    </row>
    <row r="27" spans="1:30" s="191" customFormat="1" x14ac:dyDescent="0.25">
      <c r="A27" s="190"/>
      <c r="B27" s="641" t="s">
        <v>915</v>
      </c>
      <c r="C27" s="641"/>
      <c r="D27" s="641"/>
      <c r="E27" s="641"/>
      <c r="F27" s="641"/>
      <c r="G27" s="642" t="s">
        <v>121</v>
      </c>
      <c r="H27" s="643"/>
      <c r="I27" s="644"/>
      <c r="J27" s="645"/>
      <c r="K27" s="645"/>
      <c r="L27" s="644"/>
      <c r="M27" s="644"/>
      <c r="N27" s="646">
        <v>45214.919999999984</v>
      </c>
      <c r="O27" s="647">
        <v>0</v>
      </c>
      <c r="P27" s="190"/>
      <c r="Q27" s="190"/>
      <c r="R27" s="190"/>
      <c r="S27" s="190"/>
      <c r="T27" s="505"/>
      <c r="U27" s="190"/>
      <c r="V27" s="190"/>
      <c r="W27" s="190"/>
      <c r="X27" s="190"/>
      <c r="Y27" s="190"/>
      <c r="Z27" s="190"/>
      <c r="AA27" s="190"/>
      <c r="AB27" s="190"/>
      <c r="AC27" s="190"/>
      <c r="AD27" s="190"/>
    </row>
    <row r="28" spans="1:30" s="191" customFormat="1" x14ac:dyDescent="0.25">
      <c r="A28" s="190"/>
      <c r="B28" s="298" t="s">
        <v>951</v>
      </c>
      <c r="C28" s="298"/>
      <c r="D28" s="298"/>
      <c r="E28" s="298"/>
      <c r="F28" s="298"/>
      <c r="G28" s="299" t="s">
        <v>860</v>
      </c>
      <c r="H28" s="300"/>
      <c r="I28" s="301"/>
      <c r="J28" s="302"/>
      <c r="K28" s="302"/>
      <c r="L28" s="301"/>
      <c r="M28" s="301"/>
      <c r="N28" s="552">
        <v>22641.530000000002</v>
      </c>
      <c r="O28" s="303">
        <v>0</v>
      </c>
      <c r="P28" s="190"/>
      <c r="Q28" s="190"/>
      <c r="R28" s="190"/>
      <c r="S28" s="190"/>
      <c r="T28" s="505"/>
      <c r="U28" s="190"/>
      <c r="V28" s="190"/>
      <c r="W28" s="190"/>
      <c r="X28" s="190"/>
      <c r="Y28" s="190"/>
      <c r="Z28" s="190"/>
      <c r="AA28" s="190"/>
      <c r="AB28" s="190"/>
      <c r="AC28" s="190"/>
      <c r="AD28" s="190"/>
    </row>
    <row r="29" spans="1:30" s="191" customFormat="1" ht="38.25" x14ac:dyDescent="0.25">
      <c r="A29" s="190"/>
      <c r="B29" s="186" t="s">
        <v>952</v>
      </c>
      <c r="C29" s="186" t="s">
        <v>55</v>
      </c>
      <c r="D29" s="186" t="s">
        <v>56</v>
      </c>
      <c r="E29" s="186" t="s">
        <v>952</v>
      </c>
      <c r="F29" s="192">
        <v>101174</v>
      </c>
      <c r="G29" s="177" t="s">
        <v>1105</v>
      </c>
      <c r="H29" s="368" t="s">
        <v>138</v>
      </c>
      <c r="I29" s="727">
        <v>3</v>
      </c>
      <c r="J29" s="728" t="s">
        <v>1106</v>
      </c>
      <c r="K29" s="194"/>
      <c r="L29" s="727">
        <v>98.83</v>
      </c>
      <c r="M29" s="193">
        <v>0</v>
      </c>
      <c r="N29" s="727">
        <v>296.49</v>
      </c>
      <c r="O29" s="193">
        <v>0</v>
      </c>
      <c r="P29" s="190"/>
      <c r="Q29" s="190"/>
      <c r="R29" s="190"/>
      <c r="S29" s="190"/>
      <c r="T29" s="505"/>
      <c r="U29" s="190"/>
      <c r="V29" s="190"/>
      <c r="W29" s="190"/>
      <c r="X29" s="190"/>
      <c r="Y29" s="190"/>
      <c r="Z29" s="190"/>
      <c r="AA29" s="190"/>
      <c r="AB29" s="190"/>
      <c r="AC29" s="190"/>
      <c r="AD29" s="190"/>
    </row>
    <row r="30" spans="1:30" s="191" customFormat="1" ht="38.25" x14ac:dyDescent="0.25">
      <c r="A30" s="190"/>
      <c r="B30" s="186" t="s">
        <v>953</v>
      </c>
      <c r="C30" s="186" t="s">
        <v>55</v>
      </c>
      <c r="D30" s="186" t="s">
        <v>56</v>
      </c>
      <c r="E30" s="186" t="s">
        <v>953</v>
      </c>
      <c r="F30" s="192">
        <v>101175</v>
      </c>
      <c r="G30" s="177" t="s">
        <v>1107</v>
      </c>
      <c r="H30" s="368" t="s">
        <v>138</v>
      </c>
      <c r="I30" s="727">
        <v>120</v>
      </c>
      <c r="J30" s="728" t="s">
        <v>1108</v>
      </c>
      <c r="K30" s="194"/>
      <c r="L30" s="727">
        <v>135.05000000000001</v>
      </c>
      <c r="M30" s="193">
        <v>0</v>
      </c>
      <c r="N30" s="727">
        <v>16206</v>
      </c>
      <c r="O30" s="193"/>
      <c r="P30" s="190"/>
      <c r="Q30" s="190"/>
      <c r="R30" s="190"/>
      <c r="S30" s="190"/>
      <c r="T30" s="505"/>
      <c r="U30" s="190"/>
      <c r="V30" s="190"/>
      <c r="W30" s="190"/>
      <c r="X30" s="190"/>
      <c r="Y30" s="190"/>
      <c r="Z30" s="190"/>
      <c r="AA30" s="190"/>
      <c r="AB30" s="190"/>
      <c r="AC30" s="190"/>
      <c r="AD30" s="190"/>
    </row>
    <row r="31" spans="1:30" s="191" customFormat="1" ht="25.5" x14ac:dyDescent="0.25">
      <c r="A31" s="190"/>
      <c r="B31" s="186" t="s">
        <v>954</v>
      </c>
      <c r="C31" s="186" t="s">
        <v>55</v>
      </c>
      <c r="D31" s="186" t="s">
        <v>56</v>
      </c>
      <c r="E31" s="186" t="s">
        <v>954</v>
      </c>
      <c r="F31" s="202">
        <v>95583</v>
      </c>
      <c r="G31" s="177" t="s">
        <v>1109</v>
      </c>
      <c r="H31" s="368" t="s">
        <v>169</v>
      </c>
      <c r="I31" s="727">
        <v>46.6</v>
      </c>
      <c r="J31" s="728" t="s">
        <v>1110</v>
      </c>
      <c r="K31" s="194"/>
      <c r="L31" s="727">
        <v>19.16</v>
      </c>
      <c r="M31" s="193">
        <v>0</v>
      </c>
      <c r="N31" s="727">
        <v>892.85</v>
      </c>
      <c r="O31" s="193"/>
      <c r="P31" s="190"/>
      <c r="Q31" s="190"/>
      <c r="R31" s="190"/>
      <c r="S31" s="190"/>
      <c r="T31" s="505"/>
      <c r="U31" s="190"/>
      <c r="V31" s="190"/>
      <c r="W31" s="190"/>
      <c r="X31" s="190"/>
      <c r="Y31" s="190"/>
      <c r="Z31" s="190"/>
      <c r="AA31" s="190"/>
      <c r="AB31" s="190"/>
      <c r="AC31" s="190"/>
      <c r="AD31" s="190"/>
    </row>
    <row r="32" spans="1:30" s="191" customFormat="1" ht="25.5" x14ac:dyDescent="0.25">
      <c r="A32" s="190"/>
      <c r="B32" s="186" t="s">
        <v>955</v>
      </c>
      <c r="C32" s="186" t="s">
        <v>55</v>
      </c>
      <c r="D32" s="186" t="s">
        <v>56</v>
      </c>
      <c r="E32" s="186" t="s">
        <v>955</v>
      </c>
      <c r="F32" s="202">
        <v>95584</v>
      </c>
      <c r="G32" s="177" t="s">
        <v>1111</v>
      </c>
      <c r="H32" s="368" t="s">
        <v>169</v>
      </c>
      <c r="I32" s="727">
        <v>0.6</v>
      </c>
      <c r="J32" s="728" t="s">
        <v>1112</v>
      </c>
      <c r="K32" s="194"/>
      <c r="L32" s="727">
        <v>17.489999999999998</v>
      </c>
      <c r="M32" s="193">
        <v>0</v>
      </c>
      <c r="N32" s="727">
        <v>10.49</v>
      </c>
      <c r="O32" s="193"/>
      <c r="P32" s="190"/>
      <c r="Q32" s="190"/>
      <c r="R32" s="190"/>
      <c r="S32" s="190"/>
      <c r="T32" s="505"/>
      <c r="U32" s="190"/>
      <c r="V32" s="190"/>
      <c r="W32" s="190"/>
      <c r="X32" s="190"/>
      <c r="Y32" s="190"/>
      <c r="Z32" s="190"/>
      <c r="AA32" s="190"/>
      <c r="AB32" s="190"/>
      <c r="AC32" s="190"/>
      <c r="AD32" s="190"/>
    </row>
    <row r="33" spans="1:30" s="191" customFormat="1" ht="25.5" x14ac:dyDescent="0.25">
      <c r="A33" s="190"/>
      <c r="B33" s="186" t="s">
        <v>956</v>
      </c>
      <c r="C33" s="186" t="s">
        <v>55</v>
      </c>
      <c r="D33" s="186" t="s">
        <v>56</v>
      </c>
      <c r="E33" s="186" t="s">
        <v>956</v>
      </c>
      <c r="F33" s="202">
        <v>95576</v>
      </c>
      <c r="G33" s="177" t="s">
        <v>1113</v>
      </c>
      <c r="H33" s="368" t="s">
        <v>169</v>
      </c>
      <c r="I33" s="727">
        <v>132.19999999999999</v>
      </c>
      <c r="J33" s="728" t="s">
        <v>1114</v>
      </c>
      <c r="K33" s="194"/>
      <c r="L33" s="727">
        <v>16.190000000000001</v>
      </c>
      <c r="M33" s="193">
        <v>0</v>
      </c>
      <c r="N33" s="727">
        <v>2140.31</v>
      </c>
      <c r="O33" s="193">
        <v>0</v>
      </c>
      <c r="P33" s="190"/>
      <c r="Q33" s="190"/>
      <c r="R33" s="190"/>
      <c r="S33" s="190"/>
      <c r="T33" s="505"/>
      <c r="U33" s="190"/>
      <c r="V33" s="190"/>
      <c r="W33" s="190"/>
      <c r="X33" s="190"/>
      <c r="Y33" s="190"/>
      <c r="Z33" s="190"/>
      <c r="AA33" s="190"/>
      <c r="AB33" s="190"/>
      <c r="AC33" s="190"/>
      <c r="AD33" s="190"/>
    </row>
    <row r="34" spans="1:30" s="191" customFormat="1" ht="25.5" x14ac:dyDescent="0.25">
      <c r="A34" s="190"/>
      <c r="B34" s="186" t="s">
        <v>957</v>
      </c>
      <c r="C34" s="186" t="s">
        <v>55</v>
      </c>
      <c r="D34" s="186" t="s">
        <v>56</v>
      </c>
      <c r="E34" s="186" t="s">
        <v>957</v>
      </c>
      <c r="F34" s="192">
        <v>103670</v>
      </c>
      <c r="G34" s="177" t="s">
        <v>1115</v>
      </c>
      <c r="H34" s="368" t="s">
        <v>908</v>
      </c>
      <c r="I34" s="727">
        <v>8.5399999999999991</v>
      </c>
      <c r="J34" s="728" t="s">
        <v>1116</v>
      </c>
      <c r="K34" s="194"/>
      <c r="L34" s="727">
        <v>310.18</v>
      </c>
      <c r="M34" s="193">
        <v>0</v>
      </c>
      <c r="N34" s="727">
        <v>2648.93</v>
      </c>
      <c r="O34" s="193">
        <v>0</v>
      </c>
      <c r="P34" s="190"/>
      <c r="Q34" s="190"/>
      <c r="R34" s="190"/>
      <c r="S34" s="190"/>
      <c r="T34" s="505"/>
      <c r="U34" s="190"/>
      <c r="V34" s="190"/>
      <c r="W34" s="190"/>
      <c r="X34" s="190"/>
      <c r="Y34" s="190"/>
      <c r="Z34" s="190"/>
      <c r="AA34" s="190"/>
      <c r="AB34" s="190"/>
      <c r="AC34" s="190"/>
      <c r="AD34" s="190"/>
    </row>
    <row r="35" spans="1:30" s="191" customFormat="1" ht="25.5" x14ac:dyDescent="0.25">
      <c r="A35" s="190"/>
      <c r="B35" s="186" t="s">
        <v>1057</v>
      </c>
      <c r="C35" s="186" t="s">
        <v>55</v>
      </c>
      <c r="D35" s="186" t="s">
        <v>56</v>
      </c>
      <c r="E35" s="186" t="s">
        <v>1057</v>
      </c>
      <c r="F35" s="192">
        <v>95601</v>
      </c>
      <c r="G35" s="177" t="s">
        <v>1117</v>
      </c>
      <c r="H35" s="368" t="s">
        <v>120</v>
      </c>
      <c r="I35" s="727">
        <v>21</v>
      </c>
      <c r="J35" s="728" t="s">
        <v>1118</v>
      </c>
      <c r="K35" s="194"/>
      <c r="L35" s="727">
        <v>21.26</v>
      </c>
      <c r="M35" s="193">
        <v>0</v>
      </c>
      <c r="N35" s="727">
        <v>446.46</v>
      </c>
      <c r="O35" s="193">
        <v>0</v>
      </c>
      <c r="P35" s="190"/>
      <c r="Q35" s="190"/>
      <c r="R35" s="190"/>
      <c r="S35" s="190"/>
      <c r="T35" s="505"/>
      <c r="U35" s="190"/>
      <c r="V35" s="190"/>
      <c r="W35" s="190"/>
      <c r="X35" s="190"/>
      <c r="Y35" s="190"/>
      <c r="Z35" s="190"/>
      <c r="AA35" s="190"/>
      <c r="AB35" s="190"/>
      <c r="AC35" s="190"/>
      <c r="AD35" s="190"/>
    </row>
    <row r="36" spans="1:30" s="191" customFormat="1" x14ac:dyDescent="0.25">
      <c r="A36" s="190"/>
      <c r="B36" s="298" t="s">
        <v>958</v>
      </c>
      <c r="C36" s="298"/>
      <c r="D36" s="298"/>
      <c r="E36" s="298"/>
      <c r="F36" s="298"/>
      <c r="G36" s="299" t="s">
        <v>861</v>
      </c>
      <c r="H36" s="300"/>
      <c r="I36" s="301"/>
      <c r="J36" s="302"/>
      <c r="K36" s="302"/>
      <c r="L36" s="301"/>
      <c r="M36" s="301"/>
      <c r="N36" s="552">
        <v>12527.250000000002</v>
      </c>
      <c r="O36" s="303">
        <v>0</v>
      </c>
      <c r="P36" s="190"/>
      <c r="Q36" s="190"/>
      <c r="R36" s="190"/>
      <c r="S36" s="190"/>
      <c r="T36" s="505"/>
      <c r="U36" s="190"/>
      <c r="V36" s="190"/>
      <c r="W36" s="190"/>
      <c r="X36" s="190"/>
      <c r="Y36" s="190"/>
      <c r="Z36" s="190"/>
      <c r="AA36" s="190"/>
      <c r="AB36" s="190"/>
      <c r="AC36" s="190"/>
      <c r="AD36" s="190"/>
    </row>
    <row r="37" spans="1:30" s="191" customFormat="1" ht="25.5" x14ac:dyDescent="0.25">
      <c r="A37" s="190"/>
      <c r="B37" s="203" t="s">
        <v>959</v>
      </c>
      <c r="C37" s="186" t="s">
        <v>55</v>
      </c>
      <c r="D37" s="186" t="s">
        <v>56</v>
      </c>
      <c r="E37" s="186" t="s">
        <v>959</v>
      </c>
      <c r="F37" s="648">
        <v>96523</v>
      </c>
      <c r="G37" s="177" t="s">
        <v>1119</v>
      </c>
      <c r="H37" s="368" t="s">
        <v>908</v>
      </c>
      <c r="I37" s="727">
        <v>6.32</v>
      </c>
      <c r="J37" s="728" t="s">
        <v>1120</v>
      </c>
      <c r="K37" s="194"/>
      <c r="L37" s="727">
        <v>103.59</v>
      </c>
      <c r="M37" s="193">
        <v>0</v>
      </c>
      <c r="N37" s="727">
        <v>654.67999999999995</v>
      </c>
      <c r="O37" s="193">
        <v>0</v>
      </c>
      <c r="P37" s="190"/>
      <c r="Q37" s="190"/>
      <c r="R37" s="190"/>
      <c r="S37" s="190"/>
      <c r="T37" s="505"/>
      <c r="U37" s="190"/>
      <c r="V37" s="190"/>
      <c r="W37" s="190"/>
      <c r="X37" s="190"/>
      <c r="Y37" s="190"/>
      <c r="Z37" s="190"/>
      <c r="AA37" s="190"/>
      <c r="AB37" s="190"/>
      <c r="AC37" s="190"/>
      <c r="AD37" s="190"/>
    </row>
    <row r="38" spans="1:30" s="191" customFormat="1" ht="25.5" x14ac:dyDescent="0.25">
      <c r="A38" s="190"/>
      <c r="B38" s="203" t="s">
        <v>960</v>
      </c>
      <c r="C38" s="186" t="s">
        <v>55</v>
      </c>
      <c r="D38" s="186" t="s">
        <v>56</v>
      </c>
      <c r="E38" s="186" t="s">
        <v>960</v>
      </c>
      <c r="F38" s="649">
        <v>96617</v>
      </c>
      <c r="G38" s="177" t="s">
        <v>1121</v>
      </c>
      <c r="H38" s="368" t="s">
        <v>44</v>
      </c>
      <c r="I38" s="727">
        <v>7.59</v>
      </c>
      <c r="J38" s="728" t="s">
        <v>1122</v>
      </c>
      <c r="K38" s="194"/>
      <c r="L38" s="727">
        <v>22.91</v>
      </c>
      <c r="M38" s="193">
        <v>0</v>
      </c>
      <c r="N38" s="727">
        <v>173.88</v>
      </c>
      <c r="O38" s="193">
        <v>0</v>
      </c>
      <c r="P38" s="190"/>
      <c r="Q38" s="190"/>
      <c r="R38" s="190"/>
      <c r="S38" s="190"/>
      <c r="T38" s="505"/>
      <c r="U38" s="190"/>
      <c r="V38" s="190"/>
      <c r="W38" s="190"/>
      <c r="X38" s="190"/>
      <c r="Y38" s="190"/>
      <c r="Z38" s="190"/>
      <c r="AA38" s="190"/>
      <c r="AB38" s="190"/>
      <c r="AC38" s="190"/>
      <c r="AD38" s="190"/>
    </row>
    <row r="39" spans="1:30" s="191" customFormat="1" ht="38.25" x14ac:dyDescent="0.25">
      <c r="A39" s="190"/>
      <c r="B39" s="203" t="s">
        <v>961</v>
      </c>
      <c r="C39" s="186" t="s">
        <v>55</v>
      </c>
      <c r="D39" s="186" t="s">
        <v>56</v>
      </c>
      <c r="E39" s="186" t="s">
        <v>961</v>
      </c>
      <c r="F39" s="649">
        <v>96540</v>
      </c>
      <c r="G39" s="177" t="s">
        <v>1123</v>
      </c>
      <c r="H39" s="368" t="s">
        <v>44</v>
      </c>
      <c r="I39" s="727">
        <v>24.18</v>
      </c>
      <c r="J39" s="728" t="s">
        <v>1124</v>
      </c>
      <c r="K39" s="194"/>
      <c r="L39" s="727">
        <v>158.66</v>
      </c>
      <c r="M39" s="193">
        <v>0</v>
      </c>
      <c r="N39" s="727">
        <v>3836.39</v>
      </c>
      <c r="O39" s="193">
        <v>0</v>
      </c>
      <c r="P39" s="190"/>
      <c r="Q39" s="190"/>
      <c r="R39" s="190"/>
      <c r="S39" s="190"/>
      <c r="T39" s="505"/>
      <c r="U39" s="190"/>
      <c r="V39" s="190"/>
      <c r="W39" s="190"/>
      <c r="X39" s="190"/>
      <c r="Y39" s="190"/>
      <c r="Z39" s="190"/>
      <c r="AA39" s="190"/>
      <c r="AB39" s="190"/>
      <c r="AC39" s="190"/>
      <c r="AD39" s="190"/>
    </row>
    <row r="40" spans="1:30" s="191" customFormat="1" ht="25.5" x14ac:dyDescent="0.25">
      <c r="A40" s="190"/>
      <c r="B40" s="203" t="s">
        <v>962</v>
      </c>
      <c r="C40" s="186" t="s">
        <v>55</v>
      </c>
      <c r="D40" s="186" t="s">
        <v>56</v>
      </c>
      <c r="E40" s="186" t="s">
        <v>962</v>
      </c>
      <c r="F40" s="648">
        <v>96543</v>
      </c>
      <c r="G40" s="177" t="s">
        <v>1125</v>
      </c>
      <c r="H40" s="368" t="s">
        <v>169</v>
      </c>
      <c r="I40" s="727">
        <v>68.2</v>
      </c>
      <c r="J40" s="728" t="s">
        <v>1126</v>
      </c>
      <c r="K40" s="194"/>
      <c r="L40" s="727">
        <v>21.03</v>
      </c>
      <c r="M40" s="193">
        <v>0</v>
      </c>
      <c r="N40" s="727">
        <v>1434.24</v>
      </c>
      <c r="O40" s="193">
        <v>0</v>
      </c>
      <c r="P40" s="190"/>
      <c r="Q40" s="190"/>
      <c r="R40" s="190"/>
      <c r="S40" s="190"/>
      <c r="T40" s="505"/>
      <c r="U40" s="190"/>
      <c r="V40" s="190"/>
      <c r="W40" s="190"/>
      <c r="X40" s="190"/>
      <c r="Y40" s="190"/>
      <c r="Z40" s="190"/>
      <c r="AA40" s="190"/>
      <c r="AB40" s="190"/>
      <c r="AC40" s="190"/>
      <c r="AD40" s="190"/>
    </row>
    <row r="41" spans="1:30" s="191" customFormat="1" ht="25.5" x14ac:dyDescent="0.25">
      <c r="A41" s="190"/>
      <c r="B41" s="203" t="s">
        <v>963</v>
      </c>
      <c r="C41" s="186" t="s">
        <v>55</v>
      </c>
      <c r="D41" s="186" t="s">
        <v>56</v>
      </c>
      <c r="E41" s="186" t="s">
        <v>963</v>
      </c>
      <c r="F41" s="648">
        <v>96545</v>
      </c>
      <c r="G41" s="177" t="s">
        <v>1127</v>
      </c>
      <c r="H41" s="368" t="s">
        <v>169</v>
      </c>
      <c r="I41" s="727">
        <v>25.8</v>
      </c>
      <c r="J41" s="728" t="s">
        <v>1128</v>
      </c>
      <c r="K41" s="194"/>
      <c r="L41" s="727">
        <v>18.309999999999999</v>
      </c>
      <c r="M41" s="193">
        <v>0</v>
      </c>
      <c r="N41" s="727">
        <v>472.39</v>
      </c>
      <c r="O41" s="193">
        <v>0</v>
      </c>
      <c r="P41" s="190"/>
      <c r="Q41" s="190"/>
      <c r="R41" s="190"/>
      <c r="S41" s="190"/>
      <c r="T41" s="505"/>
      <c r="U41" s="190"/>
      <c r="V41" s="190"/>
      <c r="W41" s="190"/>
      <c r="X41" s="190"/>
      <c r="Y41" s="190"/>
      <c r="Z41" s="190"/>
      <c r="AA41" s="190"/>
      <c r="AB41" s="190"/>
      <c r="AC41" s="190"/>
      <c r="AD41" s="190"/>
    </row>
    <row r="42" spans="1:30" s="191" customFormat="1" ht="25.5" x14ac:dyDescent="0.25">
      <c r="A42" s="190"/>
      <c r="B42" s="203" t="s">
        <v>964</v>
      </c>
      <c r="C42" s="186" t="s">
        <v>55</v>
      </c>
      <c r="D42" s="186" t="s">
        <v>56</v>
      </c>
      <c r="E42" s="186" t="s">
        <v>964</v>
      </c>
      <c r="F42" s="648">
        <v>96546</v>
      </c>
      <c r="G42" s="177" t="s">
        <v>1129</v>
      </c>
      <c r="H42" s="368" t="s">
        <v>169</v>
      </c>
      <c r="I42" s="727">
        <v>36.9</v>
      </c>
      <c r="J42" s="728" t="s">
        <v>1130</v>
      </c>
      <c r="K42" s="194"/>
      <c r="L42" s="727">
        <v>16.329999999999998</v>
      </c>
      <c r="M42" s="193">
        <v>0</v>
      </c>
      <c r="N42" s="727">
        <v>602.57000000000005</v>
      </c>
      <c r="O42" s="193">
        <v>0</v>
      </c>
      <c r="P42" s="190"/>
      <c r="Q42" s="190"/>
      <c r="R42" s="190"/>
      <c r="S42" s="190"/>
      <c r="T42" s="505"/>
      <c r="U42" s="190"/>
      <c r="V42" s="190"/>
      <c r="W42" s="190"/>
      <c r="X42" s="190"/>
      <c r="Y42" s="190"/>
      <c r="Z42" s="190"/>
      <c r="AA42" s="190"/>
      <c r="AB42" s="190"/>
      <c r="AC42" s="190"/>
      <c r="AD42" s="190"/>
    </row>
    <row r="43" spans="1:30" s="191" customFormat="1" ht="38.25" x14ac:dyDescent="0.25">
      <c r="A43" s="190"/>
      <c r="B43" s="203" t="s">
        <v>965</v>
      </c>
      <c r="C43" s="186" t="s">
        <v>55</v>
      </c>
      <c r="D43" s="186" t="s">
        <v>56</v>
      </c>
      <c r="E43" s="186" t="s">
        <v>965</v>
      </c>
      <c r="F43" s="648">
        <v>94965</v>
      </c>
      <c r="G43" s="177" t="s">
        <v>1131</v>
      </c>
      <c r="H43" s="368" t="s">
        <v>908</v>
      </c>
      <c r="I43" s="727">
        <v>3.95</v>
      </c>
      <c r="J43" s="728" t="s">
        <v>1132</v>
      </c>
      <c r="K43" s="194"/>
      <c r="L43" s="727">
        <v>631.86</v>
      </c>
      <c r="M43" s="193">
        <v>0</v>
      </c>
      <c r="N43" s="727">
        <v>2495.84</v>
      </c>
      <c r="O43" s="193">
        <v>0</v>
      </c>
      <c r="P43" s="190"/>
      <c r="Q43" s="190"/>
      <c r="R43" s="190"/>
      <c r="S43" s="190"/>
      <c r="T43" s="505"/>
      <c r="U43" s="190"/>
      <c r="V43" s="190"/>
      <c r="W43" s="190"/>
      <c r="X43" s="190"/>
      <c r="Y43" s="190"/>
      <c r="Z43" s="190"/>
      <c r="AA43" s="190"/>
      <c r="AB43" s="190"/>
      <c r="AC43" s="190"/>
      <c r="AD43" s="190"/>
    </row>
    <row r="44" spans="1:30" s="191" customFormat="1" ht="25.5" x14ac:dyDescent="0.25">
      <c r="A44" s="190"/>
      <c r="B44" s="203" t="s">
        <v>966</v>
      </c>
      <c r="C44" s="186" t="s">
        <v>55</v>
      </c>
      <c r="D44" s="186" t="s">
        <v>56</v>
      </c>
      <c r="E44" s="186" t="s">
        <v>966</v>
      </c>
      <c r="F44" s="648">
        <v>103670</v>
      </c>
      <c r="G44" s="177" t="s">
        <v>1115</v>
      </c>
      <c r="H44" s="368" t="s">
        <v>908</v>
      </c>
      <c r="I44" s="727">
        <v>3.95</v>
      </c>
      <c r="J44" s="728" t="s">
        <v>1116</v>
      </c>
      <c r="K44" s="194"/>
      <c r="L44" s="727">
        <v>310.18</v>
      </c>
      <c r="M44" s="193">
        <v>0</v>
      </c>
      <c r="N44" s="727">
        <v>1225.21</v>
      </c>
      <c r="O44" s="193">
        <v>0</v>
      </c>
      <c r="P44" s="190"/>
      <c r="Q44" s="190"/>
      <c r="R44" s="190"/>
      <c r="S44" s="190"/>
      <c r="T44" s="505"/>
      <c r="U44" s="190"/>
      <c r="V44" s="190"/>
      <c r="W44" s="190"/>
      <c r="X44" s="190"/>
      <c r="Y44" s="190"/>
      <c r="Z44" s="190"/>
      <c r="AA44" s="190"/>
      <c r="AB44" s="190"/>
      <c r="AC44" s="190"/>
      <c r="AD44" s="190"/>
    </row>
    <row r="45" spans="1:30" s="191" customFormat="1" ht="25.5" x14ac:dyDescent="0.25">
      <c r="A45" s="190"/>
      <c r="B45" s="203" t="s">
        <v>967</v>
      </c>
      <c r="C45" s="186" t="s">
        <v>55</v>
      </c>
      <c r="D45" s="186" t="s">
        <v>56</v>
      </c>
      <c r="E45" s="186" t="s">
        <v>967</v>
      </c>
      <c r="F45" s="648">
        <v>98557</v>
      </c>
      <c r="G45" s="177" t="s">
        <v>1133</v>
      </c>
      <c r="H45" s="368" t="s">
        <v>44</v>
      </c>
      <c r="I45" s="727">
        <v>24.18</v>
      </c>
      <c r="J45" s="728" t="s">
        <v>1134</v>
      </c>
      <c r="K45" s="194"/>
      <c r="L45" s="727">
        <v>64.709999999999994</v>
      </c>
      <c r="M45" s="193">
        <v>0</v>
      </c>
      <c r="N45" s="727">
        <v>1564.68</v>
      </c>
      <c r="O45" s="193">
        <v>0</v>
      </c>
      <c r="P45" s="190"/>
      <c r="Q45" s="190"/>
      <c r="R45" s="190"/>
      <c r="S45" s="190"/>
      <c r="T45" s="505"/>
      <c r="U45" s="190"/>
      <c r="V45" s="190"/>
      <c r="W45" s="190"/>
      <c r="X45" s="190"/>
      <c r="Y45" s="190"/>
      <c r="Z45" s="190"/>
      <c r="AA45" s="190"/>
      <c r="AB45" s="190"/>
      <c r="AC45" s="190"/>
      <c r="AD45" s="190"/>
    </row>
    <row r="46" spans="1:30" s="191" customFormat="1" ht="25.5" x14ac:dyDescent="0.25">
      <c r="A46" s="190"/>
      <c r="B46" s="203" t="s">
        <v>968</v>
      </c>
      <c r="C46" s="186" t="s">
        <v>55</v>
      </c>
      <c r="D46" s="186" t="s">
        <v>56</v>
      </c>
      <c r="E46" s="186" t="s">
        <v>968</v>
      </c>
      <c r="F46" s="648">
        <v>93382</v>
      </c>
      <c r="G46" s="177" t="s">
        <v>1135</v>
      </c>
      <c r="H46" s="368" t="s">
        <v>908</v>
      </c>
      <c r="I46" s="727">
        <v>2.37</v>
      </c>
      <c r="J46" s="728" t="s">
        <v>1136</v>
      </c>
      <c r="K46" s="194"/>
      <c r="L46" s="727">
        <v>28.43</v>
      </c>
      <c r="M46" s="193">
        <v>0</v>
      </c>
      <c r="N46" s="727">
        <v>67.37</v>
      </c>
      <c r="O46" s="193">
        <v>0</v>
      </c>
      <c r="P46" s="190"/>
      <c r="Q46" s="190"/>
      <c r="R46" s="190"/>
      <c r="S46" s="190"/>
      <c r="T46" s="505"/>
      <c r="U46" s="190"/>
      <c r="V46" s="190"/>
      <c r="W46" s="190"/>
      <c r="X46" s="190"/>
      <c r="Y46" s="190"/>
      <c r="Z46" s="190"/>
      <c r="AA46" s="190"/>
      <c r="AB46" s="190"/>
      <c r="AC46" s="190"/>
      <c r="AD46" s="190"/>
    </row>
    <row r="47" spans="1:30" s="191" customFormat="1" x14ac:dyDescent="0.25">
      <c r="A47" s="190"/>
      <c r="B47" s="298" t="s">
        <v>969</v>
      </c>
      <c r="C47" s="298"/>
      <c r="D47" s="298"/>
      <c r="E47" s="298"/>
      <c r="F47" s="298"/>
      <c r="G47" s="299" t="s">
        <v>862</v>
      </c>
      <c r="H47" s="300"/>
      <c r="I47" s="301"/>
      <c r="J47" s="302"/>
      <c r="K47" s="302"/>
      <c r="L47" s="301"/>
      <c r="M47" s="301"/>
      <c r="N47" s="552">
        <v>10046.140000000001</v>
      </c>
      <c r="O47" s="303">
        <v>0</v>
      </c>
      <c r="P47" s="190"/>
      <c r="Q47" s="190"/>
      <c r="R47" s="190"/>
      <c r="S47" s="190"/>
      <c r="T47" s="505"/>
      <c r="U47" s="190"/>
      <c r="V47" s="190"/>
      <c r="W47" s="190"/>
      <c r="X47" s="190"/>
      <c r="Y47" s="190"/>
      <c r="Z47" s="190"/>
      <c r="AA47" s="190"/>
      <c r="AB47" s="190"/>
      <c r="AC47" s="190"/>
      <c r="AD47" s="190"/>
    </row>
    <row r="48" spans="1:30" s="191" customFormat="1" ht="25.5" x14ac:dyDescent="0.25">
      <c r="A48" s="190"/>
      <c r="B48" s="203" t="s">
        <v>970</v>
      </c>
      <c r="C48" s="186" t="s">
        <v>55</v>
      </c>
      <c r="D48" s="186" t="s">
        <v>56</v>
      </c>
      <c r="E48" s="186" t="s">
        <v>970</v>
      </c>
      <c r="F48" s="192">
        <v>96527</v>
      </c>
      <c r="G48" s="177" t="s">
        <v>1137</v>
      </c>
      <c r="H48" s="368" t="s">
        <v>908</v>
      </c>
      <c r="I48" s="727">
        <v>3.1040000000000001</v>
      </c>
      <c r="J48" s="728" t="s">
        <v>1138</v>
      </c>
      <c r="K48" s="194"/>
      <c r="L48" s="727">
        <v>136.05000000000001</v>
      </c>
      <c r="M48" s="193">
        <v>0</v>
      </c>
      <c r="N48" s="727">
        <v>422.29</v>
      </c>
      <c r="O48" s="193">
        <v>0</v>
      </c>
      <c r="P48" s="190"/>
      <c r="Q48" s="190"/>
      <c r="R48" s="190"/>
      <c r="S48" s="190"/>
      <c r="T48" s="505"/>
      <c r="U48" s="190"/>
      <c r="V48" s="190"/>
      <c r="W48" s="190"/>
      <c r="X48" s="190"/>
      <c r="Y48" s="190"/>
      <c r="Z48" s="190"/>
      <c r="AA48" s="190"/>
      <c r="AB48" s="190"/>
      <c r="AC48" s="190"/>
      <c r="AD48" s="190"/>
    </row>
    <row r="49" spans="1:30" s="191" customFormat="1" ht="38.25" x14ac:dyDescent="0.25">
      <c r="A49" s="190"/>
      <c r="B49" s="203" t="s">
        <v>971</v>
      </c>
      <c r="C49" s="186" t="s">
        <v>55</v>
      </c>
      <c r="D49" s="186" t="s">
        <v>56</v>
      </c>
      <c r="E49" s="186" t="s">
        <v>971</v>
      </c>
      <c r="F49" s="192">
        <v>96542</v>
      </c>
      <c r="G49" s="177" t="s">
        <v>1139</v>
      </c>
      <c r="H49" s="368" t="s">
        <v>44</v>
      </c>
      <c r="I49" s="727">
        <v>30.74</v>
      </c>
      <c r="J49" s="728" t="s">
        <v>1140</v>
      </c>
      <c r="K49" s="194"/>
      <c r="L49" s="727">
        <v>107.41</v>
      </c>
      <c r="M49" s="193">
        <v>0</v>
      </c>
      <c r="N49" s="727">
        <v>3301.78</v>
      </c>
      <c r="O49" s="193">
        <v>0</v>
      </c>
      <c r="P49" s="190"/>
      <c r="Q49" s="190"/>
      <c r="R49" s="190"/>
      <c r="S49" s="190"/>
      <c r="T49" s="505"/>
      <c r="U49" s="190"/>
      <c r="V49" s="190"/>
      <c r="W49" s="190"/>
      <c r="X49" s="190"/>
      <c r="Y49" s="190"/>
      <c r="Z49" s="190"/>
      <c r="AA49" s="190"/>
      <c r="AB49" s="190"/>
      <c r="AC49" s="190"/>
      <c r="AD49" s="190"/>
    </row>
    <row r="50" spans="1:30" s="191" customFormat="1" ht="25.5" x14ac:dyDescent="0.25">
      <c r="A50" s="190"/>
      <c r="B50" s="203" t="s">
        <v>972</v>
      </c>
      <c r="C50" s="186" t="s">
        <v>55</v>
      </c>
      <c r="D50" s="186" t="s">
        <v>56</v>
      </c>
      <c r="E50" s="186" t="s">
        <v>972</v>
      </c>
      <c r="F50" s="192">
        <v>95241</v>
      </c>
      <c r="G50" s="177" t="s">
        <v>1141</v>
      </c>
      <c r="H50" s="368" t="s">
        <v>44</v>
      </c>
      <c r="I50" s="727">
        <v>7.6849999999999996</v>
      </c>
      <c r="J50" s="728" t="s">
        <v>1142</v>
      </c>
      <c r="K50" s="194"/>
      <c r="L50" s="727">
        <v>36.85</v>
      </c>
      <c r="M50" s="193">
        <v>0</v>
      </c>
      <c r="N50" s="727">
        <v>283.19</v>
      </c>
      <c r="O50" s="193">
        <v>0</v>
      </c>
      <c r="P50" s="190"/>
      <c r="Q50" s="190"/>
      <c r="R50" s="190"/>
      <c r="S50" s="190"/>
      <c r="T50" s="505"/>
      <c r="U50" s="190"/>
      <c r="V50" s="190"/>
      <c r="W50" s="190"/>
      <c r="X50" s="190"/>
      <c r="Y50" s="190"/>
      <c r="Z50" s="190"/>
      <c r="AA50" s="190"/>
      <c r="AB50" s="190"/>
      <c r="AC50" s="190"/>
      <c r="AD50" s="190"/>
    </row>
    <row r="51" spans="1:30" s="191" customFormat="1" ht="25.5" x14ac:dyDescent="0.25">
      <c r="A51" s="190"/>
      <c r="B51" s="203" t="s">
        <v>973</v>
      </c>
      <c r="C51" s="186" t="s">
        <v>55</v>
      </c>
      <c r="D51" s="186" t="s">
        <v>56</v>
      </c>
      <c r="E51" s="186" t="s">
        <v>973</v>
      </c>
      <c r="F51" s="192">
        <v>96543</v>
      </c>
      <c r="G51" s="177" t="s">
        <v>1125</v>
      </c>
      <c r="H51" s="368" t="s">
        <v>169</v>
      </c>
      <c r="I51" s="727">
        <v>43.1</v>
      </c>
      <c r="J51" s="728" t="s">
        <v>1126</v>
      </c>
      <c r="K51" s="194"/>
      <c r="L51" s="727">
        <v>21.03</v>
      </c>
      <c r="M51" s="193">
        <v>0</v>
      </c>
      <c r="N51" s="727">
        <v>906.39</v>
      </c>
      <c r="O51" s="193">
        <v>0</v>
      </c>
      <c r="P51" s="190"/>
      <c r="Q51" s="190"/>
      <c r="R51" s="190"/>
      <c r="S51" s="190"/>
      <c r="T51" s="505"/>
      <c r="U51" s="190"/>
      <c r="V51" s="190"/>
      <c r="W51" s="190"/>
      <c r="X51" s="190"/>
      <c r="Y51" s="190"/>
      <c r="Z51" s="190"/>
      <c r="AA51" s="190"/>
      <c r="AB51" s="190"/>
      <c r="AC51" s="190"/>
      <c r="AD51" s="190"/>
    </row>
    <row r="52" spans="1:30" s="191" customFormat="1" ht="25.5" x14ac:dyDescent="0.25">
      <c r="A52" s="190"/>
      <c r="B52" s="203" t="s">
        <v>974</v>
      </c>
      <c r="C52" s="186" t="s">
        <v>55</v>
      </c>
      <c r="D52" s="186" t="s">
        <v>56</v>
      </c>
      <c r="E52" s="186" t="s">
        <v>974</v>
      </c>
      <c r="F52" s="192">
        <v>96545</v>
      </c>
      <c r="G52" s="177" t="s">
        <v>1127</v>
      </c>
      <c r="H52" s="368" t="s">
        <v>169</v>
      </c>
      <c r="I52" s="727">
        <v>36.5</v>
      </c>
      <c r="J52" s="728" t="s">
        <v>1128</v>
      </c>
      <c r="K52" s="194"/>
      <c r="L52" s="727">
        <v>18.309999999999999</v>
      </c>
      <c r="M52" s="193">
        <v>0</v>
      </c>
      <c r="N52" s="727">
        <v>668.31</v>
      </c>
      <c r="O52" s="193">
        <v>0</v>
      </c>
      <c r="P52" s="190"/>
      <c r="Q52" s="190"/>
      <c r="R52" s="190"/>
      <c r="S52" s="190"/>
      <c r="T52" s="505"/>
      <c r="U52" s="190"/>
      <c r="V52" s="190"/>
      <c r="W52" s="190"/>
      <c r="X52" s="190"/>
      <c r="Y52" s="190"/>
      <c r="Z52" s="190"/>
      <c r="AA52" s="190"/>
      <c r="AB52" s="190"/>
      <c r="AC52" s="190"/>
      <c r="AD52" s="190"/>
    </row>
    <row r="53" spans="1:30" s="191" customFormat="1" ht="25.5" x14ac:dyDescent="0.25">
      <c r="A53" s="190"/>
      <c r="B53" s="203" t="s">
        <v>975</v>
      </c>
      <c r="C53" s="186" t="s">
        <v>55</v>
      </c>
      <c r="D53" s="186" t="s">
        <v>56</v>
      </c>
      <c r="E53" s="186" t="s">
        <v>975</v>
      </c>
      <c r="F53" s="192">
        <v>96546</v>
      </c>
      <c r="G53" s="177" t="s">
        <v>1129</v>
      </c>
      <c r="H53" s="368" t="s">
        <v>169</v>
      </c>
      <c r="I53" s="727">
        <v>29.1</v>
      </c>
      <c r="J53" s="728" t="s">
        <v>1130</v>
      </c>
      <c r="K53" s="194"/>
      <c r="L53" s="727">
        <v>16.329999999999998</v>
      </c>
      <c r="M53" s="193">
        <v>0</v>
      </c>
      <c r="N53" s="727">
        <v>475.2</v>
      </c>
      <c r="O53" s="193">
        <v>0</v>
      </c>
      <c r="P53" s="190"/>
      <c r="Q53" s="190"/>
      <c r="R53" s="190"/>
      <c r="S53" s="190"/>
      <c r="T53" s="505"/>
      <c r="U53" s="190"/>
      <c r="V53" s="190"/>
      <c r="W53" s="190"/>
      <c r="X53" s="190"/>
      <c r="Y53" s="190"/>
      <c r="Z53" s="190"/>
      <c r="AA53" s="190"/>
      <c r="AB53" s="190"/>
      <c r="AC53" s="190"/>
      <c r="AD53" s="190"/>
    </row>
    <row r="54" spans="1:30" s="191" customFormat="1" ht="25.5" x14ac:dyDescent="0.25">
      <c r="A54" s="190"/>
      <c r="B54" s="203" t="s">
        <v>976</v>
      </c>
      <c r="C54" s="186" t="s">
        <v>55</v>
      </c>
      <c r="D54" s="186" t="s">
        <v>56</v>
      </c>
      <c r="E54" s="186" t="s">
        <v>976</v>
      </c>
      <c r="F54" s="192">
        <v>96547</v>
      </c>
      <c r="G54" s="177" t="s">
        <v>1143</v>
      </c>
      <c r="H54" s="368" t="s">
        <v>169</v>
      </c>
      <c r="I54" s="727">
        <v>10.1</v>
      </c>
      <c r="J54" s="728" t="s">
        <v>1144</v>
      </c>
      <c r="K54" s="194"/>
      <c r="L54" s="727">
        <v>13.78</v>
      </c>
      <c r="M54" s="193">
        <v>0</v>
      </c>
      <c r="N54" s="727">
        <v>139.16999999999999</v>
      </c>
      <c r="O54" s="193"/>
      <c r="P54" s="190"/>
      <c r="Q54" s="190"/>
      <c r="R54" s="190"/>
      <c r="S54" s="190"/>
      <c r="T54" s="505"/>
      <c r="U54" s="190"/>
      <c r="V54" s="190"/>
      <c r="W54" s="190"/>
      <c r="X54" s="190"/>
      <c r="Y54" s="190"/>
      <c r="Z54" s="190"/>
      <c r="AA54" s="190"/>
      <c r="AB54" s="190"/>
      <c r="AC54" s="190"/>
      <c r="AD54" s="190"/>
    </row>
    <row r="55" spans="1:30" s="191" customFormat="1" ht="38.25" x14ac:dyDescent="0.25">
      <c r="A55" s="190"/>
      <c r="B55" s="203" t="s">
        <v>977</v>
      </c>
      <c r="C55" s="186" t="s">
        <v>55</v>
      </c>
      <c r="D55" s="186" t="s">
        <v>56</v>
      </c>
      <c r="E55" s="186" t="s">
        <v>977</v>
      </c>
      <c r="F55" s="192">
        <v>94965</v>
      </c>
      <c r="G55" s="177" t="s">
        <v>1131</v>
      </c>
      <c r="H55" s="368" t="s">
        <v>908</v>
      </c>
      <c r="I55" s="727">
        <v>1.94</v>
      </c>
      <c r="J55" s="728" t="s">
        <v>1132</v>
      </c>
      <c r="K55" s="194"/>
      <c r="L55" s="727">
        <v>631.86</v>
      </c>
      <c r="M55" s="193">
        <v>0</v>
      </c>
      <c r="N55" s="727">
        <v>1225.8</v>
      </c>
      <c r="O55" s="193">
        <v>0</v>
      </c>
      <c r="P55" s="190"/>
      <c r="Q55" s="190"/>
      <c r="R55" s="190"/>
      <c r="S55" s="190"/>
      <c r="T55" s="505"/>
      <c r="U55" s="190"/>
      <c r="V55" s="190"/>
      <c r="W55" s="190"/>
      <c r="X55" s="190"/>
      <c r="Y55" s="190"/>
      <c r="Z55" s="190"/>
      <c r="AA55" s="190"/>
      <c r="AB55" s="190"/>
      <c r="AC55" s="190"/>
      <c r="AD55" s="190"/>
    </row>
    <row r="56" spans="1:30" s="191" customFormat="1" ht="25.5" x14ac:dyDescent="0.25">
      <c r="A56" s="190"/>
      <c r="B56" s="203" t="s">
        <v>978</v>
      </c>
      <c r="C56" s="186" t="s">
        <v>55</v>
      </c>
      <c r="D56" s="186" t="s">
        <v>56</v>
      </c>
      <c r="E56" s="186" t="s">
        <v>978</v>
      </c>
      <c r="F56" s="192">
        <v>103670</v>
      </c>
      <c r="G56" s="177" t="s">
        <v>1115</v>
      </c>
      <c r="H56" s="368" t="s">
        <v>908</v>
      </c>
      <c r="I56" s="727">
        <v>1.94</v>
      </c>
      <c r="J56" s="728" t="s">
        <v>1116</v>
      </c>
      <c r="K56" s="194"/>
      <c r="L56" s="727">
        <v>310.18</v>
      </c>
      <c r="M56" s="193">
        <v>0</v>
      </c>
      <c r="N56" s="727">
        <v>601.74</v>
      </c>
      <c r="O56" s="193">
        <v>0</v>
      </c>
      <c r="P56" s="190"/>
      <c r="Q56" s="190"/>
      <c r="R56" s="190"/>
      <c r="S56" s="190"/>
      <c r="T56" s="505"/>
      <c r="U56" s="190"/>
      <c r="V56" s="190"/>
      <c r="W56" s="190"/>
      <c r="X56" s="190"/>
      <c r="Y56" s="190"/>
      <c r="Z56" s="190"/>
      <c r="AA56" s="190"/>
      <c r="AB56" s="190"/>
      <c r="AC56" s="190"/>
      <c r="AD56" s="190"/>
    </row>
    <row r="57" spans="1:30" s="191" customFormat="1" ht="25.5" x14ac:dyDescent="0.25">
      <c r="A57" s="190"/>
      <c r="B57" s="203" t="s">
        <v>979</v>
      </c>
      <c r="C57" s="186" t="s">
        <v>55</v>
      </c>
      <c r="D57" s="186" t="s">
        <v>56</v>
      </c>
      <c r="E57" s="186" t="s">
        <v>979</v>
      </c>
      <c r="F57" s="192">
        <v>98557</v>
      </c>
      <c r="G57" s="177" t="s">
        <v>1133</v>
      </c>
      <c r="H57" s="368" t="s">
        <v>44</v>
      </c>
      <c r="I57" s="727">
        <v>30.74</v>
      </c>
      <c r="J57" s="728" t="s">
        <v>1134</v>
      </c>
      <c r="K57" s="194"/>
      <c r="L57" s="727">
        <v>64.709999999999994</v>
      </c>
      <c r="M57" s="193">
        <v>0</v>
      </c>
      <c r="N57" s="727">
        <v>1989.18</v>
      </c>
      <c r="O57" s="193">
        <v>0</v>
      </c>
      <c r="P57" s="190"/>
      <c r="Q57" s="190"/>
      <c r="R57" s="190"/>
      <c r="S57" s="190"/>
      <c r="T57" s="505"/>
      <c r="U57" s="190"/>
      <c r="V57" s="190"/>
      <c r="W57" s="190"/>
      <c r="X57" s="190"/>
      <c r="Y57" s="190"/>
      <c r="Z57" s="190"/>
      <c r="AA57" s="190"/>
      <c r="AB57" s="190"/>
      <c r="AC57" s="190"/>
      <c r="AD57" s="190"/>
    </row>
    <row r="58" spans="1:30" s="191" customFormat="1" ht="25.5" x14ac:dyDescent="0.25">
      <c r="A58" s="190"/>
      <c r="B58" s="203" t="s">
        <v>1058</v>
      </c>
      <c r="C58" s="186" t="s">
        <v>55</v>
      </c>
      <c r="D58" s="186" t="s">
        <v>56</v>
      </c>
      <c r="E58" s="186" t="s">
        <v>1058</v>
      </c>
      <c r="F58" s="192">
        <v>93382</v>
      </c>
      <c r="G58" s="177" t="s">
        <v>1135</v>
      </c>
      <c r="H58" s="368" t="s">
        <v>908</v>
      </c>
      <c r="I58" s="727">
        <v>1.1640000000000001</v>
      </c>
      <c r="J58" s="728" t="s">
        <v>1136</v>
      </c>
      <c r="K58" s="194"/>
      <c r="L58" s="727">
        <v>28.43</v>
      </c>
      <c r="M58" s="193">
        <v>0</v>
      </c>
      <c r="N58" s="727">
        <v>33.090000000000003</v>
      </c>
      <c r="O58" s="193">
        <v>0</v>
      </c>
      <c r="P58" s="190"/>
      <c r="Q58" s="190"/>
      <c r="R58" s="190"/>
      <c r="S58" s="190"/>
      <c r="T58" s="505"/>
      <c r="U58" s="190"/>
      <c r="V58" s="190"/>
      <c r="W58" s="190"/>
      <c r="X58" s="190"/>
      <c r="Y58" s="190"/>
      <c r="Z58" s="190"/>
      <c r="AA58" s="190"/>
      <c r="AB58" s="190"/>
      <c r="AC58" s="190"/>
      <c r="AD58" s="190"/>
    </row>
    <row r="59" spans="1:30" s="191" customFormat="1" x14ac:dyDescent="0.25">
      <c r="A59" s="190"/>
      <c r="B59" s="641" t="s">
        <v>980</v>
      </c>
      <c r="C59" s="641"/>
      <c r="D59" s="641"/>
      <c r="E59" s="641"/>
      <c r="F59" s="641"/>
      <c r="G59" s="642" t="s">
        <v>863</v>
      </c>
      <c r="H59" s="643"/>
      <c r="I59" s="644"/>
      <c r="J59" s="645"/>
      <c r="K59" s="645"/>
      <c r="L59" s="644"/>
      <c r="M59" s="644"/>
      <c r="N59" s="646">
        <v>34866.61</v>
      </c>
      <c r="O59" s="647">
        <v>0</v>
      </c>
      <c r="P59" s="190"/>
      <c r="Q59" s="190"/>
      <c r="R59" s="190"/>
      <c r="S59" s="190"/>
      <c r="T59" s="505"/>
      <c r="U59" s="190"/>
      <c r="V59" s="190"/>
      <c r="W59" s="190"/>
      <c r="X59" s="190"/>
      <c r="Y59" s="190"/>
      <c r="Z59" s="190"/>
      <c r="AA59" s="190"/>
      <c r="AB59" s="190"/>
      <c r="AC59" s="190"/>
      <c r="AD59" s="190"/>
    </row>
    <row r="60" spans="1:30" s="191" customFormat="1" x14ac:dyDescent="0.25">
      <c r="A60" s="190"/>
      <c r="B60" s="298" t="s">
        <v>981</v>
      </c>
      <c r="C60" s="298"/>
      <c r="D60" s="298"/>
      <c r="E60" s="298"/>
      <c r="F60" s="298"/>
      <c r="G60" s="299" t="s">
        <v>872</v>
      </c>
      <c r="H60" s="300"/>
      <c r="I60" s="301"/>
      <c r="J60" s="302"/>
      <c r="K60" s="302"/>
      <c r="L60" s="301"/>
      <c r="M60" s="301"/>
      <c r="N60" s="552">
        <v>8493.1999999999989</v>
      </c>
      <c r="O60" s="303">
        <v>0</v>
      </c>
      <c r="P60" s="190"/>
      <c r="Q60" s="190"/>
      <c r="R60" s="190"/>
      <c r="S60" s="190"/>
      <c r="T60" s="505"/>
      <c r="U60" s="190"/>
      <c r="V60" s="190"/>
      <c r="W60" s="190"/>
      <c r="X60" s="190"/>
      <c r="Y60" s="190"/>
      <c r="Z60" s="190"/>
      <c r="AA60" s="190"/>
      <c r="AB60" s="190"/>
      <c r="AC60" s="190"/>
      <c r="AD60" s="190"/>
    </row>
    <row r="61" spans="1:30" s="191" customFormat="1" ht="38.25" x14ac:dyDescent="0.25">
      <c r="A61" s="190"/>
      <c r="B61" s="203" t="s">
        <v>982</v>
      </c>
      <c r="C61" s="186" t="s">
        <v>55</v>
      </c>
      <c r="D61" s="186" t="s">
        <v>56</v>
      </c>
      <c r="E61" s="186" t="s">
        <v>982</v>
      </c>
      <c r="F61" s="192">
        <v>92431</v>
      </c>
      <c r="G61" s="177" t="s">
        <v>1145</v>
      </c>
      <c r="H61" s="368" t="s">
        <v>44</v>
      </c>
      <c r="I61" s="727">
        <v>46.2</v>
      </c>
      <c r="J61" s="728" t="s">
        <v>1146</v>
      </c>
      <c r="K61" s="194"/>
      <c r="L61" s="727">
        <v>72.680000000000007</v>
      </c>
      <c r="M61" s="193">
        <v>0</v>
      </c>
      <c r="N61" s="727">
        <v>3357.81</v>
      </c>
      <c r="O61" s="193">
        <v>0</v>
      </c>
      <c r="P61" s="190"/>
      <c r="Q61" s="190"/>
      <c r="R61" s="190"/>
      <c r="S61" s="190"/>
      <c r="T61" s="505"/>
      <c r="U61" s="190"/>
      <c r="V61" s="190"/>
      <c r="W61" s="190"/>
      <c r="X61" s="190"/>
      <c r="Y61" s="190"/>
      <c r="Z61" s="190"/>
      <c r="AA61" s="190"/>
      <c r="AB61" s="190"/>
      <c r="AC61" s="190"/>
      <c r="AD61" s="190"/>
    </row>
    <row r="62" spans="1:30" s="191" customFormat="1" ht="38.25" x14ac:dyDescent="0.25">
      <c r="A62" s="190"/>
      <c r="B62" s="203" t="s">
        <v>983</v>
      </c>
      <c r="C62" s="186" t="s">
        <v>55</v>
      </c>
      <c r="D62" s="186" t="s">
        <v>56</v>
      </c>
      <c r="E62" s="186" t="s">
        <v>983</v>
      </c>
      <c r="F62" s="192">
        <v>92759</v>
      </c>
      <c r="G62" s="177" t="s">
        <v>1147</v>
      </c>
      <c r="H62" s="368" t="s">
        <v>169</v>
      </c>
      <c r="I62" s="727">
        <v>67</v>
      </c>
      <c r="J62" s="728" t="s">
        <v>1148</v>
      </c>
      <c r="K62" s="194"/>
      <c r="L62" s="727">
        <v>17.3</v>
      </c>
      <c r="M62" s="193">
        <v>0</v>
      </c>
      <c r="N62" s="727">
        <v>1159.0999999999999</v>
      </c>
      <c r="O62" s="193">
        <v>0</v>
      </c>
      <c r="P62" s="190"/>
      <c r="Q62" s="190"/>
      <c r="R62" s="190"/>
      <c r="S62" s="190"/>
      <c r="T62" s="505"/>
      <c r="U62" s="190"/>
      <c r="V62" s="190"/>
      <c r="W62" s="190"/>
      <c r="X62" s="190"/>
      <c r="Y62" s="190"/>
      <c r="Z62" s="190"/>
      <c r="AA62" s="190"/>
      <c r="AB62" s="190"/>
      <c r="AC62" s="190"/>
      <c r="AD62" s="190"/>
    </row>
    <row r="63" spans="1:30" s="191" customFormat="1" ht="38.25" x14ac:dyDescent="0.25">
      <c r="A63" s="190"/>
      <c r="B63" s="203" t="s">
        <v>984</v>
      </c>
      <c r="C63" s="186" t="s">
        <v>55</v>
      </c>
      <c r="D63" s="186" t="s">
        <v>56</v>
      </c>
      <c r="E63" s="186" t="s">
        <v>984</v>
      </c>
      <c r="F63" s="192">
        <v>92762</v>
      </c>
      <c r="G63" s="177" t="s">
        <v>1149</v>
      </c>
      <c r="H63" s="368" t="s">
        <v>169</v>
      </c>
      <c r="I63" s="727">
        <v>146.5</v>
      </c>
      <c r="J63" s="728" t="s">
        <v>1150</v>
      </c>
      <c r="K63" s="194"/>
      <c r="L63" s="727">
        <v>14.41</v>
      </c>
      <c r="M63" s="193">
        <v>0</v>
      </c>
      <c r="N63" s="727">
        <v>2111.06</v>
      </c>
      <c r="O63" s="193">
        <v>0</v>
      </c>
      <c r="P63" s="190"/>
      <c r="Q63" s="190"/>
      <c r="R63" s="190"/>
      <c r="S63" s="190"/>
      <c r="T63" s="505"/>
      <c r="U63" s="190"/>
      <c r="V63" s="190"/>
      <c r="W63" s="190"/>
      <c r="X63" s="190"/>
      <c r="Y63" s="190"/>
      <c r="Z63" s="190"/>
      <c r="AA63" s="190"/>
      <c r="AB63" s="190"/>
      <c r="AC63" s="190"/>
      <c r="AD63" s="190"/>
    </row>
    <row r="64" spans="1:30" s="191" customFormat="1" ht="38.25" x14ac:dyDescent="0.25">
      <c r="A64" s="190"/>
      <c r="B64" s="203" t="s">
        <v>985</v>
      </c>
      <c r="C64" s="186" t="s">
        <v>55</v>
      </c>
      <c r="D64" s="186" t="s">
        <v>56</v>
      </c>
      <c r="E64" s="186" t="s">
        <v>985</v>
      </c>
      <c r="F64" s="192">
        <v>94965</v>
      </c>
      <c r="G64" s="177" t="s">
        <v>1131</v>
      </c>
      <c r="H64" s="368" t="s">
        <v>908</v>
      </c>
      <c r="I64" s="727">
        <v>1.98</v>
      </c>
      <c r="J64" s="728" t="s">
        <v>1132</v>
      </c>
      <c r="K64" s="194"/>
      <c r="L64" s="727">
        <v>631.86</v>
      </c>
      <c r="M64" s="193">
        <v>0</v>
      </c>
      <c r="N64" s="727">
        <v>1251.08</v>
      </c>
      <c r="O64" s="193">
        <v>0</v>
      </c>
      <c r="P64" s="190"/>
      <c r="Q64" s="190"/>
      <c r="R64" s="190"/>
      <c r="S64" s="190"/>
      <c r="T64" s="505"/>
      <c r="U64" s="190"/>
      <c r="V64" s="190"/>
      <c r="W64" s="190"/>
      <c r="X64" s="190"/>
      <c r="Y64" s="190"/>
      <c r="Z64" s="190"/>
      <c r="AA64" s="190"/>
      <c r="AB64" s="190"/>
      <c r="AC64" s="190"/>
      <c r="AD64" s="190"/>
    </row>
    <row r="65" spans="1:30" s="191" customFormat="1" ht="25.5" x14ac:dyDescent="0.25">
      <c r="A65" s="190"/>
      <c r="B65" s="203" t="s">
        <v>986</v>
      </c>
      <c r="C65" s="186" t="s">
        <v>55</v>
      </c>
      <c r="D65" s="186" t="s">
        <v>56</v>
      </c>
      <c r="E65" s="186" t="s">
        <v>986</v>
      </c>
      <c r="F65" s="192">
        <v>103670</v>
      </c>
      <c r="G65" s="177" t="s">
        <v>1115</v>
      </c>
      <c r="H65" s="368" t="s">
        <v>908</v>
      </c>
      <c r="I65" s="727">
        <v>1.98</v>
      </c>
      <c r="J65" s="728" t="s">
        <v>1116</v>
      </c>
      <c r="K65" s="194"/>
      <c r="L65" s="727">
        <v>310.18</v>
      </c>
      <c r="M65" s="193">
        <v>0</v>
      </c>
      <c r="N65" s="727">
        <v>614.15</v>
      </c>
      <c r="O65" s="193">
        <v>0</v>
      </c>
      <c r="P65" s="190"/>
      <c r="Q65" s="190"/>
      <c r="R65" s="190"/>
      <c r="S65" s="190"/>
      <c r="T65" s="505"/>
      <c r="U65" s="190"/>
      <c r="V65" s="190"/>
      <c r="W65" s="190"/>
      <c r="X65" s="190"/>
      <c r="Y65" s="190"/>
      <c r="Z65" s="190"/>
      <c r="AA65" s="190"/>
      <c r="AB65" s="190"/>
      <c r="AC65" s="190"/>
      <c r="AD65" s="190"/>
    </row>
    <row r="66" spans="1:30" s="191" customFormat="1" x14ac:dyDescent="0.25">
      <c r="A66" s="190"/>
      <c r="B66" s="298" t="s">
        <v>987</v>
      </c>
      <c r="C66" s="298"/>
      <c r="D66" s="298"/>
      <c r="E66" s="298"/>
      <c r="F66" s="298"/>
      <c r="G66" s="299" t="s">
        <v>122</v>
      </c>
      <c r="H66" s="300"/>
      <c r="I66" s="301"/>
      <c r="J66" s="302"/>
      <c r="K66" s="302"/>
      <c r="L66" s="301"/>
      <c r="M66" s="301"/>
      <c r="N66" s="552">
        <v>9690.9600000000009</v>
      </c>
      <c r="O66" s="303">
        <v>0</v>
      </c>
      <c r="P66" s="190"/>
      <c r="Q66" s="190"/>
      <c r="R66" s="190"/>
      <c r="S66" s="190"/>
      <c r="T66" s="505"/>
      <c r="U66" s="190"/>
      <c r="V66" s="190"/>
      <c r="W66" s="190"/>
      <c r="X66" s="190"/>
      <c r="Y66" s="190"/>
      <c r="Z66" s="190"/>
      <c r="AA66" s="190"/>
      <c r="AB66" s="190"/>
      <c r="AC66" s="190"/>
      <c r="AD66" s="190"/>
    </row>
    <row r="67" spans="1:30" s="191" customFormat="1" ht="38.25" x14ac:dyDescent="0.25">
      <c r="A67" s="190"/>
      <c r="B67" s="203" t="s">
        <v>988</v>
      </c>
      <c r="C67" s="186" t="s">
        <v>55</v>
      </c>
      <c r="D67" s="186" t="s">
        <v>56</v>
      </c>
      <c r="E67" s="186" t="s">
        <v>988</v>
      </c>
      <c r="F67" s="648">
        <v>92448</v>
      </c>
      <c r="G67" s="177" t="s">
        <v>1151</v>
      </c>
      <c r="H67" s="368" t="s">
        <v>44</v>
      </c>
      <c r="I67" s="727">
        <v>30.74</v>
      </c>
      <c r="J67" s="728" t="s">
        <v>1152</v>
      </c>
      <c r="K67" s="194"/>
      <c r="L67" s="727">
        <v>196.12</v>
      </c>
      <c r="M67" s="193">
        <v>0</v>
      </c>
      <c r="N67" s="727">
        <v>6028.72</v>
      </c>
      <c r="O67" s="193">
        <v>0</v>
      </c>
      <c r="P67" s="190"/>
      <c r="Q67" s="190"/>
      <c r="R67" s="190"/>
      <c r="S67" s="190"/>
      <c r="T67" s="505"/>
      <c r="U67" s="190"/>
      <c r="V67" s="190"/>
      <c r="W67" s="190"/>
      <c r="X67" s="190"/>
      <c r="Y67" s="190"/>
      <c r="Z67" s="190"/>
      <c r="AA67" s="190"/>
      <c r="AB67" s="190"/>
      <c r="AC67" s="190"/>
      <c r="AD67" s="190"/>
    </row>
    <row r="68" spans="1:30" s="191" customFormat="1" ht="38.25" x14ac:dyDescent="0.25">
      <c r="A68" s="190"/>
      <c r="B68" s="203" t="s">
        <v>989</v>
      </c>
      <c r="C68" s="186" t="s">
        <v>55</v>
      </c>
      <c r="D68" s="186" t="s">
        <v>56</v>
      </c>
      <c r="E68" s="186" t="s">
        <v>989</v>
      </c>
      <c r="F68" s="648">
        <v>92759</v>
      </c>
      <c r="G68" s="177" t="s">
        <v>1147</v>
      </c>
      <c r="H68" s="368" t="s">
        <v>169</v>
      </c>
      <c r="I68" s="727">
        <v>37.200000000000003</v>
      </c>
      <c r="J68" s="728" t="s">
        <v>1148</v>
      </c>
      <c r="K68" s="194"/>
      <c r="L68" s="727">
        <v>17.3</v>
      </c>
      <c r="M68" s="193">
        <v>0</v>
      </c>
      <c r="N68" s="727">
        <v>643.55999999999995</v>
      </c>
      <c r="O68" s="193">
        <v>0</v>
      </c>
      <c r="P68" s="190"/>
      <c r="Q68" s="190"/>
      <c r="R68" s="190"/>
      <c r="S68" s="190"/>
      <c r="T68" s="505"/>
      <c r="U68" s="190"/>
      <c r="V68" s="190"/>
      <c r="W68" s="190"/>
      <c r="X68" s="190"/>
      <c r="Y68" s="190"/>
      <c r="Z68" s="190"/>
      <c r="AA68" s="190"/>
      <c r="AB68" s="190"/>
      <c r="AC68" s="190"/>
      <c r="AD68" s="190"/>
    </row>
    <row r="69" spans="1:30" s="191" customFormat="1" ht="38.25" x14ac:dyDescent="0.25">
      <c r="A69" s="190"/>
      <c r="B69" s="203" t="s">
        <v>990</v>
      </c>
      <c r="C69" s="186" t="s">
        <v>55</v>
      </c>
      <c r="D69" s="186" t="s">
        <v>56</v>
      </c>
      <c r="E69" s="186" t="s">
        <v>990</v>
      </c>
      <c r="F69" s="648">
        <v>92761</v>
      </c>
      <c r="G69" s="177" t="s">
        <v>1153</v>
      </c>
      <c r="H69" s="368" t="s">
        <v>169</v>
      </c>
      <c r="I69" s="727">
        <v>74.400000000000006</v>
      </c>
      <c r="J69" s="728" t="s">
        <v>1154</v>
      </c>
      <c r="K69" s="194"/>
      <c r="L69" s="727">
        <v>16.010000000000002</v>
      </c>
      <c r="M69" s="193">
        <v>0</v>
      </c>
      <c r="N69" s="727">
        <v>1191.1400000000001</v>
      </c>
      <c r="O69" s="193">
        <v>0</v>
      </c>
      <c r="P69" s="190"/>
      <c r="Q69" s="190"/>
      <c r="R69" s="190"/>
      <c r="S69" s="190"/>
      <c r="T69" s="505"/>
      <c r="U69" s="190"/>
      <c r="V69" s="190"/>
      <c r="W69" s="190"/>
      <c r="X69" s="190"/>
      <c r="Y69" s="190"/>
      <c r="Z69" s="190"/>
      <c r="AA69" s="190"/>
      <c r="AB69" s="190"/>
      <c r="AC69" s="190"/>
      <c r="AD69" s="190"/>
    </row>
    <row r="70" spans="1:30" s="191" customFormat="1" ht="38.25" x14ac:dyDescent="0.25">
      <c r="A70" s="190"/>
      <c r="B70" s="203" t="s">
        <v>991</v>
      </c>
      <c r="C70" s="186" t="s">
        <v>55</v>
      </c>
      <c r="D70" s="186" t="s">
        <v>56</v>
      </c>
      <c r="E70" s="186" t="s">
        <v>991</v>
      </c>
      <c r="F70" s="648">
        <v>94965</v>
      </c>
      <c r="G70" s="177" t="s">
        <v>1131</v>
      </c>
      <c r="H70" s="368" t="s">
        <v>908</v>
      </c>
      <c r="I70" s="727">
        <v>1.94</v>
      </c>
      <c r="J70" s="728" t="s">
        <v>1132</v>
      </c>
      <c r="K70" s="194"/>
      <c r="L70" s="727">
        <v>631.86</v>
      </c>
      <c r="M70" s="193">
        <v>0</v>
      </c>
      <c r="N70" s="727">
        <v>1225.8</v>
      </c>
      <c r="O70" s="193">
        <v>0</v>
      </c>
      <c r="P70" s="190"/>
      <c r="Q70" s="190"/>
      <c r="R70" s="190"/>
      <c r="S70" s="190"/>
      <c r="T70" s="505"/>
      <c r="U70" s="190"/>
      <c r="V70" s="190"/>
      <c r="W70" s="190"/>
      <c r="X70" s="190"/>
      <c r="Y70" s="190"/>
      <c r="Z70" s="190"/>
      <c r="AA70" s="190"/>
      <c r="AB70" s="190"/>
      <c r="AC70" s="190"/>
      <c r="AD70" s="190"/>
    </row>
    <row r="71" spans="1:30" s="191" customFormat="1" ht="25.5" x14ac:dyDescent="0.25">
      <c r="A71" s="190"/>
      <c r="B71" s="203" t="s">
        <v>992</v>
      </c>
      <c r="C71" s="186" t="s">
        <v>55</v>
      </c>
      <c r="D71" s="186" t="s">
        <v>56</v>
      </c>
      <c r="E71" s="186" t="s">
        <v>992</v>
      </c>
      <c r="F71" s="648">
        <v>103670</v>
      </c>
      <c r="G71" s="177" t="s">
        <v>1115</v>
      </c>
      <c r="H71" s="368" t="s">
        <v>908</v>
      </c>
      <c r="I71" s="727">
        <v>1.94</v>
      </c>
      <c r="J71" s="728" t="s">
        <v>1116</v>
      </c>
      <c r="K71" s="194"/>
      <c r="L71" s="727">
        <v>310.18</v>
      </c>
      <c r="M71" s="193">
        <v>0</v>
      </c>
      <c r="N71" s="727">
        <v>601.74</v>
      </c>
      <c r="O71" s="193">
        <v>0</v>
      </c>
      <c r="P71" s="190"/>
      <c r="Q71" s="190"/>
      <c r="R71" s="190"/>
      <c r="S71" s="190"/>
      <c r="T71" s="505"/>
      <c r="U71" s="190"/>
      <c r="V71" s="190"/>
      <c r="W71" s="190"/>
      <c r="X71" s="190"/>
      <c r="Y71" s="190"/>
      <c r="Z71" s="190"/>
      <c r="AA71" s="190"/>
      <c r="AB71" s="190"/>
      <c r="AC71" s="190"/>
      <c r="AD71" s="190"/>
    </row>
    <row r="72" spans="1:30" s="191" customFormat="1" x14ac:dyDescent="0.25">
      <c r="A72" s="190"/>
      <c r="B72" s="298" t="s">
        <v>993</v>
      </c>
      <c r="C72" s="298"/>
      <c r="D72" s="298"/>
      <c r="E72" s="298"/>
      <c r="F72" s="298"/>
      <c r="G72" s="299" t="s">
        <v>1060</v>
      </c>
      <c r="H72" s="300"/>
      <c r="I72" s="301"/>
      <c r="J72" s="302"/>
      <c r="K72" s="302"/>
      <c r="L72" s="301"/>
      <c r="M72" s="301"/>
      <c r="N72" s="552">
        <v>6965.87</v>
      </c>
      <c r="O72" s="303">
        <v>0</v>
      </c>
      <c r="P72" s="190"/>
      <c r="Q72" s="190"/>
      <c r="R72" s="190"/>
      <c r="S72" s="190"/>
      <c r="T72" s="505"/>
      <c r="U72" s="190"/>
      <c r="V72" s="190"/>
      <c r="W72" s="190"/>
      <c r="X72" s="190"/>
      <c r="Y72" s="190"/>
      <c r="Z72" s="190"/>
      <c r="AA72" s="190"/>
      <c r="AB72" s="190"/>
      <c r="AC72" s="190"/>
      <c r="AD72" s="190"/>
    </row>
    <row r="73" spans="1:30" s="191" customFormat="1" ht="38.25" x14ac:dyDescent="0.25">
      <c r="A73" s="190"/>
      <c r="B73" s="203" t="s">
        <v>994</v>
      </c>
      <c r="C73" s="186" t="s">
        <v>55</v>
      </c>
      <c r="D73" s="186" t="s">
        <v>56</v>
      </c>
      <c r="E73" s="186" t="s">
        <v>994</v>
      </c>
      <c r="F73" s="192">
        <v>92431</v>
      </c>
      <c r="G73" s="177" t="s">
        <v>1145</v>
      </c>
      <c r="H73" s="368" t="s">
        <v>44</v>
      </c>
      <c r="I73" s="727">
        <v>38.049999999999997</v>
      </c>
      <c r="J73" s="728" t="s">
        <v>1146</v>
      </c>
      <c r="K73" s="194"/>
      <c r="L73" s="727">
        <v>72.680000000000007</v>
      </c>
      <c r="M73" s="193">
        <v>0</v>
      </c>
      <c r="N73" s="727">
        <v>2765.47</v>
      </c>
      <c r="O73" s="193">
        <v>0</v>
      </c>
      <c r="P73" s="190"/>
      <c r="Q73" s="190"/>
      <c r="R73" s="190"/>
      <c r="S73" s="190"/>
      <c r="T73" s="505"/>
      <c r="U73" s="190"/>
      <c r="V73" s="190"/>
      <c r="W73" s="190"/>
      <c r="X73" s="190"/>
      <c r="Y73" s="190"/>
      <c r="Z73" s="190"/>
      <c r="AA73" s="190"/>
      <c r="AB73" s="190"/>
      <c r="AC73" s="190"/>
      <c r="AD73" s="190"/>
    </row>
    <row r="74" spans="1:30" s="191" customFormat="1" ht="38.25" x14ac:dyDescent="0.25">
      <c r="A74" s="190"/>
      <c r="B74" s="203" t="s">
        <v>995</v>
      </c>
      <c r="C74" s="186" t="s">
        <v>55</v>
      </c>
      <c r="D74" s="186" t="s">
        <v>56</v>
      </c>
      <c r="E74" s="186" t="s">
        <v>995</v>
      </c>
      <c r="F74" s="192">
        <v>92759</v>
      </c>
      <c r="G74" s="177" t="s">
        <v>1147</v>
      </c>
      <c r="H74" s="368" t="s">
        <v>169</v>
      </c>
      <c r="I74" s="727">
        <v>55.1</v>
      </c>
      <c r="J74" s="728" t="s">
        <v>1148</v>
      </c>
      <c r="K74" s="194"/>
      <c r="L74" s="727">
        <v>17.3</v>
      </c>
      <c r="M74" s="193">
        <v>0</v>
      </c>
      <c r="N74" s="727">
        <v>953.23</v>
      </c>
      <c r="O74" s="193">
        <v>0</v>
      </c>
      <c r="P74" s="190"/>
      <c r="Q74" s="190"/>
      <c r="R74" s="190"/>
      <c r="S74" s="190"/>
      <c r="T74" s="505"/>
      <c r="U74" s="190"/>
      <c r="V74" s="190"/>
      <c r="W74" s="190"/>
      <c r="X74" s="190"/>
      <c r="Y74" s="190"/>
      <c r="Z74" s="190"/>
      <c r="AA74" s="190"/>
      <c r="AB74" s="190"/>
      <c r="AC74" s="190"/>
      <c r="AD74" s="190"/>
    </row>
    <row r="75" spans="1:30" s="191" customFormat="1" ht="38.25" x14ac:dyDescent="0.25">
      <c r="A75" s="190"/>
      <c r="B75" s="203" t="s">
        <v>996</v>
      </c>
      <c r="C75" s="186" t="s">
        <v>55</v>
      </c>
      <c r="D75" s="186" t="s">
        <v>56</v>
      </c>
      <c r="E75" s="186" t="s">
        <v>996</v>
      </c>
      <c r="F75" s="192">
        <v>92762</v>
      </c>
      <c r="G75" s="177" t="s">
        <v>1149</v>
      </c>
      <c r="H75" s="368" t="s">
        <v>169</v>
      </c>
      <c r="I75" s="727">
        <v>112.9</v>
      </c>
      <c r="J75" s="728" t="s">
        <v>1150</v>
      </c>
      <c r="K75" s="194"/>
      <c r="L75" s="727">
        <v>14.41</v>
      </c>
      <c r="M75" s="193">
        <v>0</v>
      </c>
      <c r="N75" s="727">
        <v>1626.88</v>
      </c>
      <c r="O75" s="193">
        <v>0</v>
      </c>
      <c r="P75" s="190"/>
      <c r="Q75" s="190"/>
      <c r="R75" s="190"/>
      <c r="S75" s="190"/>
      <c r="T75" s="505"/>
      <c r="U75" s="190"/>
      <c r="V75" s="190"/>
      <c r="W75" s="190"/>
      <c r="X75" s="190"/>
      <c r="Y75" s="190"/>
      <c r="Z75" s="190"/>
      <c r="AA75" s="190"/>
      <c r="AB75" s="190"/>
      <c r="AC75" s="190"/>
      <c r="AD75" s="190"/>
    </row>
    <row r="76" spans="1:30" s="191" customFormat="1" ht="38.25" x14ac:dyDescent="0.25">
      <c r="A76" s="190"/>
      <c r="B76" s="203" t="s">
        <v>997</v>
      </c>
      <c r="C76" s="186" t="s">
        <v>55</v>
      </c>
      <c r="D76" s="186" t="s">
        <v>56</v>
      </c>
      <c r="E76" s="186" t="s">
        <v>997</v>
      </c>
      <c r="F76" s="192">
        <v>94965</v>
      </c>
      <c r="G76" s="177" t="s">
        <v>1131</v>
      </c>
      <c r="H76" s="368" t="s">
        <v>908</v>
      </c>
      <c r="I76" s="727">
        <v>1.72</v>
      </c>
      <c r="J76" s="728" t="s">
        <v>1132</v>
      </c>
      <c r="K76" s="194"/>
      <c r="L76" s="727">
        <v>631.86</v>
      </c>
      <c r="M76" s="193">
        <v>0</v>
      </c>
      <c r="N76" s="727">
        <v>1086.79</v>
      </c>
      <c r="O76" s="193">
        <v>0</v>
      </c>
      <c r="P76" s="190"/>
      <c r="Q76" s="190"/>
      <c r="R76" s="190"/>
      <c r="S76" s="190"/>
      <c r="T76" s="505"/>
      <c r="U76" s="190"/>
      <c r="V76" s="190"/>
      <c r="W76" s="190"/>
      <c r="X76" s="190"/>
      <c r="Y76" s="190"/>
      <c r="Z76" s="190"/>
      <c r="AA76" s="190"/>
      <c r="AB76" s="190"/>
      <c r="AC76" s="190"/>
      <c r="AD76" s="190"/>
    </row>
    <row r="77" spans="1:30" s="191" customFormat="1" ht="25.5" x14ac:dyDescent="0.25">
      <c r="A77" s="190"/>
      <c r="B77" s="203" t="s">
        <v>998</v>
      </c>
      <c r="C77" s="186" t="s">
        <v>55</v>
      </c>
      <c r="D77" s="186" t="s">
        <v>56</v>
      </c>
      <c r="E77" s="186" t="s">
        <v>998</v>
      </c>
      <c r="F77" s="192">
        <v>103670</v>
      </c>
      <c r="G77" s="177" t="s">
        <v>1115</v>
      </c>
      <c r="H77" s="368" t="s">
        <v>908</v>
      </c>
      <c r="I77" s="727">
        <v>1.72</v>
      </c>
      <c r="J77" s="728" t="s">
        <v>1116</v>
      </c>
      <c r="K77" s="194"/>
      <c r="L77" s="727">
        <v>310.18</v>
      </c>
      <c r="M77" s="193">
        <v>0</v>
      </c>
      <c r="N77" s="727">
        <v>533.5</v>
      </c>
      <c r="O77" s="193">
        <v>0</v>
      </c>
      <c r="P77" s="190"/>
      <c r="Q77" s="190"/>
      <c r="R77" s="190"/>
      <c r="S77" s="190"/>
      <c r="T77" s="505"/>
      <c r="U77" s="190"/>
      <c r="V77" s="190"/>
      <c r="W77" s="190"/>
      <c r="X77" s="190"/>
      <c r="Y77" s="190"/>
      <c r="Z77" s="190"/>
      <c r="AA77" s="190"/>
      <c r="AB77" s="190"/>
      <c r="AC77" s="190"/>
      <c r="AD77" s="190"/>
    </row>
    <row r="78" spans="1:30" s="191" customFormat="1" x14ac:dyDescent="0.25">
      <c r="A78" s="190"/>
      <c r="B78" s="298" t="s">
        <v>1061</v>
      </c>
      <c r="C78" s="298"/>
      <c r="D78" s="298"/>
      <c r="E78" s="298"/>
      <c r="F78" s="298"/>
      <c r="G78" s="299" t="s">
        <v>1059</v>
      </c>
      <c r="H78" s="300"/>
      <c r="I78" s="301"/>
      <c r="J78" s="302"/>
      <c r="K78" s="302"/>
      <c r="L78" s="301"/>
      <c r="M78" s="301"/>
      <c r="N78" s="552">
        <v>9716.58</v>
      </c>
      <c r="O78" s="303">
        <v>0</v>
      </c>
      <c r="P78" s="190"/>
      <c r="Q78" s="190"/>
      <c r="R78" s="190"/>
      <c r="S78" s="190"/>
      <c r="T78" s="505"/>
      <c r="U78" s="190"/>
      <c r="V78" s="190"/>
      <c r="W78" s="190"/>
      <c r="X78" s="190"/>
      <c r="Y78" s="190"/>
      <c r="Z78" s="190"/>
      <c r="AA78" s="190"/>
      <c r="AB78" s="190"/>
      <c r="AC78" s="190"/>
      <c r="AD78" s="190"/>
    </row>
    <row r="79" spans="1:30" s="191" customFormat="1" ht="38.25" x14ac:dyDescent="0.25">
      <c r="A79" s="190"/>
      <c r="B79" s="203" t="s">
        <v>1062</v>
      </c>
      <c r="C79" s="186" t="s">
        <v>55</v>
      </c>
      <c r="D79" s="186" t="s">
        <v>56</v>
      </c>
      <c r="E79" s="186" t="s">
        <v>1062</v>
      </c>
      <c r="F79" s="648">
        <v>92448</v>
      </c>
      <c r="G79" s="177" t="s">
        <v>1151</v>
      </c>
      <c r="H79" s="368" t="s">
        <v>44</v>
      </c>
      <c r="I79" s="727">
        <v>30.74</v>
      </c>
      <c r="J79" s="728" t="s">
        <v>1152</v>
      </c>
      <c r="K79" s="194"/>
      <c r="L79" s="727">
        <v>196.12</v>
      </c>
      <c r="M79" s="193">
        <v>0</v>
      </c>
      <c r="N79" s="727">
        <v>6028.72</v>
      </c>
      <c r="O79" s="193">
        <v>0</v>
      </c>
      <c r="P79" s="190"/>
      <c r="Q79" s="190"/>
      <c r="R79" s="190"/>
      <c r="S79" s="190"/>
      <c r="T79" s="505"/>
      <c r="U79" s="190"/>
      <c r="V79" s="190"/>
      <c r="W79" s="190"/>
      <c r="X79" s="190"/>
      <c r="Y79" s="190"/>
      <c r="Z79" s="190"/>
      <c r="AA79" s="190"/>
      <c r="AB79" s="190"/>
      <c r="AC79" s="190"/>
      <c r="AD79" s="190"/>
    </row>
    <row r="80" spans="1:30" s="190" customFormat="1" ht="38.25" x14ac:dyDescent="0.25">
      <c r="B80" s="203" t="s">
        <v>1063</v>
      </c>
      <c r="C80" s="186" t="s">
        <v>55</v>
      </c>
      <c r="D80" s="186" t="s">
        <v>56</v>
      </c>
      <c r="E80" s="186" t="s">
        <v>1063</v>
      </c>
      <c r="F80" s="192">
        <v>92759</v>
      </c>
      <c r="G80" s="177" t="s">
        <v>1147</v>
      </c>
      <c r="H80" s="368" t="s">
        <v>169</v>
      </c>
      <c r="I80" s="727">
        <v>37.200000000000003</v>
      </c>
      <c r="J80" s="728" t="s">
        <v>1148</v>
      </c>
      <c r="K80" s="194"/>
      <c r="L80" s="727">
        <v>17.3</v>
      </c>
      <c r="M80" s="193">
        <v>0</v>
      </c>
      <c r="N80" s="727">
        <v>643.55999999999995</v>
      </c>
      <c r="O80" s="193">
        <v>0</v>
      </c>
      <c r="T80" s="505"/>
    </row>
    <row r="81" spans="1:30" s="191" customFormat="1" ht="38.25" x14ac:dyDescent="0.25">
      <c r="A81" s="190"/>
      <c r="B81" s="203" t="s">
        <v>1064</v>
      </c>
      <c r="C81" s="186" t="s">
        <v>55</v>
      </c>
      <c r="D81" s="186" t="s">
        <v>56</v>
      </c>
      <c r="E81" s="186" t="s">
        <v>1064</v>
      </c>
      <c r="F81" s="648">
        <v>92761</v>
      </c>
      <c r="G81" s="177" t="s">
        <v>1153</v>
      </c>
      <c r="H81" s="368" t="s">
        <v>169</v>
      </c>
      <c r="I81" s="727">
        <v>76</v>
      </c>
      <c r="J81" s="728" t="s">
        <v>1154</v>
      </c>
      <c r="K81" s="194"/>
      <c r="L81" s="727">
        <v>16.010000000000002</v>
      </c>
      <c r="M81" s="193">
        <v>0</v>
      </c>
      <c r="N81" s="727">
        <v>1216.76</v>
      </c>
      <c r="O81" s="193">
        <v>0</v>
      </c>
      <c r="P81" s="190"/>
      <c r="Q81" s="190"/>
      <c r="R81" s="190"/>
      <c r="S81" s="190"/>
      <c r="T81" s="505"/>
      <c r="U81" s="190"/>
      <c r="V81" s="190"/>
      <c r="W81" s="190"/>
      <c r="X81" s="190"/>
      <c r="Y81" s="190"/>
      <c r="Z81" s="190"/>
      <c r="AA81" s="190"/>
      <c r="AB81" s="190"/>
      <c r="AC81" s="190"/>
      <c r="AD81" s="190"/>
    </row>
    <row r="82" spans="1:30" s="191" customFormat="1" ht="38.25" x14ac:dyDescent="0.25">
      <c r="A82" s="190"/>
      <c r="B82" s="203" t="s">
        <v>1065</v>
      </c>
      <c r="C82" s="186" t="s">
        <v>55</v>
      </c>
      <c r="D82" s="186" t="s">
        <v>56</v>
      </c>
      <c r="E82" s="186" t="s">
        <v>1065</v>
      </c>
      <c r="F82" s="648">
        <v>94965</v>
      </c>
      <c r="G82" s="177" t="s">
        <v>1131</v>
      </c>
      <c r="H82" s="368" t="s">
        <v>908</v>
      </c>
      <c r="I82" s="727">
        <v>1.94</v>
      </c>
      <c r="J82" s="728" t="s">
        <v>1132</v>
      </c>
      <c r="K82" s="194"/>
      <c r="L82" s="727">
        <v>631.86</v>
      </c>
      <c r="M82" s="193">
        <v>0</v>
      </c>
      <c r="N82" s="727">
        <v>1225.8</v>
      </c>
      <c r="O82" s="193">
        <v>0</v>
      </c>
      <c r="P82" s="190"/>
      <c r="Q82" s="190"/>
      <c r="R82" s="190"/>
      <c r="S82" s="190"/>
      <c r="T82" s="505"/>
      <c r="U82" s="190"/>
      <c r="V82" s="190"/>
      <c r="W82" s="190"/>
      <c r="X82" s="190"/>
      <c r="Y82" s="190"/>
      <c r="Z82" s="190"/>
      <c r="AA82" s="190"/>
      <c r="AB82" s="190"/>
      <c r="AC82" s="190"/>
      <c r="AD82" s="190"/>
    </row>
    <row r="83" spans="1:30" s="191" customFormat="1" ht="25.5" x14ac:dyDescent="0.25">
      <c r="A83" s="190"/>
      <c r="B83" s="203" t="s">
        <v>1066</v>
      </c>
      <c r="C83" s="186" t="s">
        <v>55</v>
      </c>
      <c r="D83" s="186" t="s">
        <v>56</v>
      </c>
      <c r="E83" s="186" t="s">
        <v>1066</v>
      </c>
      <c r="F83" s="648">
        <v>103670</v>
      </c>
      <c r="G83" s="177" t="s">
        <v>1115</v>
      </c>
      <c r="H83" s="368" t="s">
        <v>908</v>
      </c>
      <c r="I83" s="727">
        <v>1.94</v>
      </c>
      <c r="J83" s="728" t="s">
        <v>1116</v>
      </c>
      <c r="K83" s="194"/>
      <c r="L83" s="727">
        <v>310.18</v>
      </c>
      <c r="M83" s="193">
        <v>0</v>
      </c>
      <c r="N83" s="727">
        <v>601.74</v>
      </c>
      <c r="O83" s="193">
        <v>0</v>
      </c>
      <c r="P83" s="190"/>
      <c r="Q83" s="190"/>
      <c r="R83" s="190"/>
      <c r="S83" s="190"/>
      <c r="T83" s="505"/>
      <c r="U83" s="190"/>
      <c r="V83" s="190"/>
      <c r="W83" s="190"/>
      <c r="X83" s="190"/>
      <c r="Y83" s="190"/>
      <c r="Z83" s="190"/>
      <c r="AA83" s="190"/>
      <c r="AB83" s="190"/>
      <c r="AC83" s="190"/>
      <c r="AD83" s="190"/>
    </row>
    <row r="84" spans="1:30" x14ac:dyDescent="0.25">
      <c r="B84" s="255"/>
      <c r="C84" s="255"/>
      <c r="D84" s="255"/>
      <c r="E84" s="255"/>
      <c r="F84" s="250"/>
      <c r="G84" s="256"/>
      <c r="H84" s="255"/>
      <c r="I84" s="257"/>
      <c r="J84" s="258"/>
      <c r="K84" s="258"/>
      <c r="L84" s="259"/>
      <c r="M84" s="259"/>
      <c r="N84" s="547"/>
      <c r="O84" s="259"/>
      <c r="P84" s="195"/>
      <c r="Q84" s="195"/>
      <c r="R84" s="195"/>
      <c r="S84" s="195"/>
      <c r="T84" s="254"/>
      <c r="U84" s="195"/>
      <c r="V84" s="195"/>
      <c r="W84" s="195"/>
      <c r="X84" s="195"/>
      <c r="Y84" s="195"/>
      <c r="Z84" s="195"/>
      <c r="AA84" s="195"/>
      <c r="AB84" s="195"/>
      <c r="AC84" s="195"/>
      <c r="AD84" s="195"/>
    </row>
    <row r="85" spans="1:30" s="191" customFormat="1" x14ac:dyDescent="0.25">
      <c r="A85" s="190"/>
      <c r="B85" s="493" t="s">
        <v>15</v>
      </c>
      <c r="C85" s="493"/>
      <c r="D85" s="493"/>
      <c r="E85" s="493"/>
      <c r="F85" s="493"/>
      <c r="G85" s="494" t="s">
        <v>123</v>
      </c>
      <c r="H85" s="495"/>
      <c r="I85" s="496"/>
      <c r="J85" s="497"/>
      <c r="K85" s="497"/>
      <c r="L85" s="496"/>
      <c r="M85" s="496"/>
      <c r="N85" s="548">
        <v>20373.590000000004</v>
      </c>
      <c r="O85" s="498">
        <v>0</v>
      </c>
      <c r="P85" s="190"/>
      <c r="Q85" s="190"/>
      <c r="R85" s="190"/>
      <c r="S85" s="190"/>
      <c r="T85" s="190"/>
      <c r="U85" s="190"/>
      <c r="V85" s="190"/>
      <c r="W85" s="190"/>
      <c r="X85" s="190"/>
      <c r="Y85" s="190"/>
      <c r="Z85" s="190"/>
      <c r="AA85" s="190"/>
      <c r="AB85" s="190"/>
      <c r="AC85" s="190"/>
      <c r="AD85" s="190"/>
    </row>
    <row r="86" spans="1:30" s="191" customFormat="1" x14ac:dyDescent="0.25">
      <c r="A86" s="190"/>
      <c r="B86" s="330" t="s">
        <v>916</v>
      </c>
      <c r="C86" s="330"/>
      <c r="D86" s="330"/>
      <c r="E86" s="330"/>
      <c r="F86" s="330"/>
      <c r="G86" s="331" t="s">
        <v>124</v>
      </c>
      <c r="H86" s="332"/>
      <c r="I86" s="333"/>
      <c r="J86" s="334"/>
      <c r="K86" s="334"/>
      <c r="L86" s="333"/>
      <c r="M86" s="333"/>
      <c r="N86" s="549">
        <v>17487.010000000002</v>
      </c>
      <c r="O86" s="335">
        <v>0</v>
      </c>
      <c r="P86" s="190"/>
      <c r="Q86" s="190"/>
      <c r="R86" s="190"/>
      <c r="S86" s="190"/>
      <c r="T86" s="190"/>
      <c r="U86" s="190"/>
      <c r="V86" s="190"/>
      <c r="W86" s="190"/>
      <c r="X86" s="190"/>
      <c r="Y86" s="190"/>
      <c r="Z86" s="190"/>
      <c r="AA86" s="190"/>
      <c r="AB86" s="190"/>
      <c r="AC86" s="190"/>
      <c r="AD86" s="190"/>
    </row>
    <row r="87" spans="1:30" s="191" customFormat="1" ht="38.25" x14ac:dyDescent="0.25">
      <c r="A87" s="190"/>
      <c r="B87" s="186" t="s">
        <v>917</v>
      </c>
      <c r="C87" s="186" t="s">
        <v>55</v>
      </c>
      <c r="D87" s="186" t="s">
        <v>56</v>
      </c>
      <c r="E87" s="186" t="s">
        <v>917</v>
      </c>
      <c r="F87" s="192">
        <v>101165</v>
      </c>
      <c r="G87" s="177" t="s">
        <v>1155</v>
      </c>
      <c r="H87" s="368" t="s">
        <v>908</v>
      </c>
      <c r="I87" s="727">
        <v>1.3253999999999999</v>
      </c>
      <c r="J87" s="728" t="s">
        <v>1156</v>
      </c>
      <c r="K87" s="194"/>
      <c r="L87" s="727">
        <v>1199.54</v>
      </c>
      <c r="M87" s="193">
        <v>0</v>
      </c>
      <c r="N87" s="727">
        <v>1589.87</v>
      </c>
      <c r="O87" s="193">
        <v>0</v>
      </c>
      <c r="P87" s="190"/>
      <c r="Q87" s="190"/>
      <c r="R87" s="190"/>
      <c r="S87" s="190"/>
      <c r="T87" s="190"/>
      <c r="U87" s="190"/>
      <c r="V87" s="190"/>
      <c r="W87" s="190"/>
      <c r="X87" s="190"/>
      <c r="Y87" s="190"/>
      <c r="Z87" s="190"/>
      <c r="AA87" s="190"/>
      <c r="AB87" s="190"/>
      <c r="AC87" s="190"/>
      <c r="AD87" s="190"/>
    </row>
    <row r="88" spans="1:30" s="191" customFormat="1" ht="38.25" x14ac:dyDescent="0.25">
      <c r="A88" s="190"/>
      <c r="B88" s="186" t="s">
        <v>918</v>
      </c>
      <c r="C88" s="186" t="s">
        <v>55</v>
      </c>
      <c r="D88" s="186" t="s">
        <v>56</v>
      </c>
      <c r="E88" s="186" t="s">
        <v>918</v>
      </c>
      <c r="F88" s="192">
        <v>103330</v>
      </c>
      <c r="G88" s="177" t="s">
        <v>1157</v>
      </c>
      <c r="H88" s="368" t="s">
        <v>44</v>
      </c>
      <c r="I88" s="727">
        <v>71.11999999999999</v>
      </c>
      <c r="J88" s="728" t="s">
        <v>1158</v>
      </c>
      <c r="K88" s="194"/>
      <c r="L88" s="727">
        <v>98.39</v>
      </c>
      <c r="M88" s="193">
        <v>0</v>
      </c>
      <c r="N88" s="727">
        <v>6997.49</v>
      </c>
      <c r="O88" s="193">
        <v>0</v>
      </c>
      <c r="P88" s="190"/>
      <c r="Q88" s="190"/>
      <c r="R88" s="190"/>
      <c r="S88" s="190"/>
      <c r="T88" s="190"/>
      <c r="U88" s="190"/>
      <c r="V88" s="190"/>
      <c r="W88" s="190"/>
      <c r="X88" s="190"/>
      <c r="Y88" s="190"/>
      <c r="Z88" s="190"/>
      <c r="AA88" s="190"/>
      <c r="AB88" s="190"/>
      <c r="AC88" s="190"/>
      <c r="AD88" s="190"/>
    </row>
    <row r="89" spans="1:30" s="191" customFormat="1" ht="38.25" x14ac:dyDescent="0.25">
      <c r="A89" s="190"/>
      <c r="B89" s="186" t="s">
        <v>919</v>
      </c>
      <c r="C89" s="186" t="s">
        <v>55</v>
      </c>
      <c r="D89" s="186" t="s">
        <v>56</v>
      </c>
      <c r="E89" s="186" t="s">
        <v>919</v>
      </c>
      <c r="F89" s="192">
        <v>103326</v>
      </c>
      <c r="G89" s="177" t="s">
        <v>1159</v>
      </c>
      <c r="H89" s="368" t="s">
        <v>44</v>
      </c>
      <c r="I89" s="727">
        <v>77.91</v>
      </c>
      <c r="J89" s="728" t="s">
        <v>1160</v>
      </c>
      <c r="K89" s="194"/>
      <c r="L89" s="727">
        <v>114.23</v>
      </c>
      <c r="M89" s="193">
        <v>0</v>
      </c>
      <c r="N89" s="727">
        <v>8899.65</v>
      </c>
      <c r="O89" s="193"/>
      <c r="P89" s="190"/>
      <c r="Q89" s="190"/>
      <c r="R89" s="190"/>
      <c r="S89" s="190"/>
      <c r="T89" s="190"/>
      <c r="U89" s="190"/>
      <c r="V89" s="190"/>
      <c r="W89" s="190"/>
      <c r="X89" s="190"/>
      <c r="Y89" s="190"/>
      <c r="Z89" s="190"/>
      <c r="AA89" s="190"/>
      <c r="AB89" s="190"/>
      <c r="AC89" s="190"/>
      <c r="AD89" s="190"/>
    </row>
    <row r="90" spans="1:30" s="191" customFormat="1" x14ac:dyDescent="0.25">
      <c r="A90" s="190"/>
      <c r="B90" s="330" t="s">
        <v>1074</v>
      </c>
      <c r="C90" s="330"/>
      <c r="D90" s="330"/>
      <c r="E90" s="330"/>
      <c r="F90" s="330"/>
      <c r="G90" s="331" t="s">
        <v>125</v>
      </c>
      <c r="H90" s="332"/>
      <c r="I90" s="333"/>
      <c r="J90" s="334"/>
      <c r="K90" s="334"/>
      <c r="L90" s="333"/>
      <c r="M90" s="333"/>
      <c r="N90" s="549">
        <v>2886.58</v>
      </c>
      <c r="O90" s="335">
        <v>0</v>
      </c>
      <c r="P90" s="190"/>
      <c r="Q90" s="190"/>
      <c r="R90" s="190"/>
      <c r="S90" s="190"/>
      <c r="T90" s="190"/>
      <c r="U90" s="190"/>
      <c r="V90" s="190"/>
      <c r="W90" s="190"/>
      <c r="X90" s="190"/>
      <c r="Y90" s="190"/>
      <c r="Z90" s="190"/>
      <c r="AA90" s="190"/>
      <c r="AB90" s="190"/>
      <c r="AC90" s="190"/>
      <c r="AD90" s="190"/>
    </row>
    <row r="91" spans="1:30" s="191" customFormat="1" ht="25.5" x14ac:dyDescent="0.25">
      <c r="A91" s="190"/>
      <c r="B91" s="186" t="s">
        <v>1073</v>
      </c>
      <c r="C91" s="186" t="s">
        <v>55</v>
      </c>
      <c r="D91" s="186" t="s">
        <v>56</v>
      </c>
      <c r="E91" s="186" t="s">
        <v>1073</v>
      </c>
      <c r="F91" s="192">
        <v>93183</v>
      </c>
      <c r="G91" s="177" t="s">
        <v>1161</v>
      </c>
      <c r="H91" s="368" t="s">
        <v>138</v>
      </c>
      <c r="I91" s="727">
        <v>13.44</v>
      </c>
      <c r="J91" s="728" t="s">
        <v>1162</v>
      </c>
      <c r="K91" s="194"/>
      <c r="L91" s="727">
        <v>81.900000000000006</v>
      </c>
      <c r="M91" s="193">
        <v>0</v>
      </c>
      <c r="N91" s="727">
        <v>1100.73</v>
      </c>
      <c r="O91" s="193">
        <v>0</v>
      </c>
      <c r="P91" s="190"/>
      <c r="Q91" s="190"/>
      <c r="R91" s="190"/>
      <c r="S91" s="190"/>
      <c r="T91" s="190"/>
      <c r="U91" s="190"/>
      <c r="V91" s="190"/>
      <c r="W91" s="190"/>
      <c r="X91" s="190"/>
      <c r="Y91" s="190"/>
      <c r="Z91" s="190"/>
      <c r="AA91" s="190"/>
      <c r="AB91" s="190"/>
      <c r="AC91" s="190"/>
      <c r="AD91" s="190"/>
    </row>
    <row r="92" spans="1:30" s="191" customFormat="1" ht="25.5" x14ac:dyDescent="0.25">
      <c r="A92" s="190"/>
      <c r="B92" s="186" t="s">
        <v>1075</v>
      </c>
      <c r="C92" s="186" t="s">
        <v>55</v>
      </c>
      <c r="D92" s="186" t="s">
        <v>56</v>
      </c>
      <c r="E92" s="186" t="s">
        <v>1075</v>
      </c>
      <c r="F92" s="192">
        <v>93185</v>
      </c>
      <c r="G92" s="177" t="s">
        <v>1163</v>
      </c>
      <c r="H92" s="368" t="s">
        <v>138</v>
      </c>
      <c r="I92" s="727">
        <v>9.3099999999999987</v>
      </c>
      <c r="J92" s="728" t="s">
        <v>1164</v>
      </c>
      <c r="K92" s="194"/>
      <c r="L92" s="727">
        <v>80.75</v>
      </c>
      <c r="M92" s="193">
        <v>0</v>
      </c>
      <c r="N92" s="727">
        <v>751.78</v>
      </c>
      <c r="O92" s="193">
        <v>0</v>
      </c>
      <c r="P92" s="190"/>
      <c r="Q92" s="190"/>
      <c r="R92" s="190"/>
      <c r="S92" s="190"/>
      <c r="T92" s="190"/>
      <c r="U92" s="190"/>
      <c r="V92" s="190"/>
      <c r="W92" s="190"/>
      <c r="X92" s="190"/>
      <c r="Y92" s="190"/>
      <c r="Z92" s="190"/>
      <c r="AA92" s="190"/>
      <c r="AB92" s="190"/>
      <c r="AC92" s="190"/>
      <c r="AD92" s="190"/>
    </row>
    <row r="93" spans="1:30" s="191" customFormat="1" ht="25.5" x14ac:dyDescent="0.25">
      <c r="A93" s="190"/>
      <c r="B93" s="186" t="s">
        <v>1076</v>
      </c>
      <c r="C93" s="186" t="s">
        <v>55</v>
      </c>
      <c r="D93" s="186" t="s">
        <v>56</v>
      </c>
      <c r="E93" s="186" t="s">
        <v>1076</v>
      </c>
      <c r="F93" s="192">
        <v>93195</v>
      </c>
      <c r="G93" s="177" t="s">
        <v>1165</v>
      </c>
      <c r="H93" s="368" t="s">
        <v>138</v>
      </c>
      <c r="I93" s="727">
        <v>13.44</v>
      </c>
      <c r="J93" s="728" t="s">
        <v>1166</v>
      </c>
      <c r="K93" s="194"/>
      <c r="L93" s="727">
        <v>76.94</v>
      </c>
      <c r="M93" s="193">
        <v>0</v>
      </c>
      <c r="N93" s="727">
        <v>1034.07</v>
      </c>
      <c r="O93" s="193">
        <v>0</v>
      </c>
      <c r="P93" s="190"/>
      <c r="Q93" s="190"/>
      <c r="R93" s="190"/>
      <c r="S93" s="190"/>
      <c r="T93" s="190"/>
      <c r="U93" s="190"/>
      <c r="V93" s="190"/>
      <c r="W93" s="190"/>
      <c r="X93" s="190"/>
      <c r="Y93" s="190"/>
      <c r="Z93" s="190"/>
      <c r="AA93" s="190"/>
      <c r="AB93" s="190"/>
      <c r="AC93" s="190"/>
      <c r="AD93" s="190"/>
    </row>
    <row r="94" spans="1:30" x14ac:dyDescent="0.25">
      <c r="B94" s="206"/>
      <c r="C94" s="206"/>
      <c r="D94" s="206"/>
      <c r="E94" s="206"/>
      <c r="F94" s="207"/>
      <c r="G94" s="208"/>
      <c r="H94" s="209"/>
      <c r="I94" s="210"/>
      <c r="J94" s="211"/>
      <c r="K94" s="211"/>
      <c r="L94" s="210"/>
      <c r="M94" s="210"/>
      <c r="N94" s="550"/>
      <c r="O94" s="212"/>
      <c r="P94" s="195"/>
      <c r="Q94" s="195"/>
      <c r="R94" s="195"/>
      <c r="S94" s="195"/>
      <c r="T94" s="195"/>
      <c r="U94" s="195"/>
      <c r="V94" s="195"/>
      <c r="W94" s="195"/>
      <c r="X94" s="195"/>
      <c r="Y94" s="195"/>
      <c r="Z94" s="195"/>
      <c r="AA94" s="195"/>
      <c r="AB94" s="195"/>
      <c r="AC94" s="195"/>
      <c r="AD94" s="195"/>
    </row>
    <row r="95" spans="1:30" s="191" customFormat="1" x14ac:dyDescent="0.25">
      <c r="A95" s="190"/>
      <c r="B95" s="291" t="s">
        <v>32</v>
      </c>
      <c r="C95" s="291"/>
      <c r="D95" s="291"/>
      <c r="E95" s="291"/>
      <c r="F95" s="291"/>
      <c r="G95" s="292" t="s">
        <v>924</v>
      </c>
      <c r="H95" s="293"/>
      <c r="I95" s="294"/>
      <c r="J95" s="295"/>
      <c r="K95" s="295"/>
      <c r="L95" s="294"/>
      <c r="M95" s="294"/>
      <c r="N95" s="551">
        <v>55924.829999999994</v>
      </c>
      <c r="O95" s="296">
        <v>0</v>
      </c>
      <c r="P95" s="190"/>
      <c r="Q95" s="190"/>
      <c r="R95" s="190"/>
      <c r="S95" s="190"/>
      <c r="T95" s="190"/>
      <c r="U95" s="190"/>
      <c r="V95" s="190"/>
      <c r="W95" s="190"/>
      <c r="X95" s="190"/>
      <c r="Y95" s="190"/>
      <c r="Z95" s="190"/>
      <c r="AA95" s="190"/>
      <c r="AB95" s="190"/>
      <c r="AC95" s="190"/>
      <c r="AD95" s="190"/>
    </row>
    <row r="96" spans="1:30" s="191" customFormat="1" ht="51" x14ac:dyDescent="0.25">
      <c r="A96" s="190"/>
      <c r="B96" s="186" t="s">
        <v>33</v>
      </c>
      <c r="C96" s="186" t="s">
        <v>55</v>
      </c>
      <c r="D96" s="186" t="s">
        <v>57</v>
      </c>
      <c r="E96" s="186" t="s">
        <v>33</v>
      </c>
      <c r="F96" s="192">
        <v>901000135</v>
      </c>
      <c r="G96" s="177" t="s">
        <v>1167</v>
      </c>
      <c r="H96" s="368" t="s">
        <v>169</v>
      </c>
      <c r="I96" s="727">
        <v>845.35500000000002</v>
      </c>
      <c r="J96" s="728">
        <v>24.57</v>
      </c>
      <c r="K96" s="194"/>
      <c r="L96" s="727">
        <v>31.65</v>
      </c>
      <c r="M96" s="193">
        <v>0</v>
      </c>
      <c r="N96" s="727">
        <v>26755.48</v>
      </c>
      <c r="O96" s="193">
        <v>0</v>
      </c>
      <c r="P96" s="190"/>
      <c r="Q96" s="190"/>
      <c r="R96" s="190"/>
      <c r="S96" s="190"/>
      <c r="T96" s="190"/>
      <c r="U96" s="190"/>
      <c r="V96" s="190"/>
      <c r="W96" s="190"/>
      <c r="X96" s="190"/>
      <c r="Y96" s="190"/>
      <c r="Z96" s="190"/>
      <c r="AA96" s="190"/>
      <c r="AB96" s="190"/>
      <c r="AC96" s="190"/>
      <c r="AD96" s="190"/>
    </row>
    <row r="97" spans="1:30" s="191" customFormat="1" ht="51" x14ac:dyDescent="0.25">
      <c r="A97" s="190"/>
      <c r="B97" s="186" t="s">
        <v>34</v>
      </c>
      <c r="C97" s="186" t="s">
        <v>55</v>
      </c>
      <c r="D97" s="186" t="s">
        <v>56</v>
      </c>
      <c r="E97" s="186" t="s">
        <v>34</v>
      </c>
      <c r="F97" s="192">
        <v>104314</v>
      </c>
      <c r="G97" s="177" t="s">
        <v>1168</v>
      </c>
      <c r="H97" s="368" t="s">
        <v>169</v>
      </c>
      <c r="I97" s="727">
        <v>552.56500000000005</v>
      </c>
      <c r="J97" s="728" t="s">
        <v>1169</v>
      </c>
      <c r="K97" s="194"/>
      <c r="L97" s="727">
        <v>16.43</v>
      </c>
      <c r="M97" s="193">
        <v>0</v>
      </c>
      <c r="N97" s="727">
        <v>9078.64</v>
      </c>
      <c r="O97" s="193">
        <v>0</v>
      </c>
      <c r="P97" s="190"/>
      <c r="Q97" s="190"/>
      <c r="R97" s="190"/>
      <c r="S97" s="190"/>
      <c r="T97" s="190"/>
      <c r="U97" s="190"/>
      <c r="V97" s="190"/>
      <c r="W97" s="190"/>
      <c r="X97" s="190"/>
      <c r="Y97" s="190"/>
      <c r="Z97" s="190"/>
      <c r="AA97" s="190"/>
      <c r="AB97" s="190"/>
      <c r="AC97" s="190"/>
      <c r="AD97" s="190"/>
    </row>
    <row r="98" spans="1:30" s="191" customFormat="1" ht="25.5" x14ac:dyDescent="0.25">
      <c r="A98" s="190"/>
      <c r="B98" s="186" t="s">
        <v>999</v>
      </c>
      <c r="C98" s="203" t="s">
        <v>55</v>
      </c>
      <c r="D98" s="203" t="s">
        <v>58</v>
      </c>
      <c r="E98" s="186" t="s">
        <v>999</v>
      </c>
      <c r="F98" s="202" t="s">
        <v>949</v>
      </c>
      <c r="G98" s="177" t="s">
        <v>939</v>
      </c>
      <c r="H98" s="368" t="s">
        <v>44</v>
      </c>
      <c r="I98" s="727">
        <v>153.91999999999999</v>
      </c>
      <c r="J98" s="728">
        <v>98.159999999999982</v>
      </c>
      <c r="K98" s="194"/>
      <c r="L98" s="727">
        <v>126.44</v>
      </c>
      <c r="M98" s="193">
        <v>0</v>
      </c>
      <c r="N98" s="727">
        <v>19461.64</v>
      </c>
      <c r="O98" s="193">
        <v>0</v>
      </c>
      <c r="P98" s="190"/>
      <c r="Q98" s="190"/>
      <c r="R98" s="190"/>
      <c r="S98" s="190"/>
      <c r="T98" s="190"/>
      <c r="U98" s="190"/>
      <c r="V98" s="190"/>
      <c r="W98" s="190"/>
      <c r="X98" s="190"/>
      <c r="Y98" s="190"/>
      <c r="Z98" s="190"/>
      <c r="AA98" s="190"/>
      <c r="AB98" s="190"/>
      <c r="AC98" s="190"/>
      <c r="AD98" s="190"/>
    </row>
    <row r="99" spans="1:30" s="191" customFormat="1" x14ac:dyDescent="0.25">
      <c r="A99" s="190"/>
      <c r="B99" s="186" t="s">
        <v>1000</v>
      </c>
      <c r="C99" s="186" t="s">
        <v>55</v>
      </c>
      <c r="D99" s="186" t="s">
        <v>57</v>
      </c>
      <c r="E99" s="186" t="s">
        <v>1000</v>
      </c>
      <c r="F99" s="192">
        <v>1001000135</v>
      </c>
      <c r="G99" s="177" t="s">
        <v>1170</v>
      </c>
      <c r="H99" s="368" t="s">
        <v>138</v>
      </c>
      <c r="I99" s="727">
        <v>13</v>
      </c>
      <c r="J99" s="728">
        <v>37.57</v>
      </c>
      <c r="K99" s="194"/>
      <c r="L99" s="727">
        <v>48.39</v>
      </c>
      <c r="M99" s="193">
        <v>0</v>
      </c>
      <c r="N99" s="727">
        <v>629.07000000000005</v>
      </c>
      <c r="O99" s="193">
        <v>0</v>
      </c>
      <c r="P99" s="190"/>
      <c r="Q99" s="190"/>
      <c r="R99" s="190"/>
      <c r="S99" s="190"/>
      <c r="T99" s="190"/>
      <c r="U99" s="190"/>
      <c r="V99" s="190"/>
      <c r="W99" s="190"/>
      <c r="X99" s="190"/>
      <c r="Y99" s="190"/>
      <c r="Z99" s="190"/>
      <c r="AA99" s="190"/>
      <c r="AB99" s="190"/>
      <c r="AC99" s="190"/>
      <c r="AD99" s="190"/>
    </row>
    <row r="100" spans="1:30" x14ac:dyDescent="0.25">
      <c r="B100" s="206"/>
      <c r="C100" s="206"/>
      <c r="D100" s="206"/>
      <c r="E100" s="206"/>
      <c r="F100" s="207"/>
      <c r="G100" s="208"/>
      <c r="H100" s="209"/>
      <c r="I100" s="210"/>
      <c r="J100" s="211"/>
      <c r="K100" s="211"/>
      <c r="L100" s="210"/>
      <c r="M100" s="210"/>
      <c r="N100" s="550"/>
      <c r="O100" s="212"/>
      <c r="P100" s="204"/>
      <c r="Q100" s="204"/>
      <c r="R100" s="195"/>
      <c r="S100" s="195"/>
      <c r="T100" s="195"/>
      <c r="U100" s="195"/>
      <c r="V100" s="195"/>
      <c r="W100" s="195"/>
      <c r="X100" s="195"/>
      <c r="Y100" s="195"/>
      <c r="Z100" s="195"/>
      <c r="AA100" s="195"/>
      <c r="AB100" s="195"/>
      <c r="AC100" s="195"/>
      <c r="AD100" s="195"/>
    </row>
    <row r="101" spans="1:30" s="191" customFormat="1" x14ac:dyDescent="0.25">
      <c r="A101" s="190"/>
      <c r="B101" s="291" t="s">
        <v>59</v>
      </c>
      <c r="C101" s="291"/>
      <c r="D101" s="291"/>
      <c r="E101" s="291"/>
      <c r="F101" s="291"/>
      <c r="G101" s="292" t="s">
        <v>128</v>
      </c>
      <c r="H101" s="293"/>
      <c r="I101" s="294"/>
      <c r="J101" s="295"/>
      <c r="K101" s="295"/>
      <c r="L101" s="294"/>
      <c r="M101" s="294"/>
      <c r="N101" s="551">
        <v>18211.900000000001</v>
      </c>
      <c r="O101" s="296">
        <v>0</v>
      </c>
      <c r="P101" s="297"/>
      <c r="Q101" s="297"/>
      <c r="R101" s="190"/>
      <c r="S101" s="190"/>
      <c r="T101" s="190"/>
      <c r="U101" s="190"/>
      <c r="V101" s="190"/>
      <c r="W101" s="190"/>
      <c r="X101" s="190"/>
      <c r="Y101" s="190"/>
      <c r="Z101" s="190"/>
      <c r="AA101" s="190"/>
      <c r="AB101" s="190"/>
      <c r="AC101" s="190"/>
      <c r="AD101" s="190"/>
    </row>
    <row r="102" spans="1:30" s="191" customFormat="1" x14ac:dyDescent="0.25">
      <c r="A102" s="190"/>
      <c r="B102" s="330" t="s">
        <v>60</v>
      </c>
      <c r="C102" s="330"/>
      <c r="D102" s="330"/>
      <c r="E102" s="330"/>
      <c r="F102" s="330"/>
      <c r="G102" s="331" t="s">
        <v>131</v>
      </c>
      <c r="H102" s="332"/>
      <c r="I102" s="333"/>
      <c r="J102" s="334"/>
      <c r="K102" s="334"/>
      <c r="L102" s="333"/>
      <c r="M102" s="333"/>
      <c r="N102" s="549">
        <v>18211.900000000001</v>
      </c>
      <c r="O102" s="335">
        <v>0</v>
      </c>
      <c r="P102" s="297"/>
      <c r="Q102" s="297"/>
      <c r="R102" s="190"/>
      <c r="S102" s="190"/>
      <c r="T102" s="190"/>
      <c r="U102" s="190"/>
      <c r="V102" s="190"/>
      <c r="W102" s="190"/>
      <c r="X102" s="190"/>
      <c r="Y102" s="190"/>
      <c r="Z102" s="190"/>
      <c r="AA102" s="190"/>
      <c r="AB102" s="190"/>
      <c r="AC102" s="190"/>
      <c r="AD102" s="190"/>
    </row>
    <row r="103" spans="1:30" s="191" customFormat="1" ht="25.5" x14ac:dyDescent="0.25">
      <c r="A103" s="190"/>
      <c r="B103" s="186" t="s">
        <v>1001</v>
      </c>
      <c r="C103" s="186" t="s">
        <v>55</v>
      </c>
      <c r="D103" s="186" t="s">
        <v>57</v>
      </c>
      <c r="E103" s="186" t="s">
        <v>1001</v>
      </c>
      <c r="F103" s="192">
        <v>1501000100</v>
      </c>
      <c r="G103" s="177" t="s">
        <v>1171</v>
      </c>
      <c r="H103" s="368" t="s">
        <v>44</v>
      </c>
      <c r="I103" s="727">
        <v>288.62</v>
      </c>
      <c r="J103" s="728">
        <v>6.4</v>
      </c>
      <c r="K103" s="194"/>
      <c r="L103" s="727">
        <v>8.24</v>
      </c>
      <c r="M103" s="193">
        <v>0</v>
      </c>
      <c r="N103" s="727">
        <v>2378.2199999999998</v>
      </c>
      <c r="O103" s="193">
        <v>0</v>
      </c>
      <c r="P103" s="297"/>
      <c r="Q103" s="297"/>
      <c r="R103" s="190"/>
      <c r="S103" s="190"/>
      <c r="T103" s="190"/>
      <c r="U103" s="190"/>
      <c r="V103" s="190"/>
      <c r="W103" s="190"/>
      <c r="X103" s="190"/>
      <c r="Y103" s="190"/>
      <c r="Z103" s="190"/>
      <c r="AA103" s="190"/>
      <c r="AB103" s="190"/>
      <c r="AC103" s="190"/>
      <c r="AD103" s="190"/>
    </row>
    <row r="104" spans="1:30" s="191" customFormat="1" ht="51" x14ac:dyDescent="0.25">
      <c r="A104" s="190"/>
      <c r="B104" s="186" t="s">
        <v>1002</v>
      </c>
      <c r="C104" s="186" t="s">
        <v>55</v>
      </c>
      <c r="D104" s="186" t="s">
        <v>56</v>
      </c>
      <c r="E104" s="186" t="s">
        <v>1002</v>
      </c>
      <c r="F104" s="192">
        <v>87529</v>
      </c>
      <c r="G104" s="177" t="s">
        <v>1172</v>
      </c>
      <c r="H104" s="368" t="s">
        <v>44</v>
      </c>
      <c r="I104" s="727">
        <v>144.31</v>
      </c>
      <c r="J104" s="728" t="s">
        <v>1173</v>
      </c>
      <c r="K104" s="194"/>
      <c r="L104" s="727">
        <v>44.93</v>
      </c>
      <c r="M104" s="193">
        <v>0</v>
      </c>
      <c r="N104" s="727">
        <v>6483.84</v>
      </c>
      <c r="O104" s="193">
        <v>0</v>
      </c>
      <c r="P104" s="297"/>
      <c r="Q104" s="297"/>
      <c r="R104" s="190"/>
      <c r="S104" s="190"/>
      <c r="T104" s="190"/>
      <c r="U104" s="190"/>
      <c r="V104" s="190"/>
      <c r="W104" s="190"/>
      <c r="X104" s="190"/>
      <c r="Y104" s="190"/>
      <c r="Z104" s="190"/>
      <c r="AA104" s="190"/>
      <c r="AB104" s="190"/>
      <c r="AC104" s="190"/>
      <c r="AD104" s="190"/>
    </row>
    <row r="105" spans="1:30" s="191" customFormat="1" ht="38.25" x14ac:dyDescent="0.25">
      <c r="A105" s="190"/>
      <c r="B105" s="186" t="s">
        <v>1086</v>
      </c>
      <c r="C105" s="186" t="s">
        <v>55</v>
      </c>
      <c r="D105" s="186" t="s">
        <v>56</v>
      </c>
      <c r="E105" s="186" t="s">
        <v>1086</v>
      </c>
      <c r="F105" s="192">
        <v>87777</v>
      </c>
      <c r="G105" s="177" t="s">
        <v>1174</v>
      </c>
      <c r="H105" s="726" t="s">
        <v>44</v>
      </c>
      <c r="I105" s="727">
        <v>144.31</v>
      </c>
      <c r="J105" s="728" t="s">
        <v>1175</v>
      </c>
      <c r="K105" s="194"/>
      <c r="L105" s="727">
        <v>64.790000000000006</v>
      </c>
      <c r="M105" s="193">
        <v>0</v>
      </c>
      <c r="N105" s="727">
        <v>9349.84</v>
      </c>
      <c r="O105" s="193"/>
      <c r="P105" s="297"/>
      <c r="Q105" s="297"/>
      <c r="R105" s="190"/>
      <c r="S105" s="190"/>
      <c r="T105" s="190"/>
      <c r="U105" s="190"/>
      <c r="V105" s="190"/>
      <c r="W105" s="190"/>
      <c r="X105" s="190"/>
      <c r="Y105" s="190"/>
      <c r="Z105" s="190"/>
      <c r="AA105" s="190"/>
      <c r="AB105" s="190"/>
      <c r="AC105" s="190"/>
      <c r="AD105" s="190"/>
    </row>
    <row r="106" spans="1:30" x14ac:dyDescent="0.25">
      <c r="B106" s="206"/>
      <c r="C106" s="206"/>
      <c r="D106" s="206"/>
      <c r="E106" s="206"/>
      <c r="F106" s="207"/>
      <c r="H106" s="209"/>
      <c r="I106" s="210"/>
      <c r="J106" s="211"/>
      <c r="K106" s="211"/>
      <c r="L106" s="210"/>
      <c r="M106" s="210"/>
      <c r="N106" s="550"/>
      <c r="O106" s="212"/>
      <c r="P106" s="204"/>
      <c r="Q106" s="204"/>
      <c r="R106" s="195"/>
      <c r="S106" s="195"/>
      <c r="T106" s="195"/>
      <c r="U106" s="195"/>
      <c r="V106" s="195"/>
      <c r="W106" s="195"/>
      <c r="X106" s="195"/>
      <c r="Y106" s="195"/>
      <c r="Z106" s="195"/>
      <c r="AA106" s="195"/>
      <c r="AB106" s="195"/>
      <c r="AC106" s="195"/>
      <c r="AD106" s="195"/>
    </row>
    <row r="107" spans="1:30" s="191" customFormat="1" x14ac:dyDescent="0.25">
      <c r="A107" s="190"/>
      <c r="B107" s="291" t="s">
        <v>127</v>
      </c>
      <c r="C107" s="291"/>
      <c r="D107" s="291"/>
      <c r="E107" s="291"/>
      <c r="F107" s="291"/>
      <c r="G107" s="292" t="s">
        <v>132</v>
      </c>
      <c r="H107" s="293"/>
      <c r="I107" s="294"/>
      <c r="J107" s="295"/>
      <c r="K107" s="295"/>
      <c r="L107" s="294"/>
      <c r="M107" s="294"/>
      <c r="N107" s="551">
        <v>36050.74</v>
      </c>
      <c r="O107" s="296" t="e">
        <v>#REF!</v>
      </c>
      <c r="P107" s="297"/>
      <c r="Q107" s="297"/>
      <c r="R107" s="190"/>
      <c r="S107" s="190"/>
      <c r="T107" s="190"/>
      <c r="U107" s="190"/>
      <c r="V107" s="190"/>
      <c r="W107" s="190"/>
      <c r="X107" s="190"/>
      <c r="Y107" s="190"/>
      <c r="Z107" s="190"/>
      <c r="AA107" s="190"/>
      <c r="AB107" s="190"/>
      <c r="AC107" s="190"/>
      <c r="AD107" s="190"/>
    </row>
    <row r="108" spans="1:30" s="191" customFormat="1" x14ac:dyDescent="0.25">
      <c r="A108" s="190"/>
      <c r="B108" s="298" t="s">
        <v>129</v>
      </c>
      <c r="C108" s="298"/>
      <c r="D108" s="298"/>
      <c r="E108" s="298"/>
      <c r="F108" s="298"/>
      <c r="G108" s="299" t="s">
        <v>133</v>
      </c>
      <c r="H108" s="300"/>
      <c r="I108" s="301"/>
      <c r="J108" s="302"/>
      <c r="K108" s="302"/>
      <c r="L108" s="301"/>
      <c r="M108" s="301"/>
      <c r="N108" s="552">
        <v>16209.21</v>
      </c>
      <c r="O108" s="303" t="e">
        <v>#REF!</v>
      </c>
      <c r="P108" s="297"/>
      <c r="Q108" s="297"/>
      <c r="R108" s="190"/>
      <c r="S108" s="190"/>
      <c r="T108" s="190"/>
      <c r="U108" s="190"/>
      <c r="V108" s="190"/>
      <c r="W108" s="190"/>
      <c r="X108" s="190"/>
      <c r="Y108" s="190"/>
      <c r="Z108" s="190"/>
      <c r="AA108" s="190"/>
      <c r="AB108" s="190"/>
      <c r="AC108" s="190"/>
      <c r="AD108" s="190"/>
    </row>
    <row r="109" spans="1:30" s="191" customFormat="1" ht="51" x14ac:dyDescent="0.25">
      <c r="A109" s="190"/>
      <c r="B109" s="186" t="s">
        <v>1003</v>
      </c>
      <c r="C109" s="186" t="s">
        <v>55</v>
      </c>
      <c r="D109" s="186" t="s">
        <v>56</v>
      </c>
      <c r="E109" s="186" t="s">
        <v>1003</v>
      </c>
      <c r="F109" s="192">
        <v>94572</v>
      </c>
      <c r="G109" s="177" t="s">
        <v>1176</v>
      </c>
      <c r="H109" s="368" t="s">
        <v>44</v>
      </c>
      <c r="I109" s="727">
        <v>19.2</v>
      </c>
      <c r="J109" s="728" t="s">
        <v>1177</v>
      </c>
      <c r="K109" s="194"/>
      <c r="L109" s="727">
        <v>844.23</v>
      </c>
      <c r="M109" s="193">
        <v>0</v>
      </c>
      <c r="N109" s="727">
        <v>16209.21</v>
      </c>
      <c r="O109" s="193"/>
      <c r="P109" s="190"/>
      <c r="Q109" s="304"/>
      <c r="R109" s="190"/>
      <c r="S109" s="190"/>
      <c r="T109" s="190"/>
      <c r="U109" s="190"/>
      <c r="V109" s="190"/>
      <c r="W109" s="190"/>
      <c r="X109" s="190"/>
      <c r="Y109" s="190"/>
      <c r="Z109" s="190"/>
      <c r="AA109" s="190"/>
      <c r="AB109" s="190"/>
      <c r="AC109" s="190"/>
      <c r="AD109" s="190"/>
    </row>
    <row r="110" spans="1:30" s="191" customFormat="1" x14ac:dyDescent="0.25">
      <c r="A110" s="190"/>
      <c r="B110" s="298" t="s">
        <v>1004</v>
      </c>
      <c r="C110" s="298"/>
      <c r="D110" s="298"/>
      <c r="E110" s="298"/>
      <c r="F110" s="298"/>
      <c r="G110" s="299" t="s">
        <v>782</v>
      </c>
      <c r="H110" s="300"/>
      <c r="I110" s="301"/>
      <c r="J110" s="302"/>
      <c r="K110" s="302"/>
      <c r="L110" s="301"/>
      <c r="M110" s="301"/>
      <c r="N110" s="552">
        <v>19841.53</v>
      </c>
      <c r="O110" s="303">
        <v>0</v>
      </c>
      <c r="P110" s="304"/>
      <c r="Q110" s="190"/>
      <c r="R110" s="190"/>
      <c r="S110" s="190"/>
      <c r="T110" s="190"/>
      <c r="U110" s="190"/>
      <c r="V110" s="190"/>
      <c r="W110" s="190"/>
      <c r="X110" s="190"/>
      <c r="Y110" s="190"/>
      <c r="Z110" s="190"/>
      <c r="AA110" s="190"/>
      <c r="AB110" s="190"/>
      <c r="AC110" s="190"/>
      <c r="AD110" s="190"/>
    </row>
    <row r="111" spans="1:30" s="191" customFormat="1" x14ac:dyDescent="0.2">
      <c r="A111" s="190"/>
      <c r="B111" s="186" t="s">
        <v>1005</v>
      </c>
      <c r="C111" s="186" t="s">
        <v>55</v>
      </c>
      <c r="D111" s="186" t="s">
        <v>104</v>
      </c>
      <c r="E111" s="186" t="s">
        <v>1005</v>
      </c>
      <c r="F111" s="192">
        <v>112618</v>
      </c>
      <c r="G111" s="732" t="s">
        <v>902</v>
      </c>
      <c r="H111" s="368" t="s">
        <v>44</v>
      </c>
      <c r="I111" s="727">
        <v>9.49</v>
      </c>
      <c r="J111" s="728">
        <v>863.69</v>
      </c>
      <c r="K111" s="194"/>
      <c r="L111" s="727">
        <v>1112.5999999999999</v>
      </c>
      <c r="M111" s="193">
        <v>0</v>
      </c>
      <c r="N111" s="727">
        <v>10558.57</v>
      </c>
      <c r="O111" s="193">
        <v>0</v>
      </c>
      <c r="P111" s="304"/>
      <c r="Q111" s="190"/>
      <c r="R111" s="190"/>
      <c r="S111" s="190"/>
      <c r="T111" s="190"/>
      <c r="U111" s="190"/>
      <c r="V111" s="190"/>
      <c r="W111" s="190"/>
      <c r="X111" s="190"/>
      <c r="Y111" s="190"/>
      <c r="Z111" s="190"/>
      <c r="AA111" s="190"/>
      <c r="AB111" s="190"/>
      <c r="AC111" s="190"/>
      <c r="AD111" s="190"/>
    </row>
    <row r="112" spans="1:30" s="191" customFormat="1" ht="25.5" x14ac:dyDescent="0.25">
      <c r="A112" s="190"/>
      <c r="B112" s="186" t="s">
        <v>1006</v>
      </c>
      <c r="C112" s="186" t="s">
        <v>55</v>
      </c>
      <c r="D112" s="186" t="s">
        <v>58</v>
      </c>
      <c r="E112" s="186" t="s">
        <v>1006</v>
      </c>
      <c r="F112" s="192" t="s">
        <v>950</v>
      </c>
      <c r="G112" s="177" t="s">
        <v>945</v>
      </c>
      <c r="H112" s="368" t="s">
        <v>44</v>
      </c>
      <c r="I112" s="727">
        <v>6.6000000000000005</v>
      </c>
      <c r="J112" s="728">
        <v>1091.8499999999999</v>
      </c>
      <c r="K112" s="194"/>
      <c r="L112" s="727">
        <v>1406.51</v>
      </c>
      <c r="M112" s="193">
        <v>0</v>
      </c>
      <c r="N112" s="727">
        <v>9282.9599999999991</v>
      </c>
      <c r="O112" s="193">
        <v>0</v>
      </c>
      <c r="P112" s="304"/>
      <c r="Q112" s="190"/>
      <c r="R112" s="190"/>
      <c r="S112" s="190"/>
      <c r="T112" s="190"/>
      <c r="U112" s="190"/>
      <c r="V112" s="190"/>
      <c r="W112" s="190"/>
      <c r="X112" s="190"/>
      <c r="Y112" s="190"/>
      <c r="Z112" s="190"/>
      <c r="AA112" s="190"/>
      <c r="AB112" s="190"/>
      <c r="AC112" s="190"/>
      <c r="AD112" s="190"/>
    </row>
    <row r="113" spans="1:30" s="191" customFormat="1" x14ac:dyDescent="0.25">
      <c r="A113" s="190"/>
      <c r="B113" s="186"/>
      <c r="C113" s="186"/>
      <c r="D113" s="186"/>
      <c r="E113" s="186"/>
      <c r="F113" s="192"/>
      <c r="G113" s="389"/>
      <c r="H113" s="390"/>
      <c r="I113" s="391"/>
      <c r="J113" s="392"/>
      <c r="K113" s="392"/>
      <c r="L113" s="391"/>
      <c r="M113" s="391"/>
      <c r="N113" s="553"/>
      <c r="O113" s="393"/>
      <c r="P113" s="304"/>
      <c r="Q113" s="190"/>
      <c r="R113" s="190"/>
      <c r="S113" s="190"/>
      <c r="T113" s="190"/>
      <c r="U113" s="190"/>
      <c r="V113" s="190"/>
      <c r="W113" s="190"/>
      <c r="X113" s="190"/>
      <c r="Y113" s="190"/>
      <c r="Z113" s="190"/>
      <c r="AA113" s="190"/>
      <c r="AB113" s="190"/>
      <c r="AC113" s="190"/>
      <c r="AD113" s="190"/>
    </row>
    <row r="114" spans="1:30" s="191" customFormat="1" x14ac:dyDescent="0.25">
      <c r="A114" s="190"/>
      <c r="B114" s="291" t="s">
        <v>61</v>
      </c>
      <c r="C114" s="291"/>
      <c r="D114" s="291"/>
      <c r="E114" s="291"/>
      <c r="F114" s="291"/>
      <c r="G114" s="292" t="s">
        <v>126</v>
      </c>
      <c r="H114" s="293"/>
      <c r="I114" s="294"/>
      <c r="J114" s="295"/>
      <c r="K114" s="295"/>
      <c r="L114" s="294"/>
      <c r="M114" s="294"/>
      <c r="N114" s="551">
        <v>23455.13</v>
      </c>
      <c r="O114" s="296">
        <v>0</v>
      </c>
      <c r="P114" s="304"/>
      <c r="Q114" s="190"/>
      <c r="R114" s="190"/>
      <c r="S114" s="190"/>
      <c r="T114" s="190"/>
      <c r="U114" s="190"/>
      <c r="V114" s="190"/>
      <c r="W114" s="190"/>
      <c r="X114" s="190"/>
      <c r="Y114" s="190"/>
      <c r="Z114" s="190"/>
      <c r="AA114" s="190"/>
      <c r="AB114" s="190"/>
      <c r="AC114" s="190"/>
      <c r="AD114" s="190"/>
    </row>
    <row r="115" spans="1:30" s="191" customFormat="1" x14ac:dyDescent="0.25">
      <c r="A115" s="190"/>
      <c r="B115" s="298" t="s">
        <v>62</v>
      </c>
      <c r="C115" s="298"/>
      <c r="D115" s="298"/>
      <c r="E115" s="298"/>
      <c r="F115" s="298"/>
      <c r="G115" s="299" t="s">
        <v>147</v>
      </c>
      <c r="H115" s="300"/>
      <c r="I115" s="301"/>
      <c r="J115" s="302"/>
      <c r="K115" s="302"/>
      <c r="L115" s="301"/>
      <c r="M115" s="301"/>
      <c r="N115" s="552">
        <v>7959.1</v>
      </c>
      <c r="O115" s="303">
        <v>0</v>
      </c>
      <c r="P115" s="304"/>
      <c r="Q115" s="190"/>
      <c r="R115" s="190"/>
      <c r="S115" s="190"/>
      <c r="T115" s="190"/>
      <c r="U115" s="190"/>
      <c r="V115" s="190"/>
      <c r="W115" s="190"/>
      <c r="X115" s="190"/>
      <c r="Y115" s="190"/>
      <c r="Z115" s="190"/>
      <c r="AA115" s="190"/>
      <c r="AB115" s="190"/>
      <c r="AC115" s="190"/>
      <c r="AD115" s="190"/>
    </row>
    <row r="116" spans="1:30" s="191" customFormat="1" ht="25.5" x14ac:dyDescent="0.25">
      <c r="A116" s="190"/>
      <c r="B116" s="186" t="s">
        <v>1007</v>
      </c>
      <c r="C116" s="186" t="s">
        <v>55</v>
      </c>
      <c r="D116" s="186" t="s">
        <v>56</v>
      </c>
      <c r="E116" s="186" t="s">
        <v>1007</v>
      </c>
      <c r="F116" s="192">
        <v>95241</v>
      </c>
      <c r="G116" s="177" t="s">
        <v>1141</v>
      </c>
      <c r="H116" s="368" t="s">
        <v>44</v>
      </c>
      <c r="I116" s="727">
        <v>115.5</v>
      </c>
      <c r="J116" s="728" t="s">
        <v>1142</v>
      </c>
      <c r="K116" s="194"/>
      <c r="L116" s="727">
        <v>36.85</v>
      </c>
      <c r="M116" s="193">
        <v>0</v>
      </c>
      <c r="N116" s="727">
        <v>4256.17</v>
      </c>
      <c r="O116" s="193">
        <v>0</v>
      </c>
      <c r="P116" s="304"/>
      <c r="Q116" s="190"/>
      <c r="R116" s="190"/>
      <c r="S116" s="190"/>
      <c r="T116" s="190"/>
      <c r="U116" s="190"/>
      <c r="V116" s="190"/>
      <c r="W116" s="190"/>
      <c r="X116" s="190"/>
      <c r="Y116" s="190"/>
      <c r="Z116" s="190"/>
      <c r="AA116" s="190"/>
      <c r="AB116" s="190"/>
      <c r="AC116" s="190"/>
      <c r="AD116" s="190"/>
    </row>
    <row r="117" spans="1:30" s="191" customFormat="1" ht="38.25" x14ac:dyDescent="0.25">
      <c r="A117" s="190"/>
      <c r="B117" s="186" t="s">
        <v>1008</v>
      </c>
      <c r="C117" s="186" t="s">
        <v>55</v>
      </c>
      <c r="D117" s="186" t="s">
        <v>57</v>
      </c>
      <c r="E117" s="186" t="s">
        <v>1008</v>
      </c>
      <c r="F117" s="192">
        <v>1701000116</v>
      </c>
      <c r="G117" s="177" t="s">
        <v>1178</v>
      </c>
      <c r="H117" s="368" t="s">
        <v>44</v>
      </c>
      <c r="I117" s="727">
        <v>115.5</v>
      </c>
      <c r="J117" s="728">
        <v>24.89</v>
      </c>
      <c r="K117" s="194"/>
      <c r="L117" s="727">
        <v>32.06</v>
      </c>
      <c r="M117" s="193">
        <v>0</v>
      </c>
      <c r="N117" s="727">
        <v>3702.93</v>
      </c>
      <c r="O117" s="193">
        <v>0</v>
      </c>
      <c r="P117" s="304"/>
      <c r="Q117" s="190"/>
      <c r="R117" s="190"/>
      <c r="S117" s="190"/>
      <c r="T117" s="190"/>
      <c r="U117" s="190"/>
      <c r="V117" s="190"/>
      <c r="W117" s="190"/>
      <c r="X117" s="190"/>
      <c r="Y117" s="190"/>
      <c r="Z117" s="190"/>
      <c r="AA117" s="190"/>
      <c r="AB117" s="190"/>
      <c r="AC117" s="190"/>
      <c r="AD117" s="190"/>
    </row>
    <row r="118" spans="1:30" s="191" customFormat="1" x14ac:dyDescent="0.25">
      <c r="A118" s="190"/>
      <c r="B118" s="298" t="s">
        <v>63</v>
      </c>
      <c r="C118" s="298"/>
      <c r="D118" s="298"/>
      <c r="E118" s="298"/>
      <c r="F118" s="298"/>
      <c r="G118" s="299" t="s">
        <v>307</v>
      </c>
      <c r="H118" s="300"/>
      <c r="I118" s="301"/>
      <c r="J118" s="302"/>
      <c r="K118" s="302"/>
      <c r="L118" s="301"/>
      <c r="M118" s="301"/>
      <c r="N118" s="552">
        <v>15496.03</v>
      </c>
      <c r="O118" s="303">
        <v>0</v>
      </c>
      <c r="P118" s="304"/>
      <c r="Q118" s="190"/>
      <c r="R118" s="190"/>
      <c r="S118" s="190"/>
      <c r="T118" s="190"/>
      <c r="U118" s="190"/>
      <c r="V118" s="190"/>
      <c r="W118" s="190"/>
      <c r="X118" s="190"/>
      <c r="Y118" s="190"/>
      <c r="Z118" s="190"/>
      <c r="AA118" s="190"/>
      <c r="AB118" s="190"/>
      <c r="AC118" s="190"/>
      <c r="AD118" s="190"/>
    </row>
    <row r="119" spans="1:30" s="191" customFormat="1" ht="63.75" x14ac:dyDescent="0.25">
      <c r="A119" s="190"/>
      <c r="B119" s="186" t="s">
        <v>912</v>
      </c>
      <c r="C119" s="186" t="s">
        <v>55</v>
      </c>
      <c r="D119" s="186" t="s">
        <v>56</v>
      </c>
      <c r="E119" s="186" t="s">
        <v>912</v>
      </c>
      <c r="F119" s="192">
        <v>104162</v>
      </c>
      <c r="G119" s="177" t="s">
        <v>1179</v>
      </c>
      <c r="H119" s="368" t="s">
        <v>44</v>
      </c>
      <c r="I119" s="727">
        <v>115.5</v>
      </c>
      <c r="J119" s="728" t="s">
        <v>1180</v>
      </c>
      <c r="K119" s="194"/>
      <c r="L119" s="727">
        <v>125.85</v>
      </c>
      <c r="M119" s="193">
        <v>0</v>
      </c>
      <c r="N119" s="727">
        <v>14535.67</v>
      </c>
      <c r="O119" s="193">
        <v>0</v>
      </c>
      <c r="P119" s="304"/>
      <c r="Q119" s="297"/>
      <c r="R119" s="190"/>
      <c r="S119" s="190"/>
      <c r="T119" s="190"/>
      <c r="U119" s="190"/>
      <c r="V119" s="190"/>
      <c r="W119" s="190"/>
      <c r="X119" s="190"/>
      <c r="Y119" s="190"/>
      <c r="Z119" s="190"/>
      <c r="AA119" s="190"/>
      <c r="AB119" s="190"/>
      <c r="AC119" s="190"/>
      <c r="AD119" s="190"/>
    </row>
    <row r="120" spans="1:30" s="191" customFormat="1" x14ac:dyDescent="0.25">
      <c r="A120" s="190"/>
      <c r="B120" s="186" t="s">
        <v>1009</v>
      </c>
      <c r="C120" s="186" t="s">
        <v>55</v>
      </c>
      <c r="D120" s="186" t="s">
        <v>56</v>
      </c>
      <c r="E120" s="186" t="s">
        <v>1009</v>
      </c>
      <c r="F120" s="192">
        <v>101741</v>
      </c>
      <c r="G120" s="177" t="s">
        <v>1181</v>
      </c>
      <c r="H120" s="368" t="s">
        <v>138</v>
      </c>
      <c r="I120" s="727">
        <v>36.35</v>
      </c>
      <c r="J120" s="728" t="s">
        <v>1182</v>
      </c>
      <c r="K120" s="194"/>
      <c r="L120" s="727">
        <v>26.42</v>
      </c>
      <c r="M120" s="193">
        <v>0</v>
      </c>
      <c r="N120" s="727">
        <v>960.36</v>
      </c>
      <c r="O120" s="193">
        <v>0</v>
      </c>
      <c r="P120" s="304"/>
      <c r="Q120" s="337"/>
      <c r="R120" s="190"/>
      <c r="S120" s="190"/>
      <c r="T120" s="190"/>
      <c r="U120" s="190"/>
      <c r="V120" s="190"/>
      <c r="W120" s="190"/>
      <c r="X120" s="190"/>
      <c r="Y120" s="190"/>
      <c r="Z120" s="190"/>
      <c r="AA120" s="190"/>
      <c r="AB120" s="190"/>
      <c r="AC120" s="190"/>
      <c r="AD120" s="190"/>
    </row>
    <row r="121" spans="1:30" x14ac:dyDescent="0.25">
      <c r="B121" s="206"/>
      <c r="C121" s="206"/>
      <c r="D121" s="206"/>
      <c r="E121" s="206"/>
      <c r="F121" s="207"/>
      <c r="G121" s="208"/>
      <c r="H121" s="209"/>
      <c r="I121" s="210"/>
      <c r="J121" s="211"/>
      <c r="K121" s="211"/>
      <c r="L121" s="210"/>
      <c r="M121" s="210"/>
      <c r="N121" s="550"/>
      <c r="O121" s="212"/>
      <c r="P121" s="205"/>
      <c r="Q121" s="195"/>
      <c r="R121" s="195"/>
      <c r="S121" s="195"/>
      <c r="T121" s="195"/>
      <c r="U121" s="195"/>
      <c r="V121" s="195"/>
      <c r="W121" s="195"/>
      <c r="X121" s="195"/>
      <c r="Y121" s="195"/>
      <c r="Z121" s="195"/>
      <c r="AA121" s="195"/>
      <c r="AB121" s="195"/>
      <c r="AC121" s="195"/>
      <c r="AD121" s="195"/>
    </row>
    <row r="122" spans="1:30" s="191" customFormat="1" x14ac:dyDescent="0.25">
      <c r="A122" s="190"/>
      <c r="B122" s="291" t="s">
        <v>64</v>
      </c>
      <c r="C122" s="291"/>
      <c r="D122" s="291"/>
      <c r="E122" s="291"/>
      <c r="F122" s="291"/>
      <c r="G122" s="292" t="s">
        <v>923</v>
      </c>
      <c r="H122" s="293"/>
      <c r="I122" s="294"/>
      <c r="J122" s="336"/>
      <c r="K122" s="294"/>
      <c r="L122" s="294"/>
      <c r="M122" s="294"/>
      <c r="N122" s="551">
        <v>20448.030000000002</v>
      </c>
      <c r="O122" s="294"/>
      <c r="P122" s="190"/>
      <c r="Q122" s="190"/>
      <c r="R122" s="190"/>
      <c r="S122" s="190"/>
      <c r="T122" s="190"/>
      <c r="U122" s="190"/>
      <c r="V122" s="190"/>
      <c r="W122" s="190"/>
      <c r="X122" s="190"/>
      <c r="Y122" s="190"/>
      <c r="Z122" s="190"/>
      <c r="AA122" s="190"/>
      <c r="AB122" s="190"/>
      <c r="AC122" s="190"/>
      <c r="AD122" s="190"/>
    </row>
    <row r="123" spans="1:30" s="191" customFormat="1" ht="38.25" x14ac:dyDescent="0.25">
      <c r="A123" s="190"/>
      <c r="B123" s="186" t="s">
        <v>65</v>
      </c>
      <c r="C123" s="186" t="s">
        <v>55</v>
      </c>
      <c r="D123" s="186" t="s">
        <v>56</v>
      </c>
      <c r="E123" s="186" t="s">
        <v>858</v>
      </c>
      <c r="F123" s="192">
        <v>91933</v>
      </c>
      <c r="G123" s="177" t="s">
        <v>1183</v>
      </c>
      <c r="H123" s="368" t="s">
        <v>138</v>
      </c>
      <c r="I123" s="727">
        <v>138.59</v>
      </c>
      <c r="J123" s="728" t="s">
        <v>1184</v>
      </c>
      <c r="K123" s="194"/>
      <c r="L123" s="727">
        <v>18.21</v>
      </c>
      <c r="M123" s="193">
        <v>0</v>
      </c>
      <c r="N123" s="727">
        <v>2523.7199999999998</v>
      </c>
      <c r="O123" s="193">
        <v>0</v>
      </c>
      <c r="P123" s="190"/>
      <c r="Q123" s="337"/>
      <c r="R123" s="190"/>
      <c r="S123" s="190"/>
      <c r="T123" s="190"/>
      <c r="U123" s="190"/>
      <c r="V123" s="190"/>
      <c r="W123" s="190"/>
      <c r="X123" s="190"/>
      <c r="Y123" s="190"/>
      <c r="Z123" s="190"/>
      <c r="AA123" s="190"/>
      <c r="AB123" s="190"/>
      <c r="AC123" s="190"/>
      <c r="AD123" s="190"/>
    </row>
    <row r="124" spans="1:30" s="191" customFormat="1" ht="38.25" x14ac:dyDescent="0.25">
      <c r="A124" s="190"/>
      <c r="B124" s="186" t="s">
        <v>66</v>
      </c>
      <c r="C124" s="186" t="s">
        <v>55</v>
      </c>
      <c r="D124" s="186" t="s">
        <v>56</v>
      </c>
      <c r="E124" s="186" t="s">
        <v>878</v>
      </c>
      <c r="F124" s="192">
        <v>91926</v>
      </c>
      <c r="G124" s="177" t="s">
        <v>1185</v>
      </c>
      <c r="H124" s="368" t="s">
        <v>138</v>
      </c>
      <c r="I124" s="727">
        <v>443.16</v>
      </c>
      <c r="J124" s="728" t="s">
        <v>1186</v>
      </c>
      <c r="K124" s="194"/>
      <c r="L124" s="727">
        <v>4.8099999999999996</v>
      </c>
      <c r="M124" s="193">
        <v>0</v>
      </c>
      <c r="N124" s="727">
        <v>2131.59</v>
      </c>
      <c r="O124" s="193">
        <v>0</v>
      </c>
      <c r="P124" s="190"/>
      <c r="Q124" s="190"/>
      <c r="R124" s="190"/>
      <c r="S124" s="190"/>
      <c r="T124" s="190"/>
      <c r="U124" s="190"/>
      <c r="V124" s="190"/>
      <c r="W124" s="190"/>
      <c r="X124" s="190"/>
      <c r="Y124" s="190"/>
      <c r="Z124" s="190"/>
      <c r="AA124" s="190"/>
      <c r="AB124" s="190"/>
      <c r="AC124" s="190"/>
      <c r="AD124" s="190"/>
    </row>
    <row r="125" spans="1:30" s="191" customFormat="1" ht="38.25" x14ac:dyDescent="0.25">
      <c r="A125" s="190"/>
      <c r="B125" s="186" t="s">
        <v>1010</v>
      </c>
      <c r="C125" s="186" t="s">
        <v>55</v>
      </c>
      <c r="D125" s="186" t="s">
        <v>56</v>
      </c>
      <c r="E125" s="186" t="s">
        <v>879</v>
      </c>
      <c r="F125" s="192">
        <v>91928</v>
      </c>
      <c r="G125" s="177" t="s">
        <v>1187</v>
      </c>
      <c r="H125" s="368" t="s">
        <v>138</v>
      </c>
      <c r="I125" s="727">
        <v>170.49</v>
      </c>
      <c r="J125" s="728" t="s">
        <v>1188</v>
      </c>
      <c r="K125" s="194"/>
      <c r="L125" s="727">
        <v>7.51</v>
      </c>
      <c r="M125" s="193">
        <v>0</v>
      </c>
      <c r="N125" s="727">
        <v>1280.3699999999999</v>
      </c>
      <c r="O125" s="193">
        <v>0</v>
      </c>
      <c r="P125" s="190"/>
      <c r="Q125" s="190"/>
      <c r="R125" s="190"/>
      <c r="S125" s="190"/>
      <c r="T125" s="190"/>
      <c r="U125" s="190"/>
      <c r="V125" s="190"/>
      <c r="W125" s="190"/>
      <c r="X125" s="190"/>
      <c r="Y125" s="190"/>
      <c r="Z125" s="190"/>
      <c r="AA125" s="190"/>
      <c r="AB125" s="190"/>
      <c r="AC125" s="190"/>
      <c r="AD125" s="190"/>
    </row>
    <row r="126" spans="1:30" s="191" customFormat="1" ht="25.5" x14ac:dyDescent="0.25">
      <c r="A126" s="190"/>
      <c r="B126" s="186" t="s">
        <v>1011</v>
      </c>
      <c r="C126" s="186" t="s">
        <v>55</v>
      </c>
      <c r="D126" s="186" t="s">
        <v>56</v>
      </c>
      <c r="E126" s="186" t="s">
        <v>880</v>
      </c>
      <c r="F126" s="192">
        <v>91939</v>
      </c>
      <c r="G126" s="177" t="s">
        <v>1189</v>
      </c>
      <c r="H126" s="368" t="s">
        <v>120</v>
      </c>
      <c r="I126" s="727">
        <v>9</v>
      </c>
      <c r="J126" s="728" t="s">
        <v>1190</v>
      </c>
      <c r="K126" s="194"/>
      <c r="L126" s="727">
        <v>32.369999999999997</v>
      </c>
      <c r="M126" s="193">
        <v>0</v>
      </c>
      <c r="N126" s="727">
        <v>291.33</v>
      </c>
      <c r="O126" s="193">
        <v>0</v>
      </c>
      <c r="P126" s="190"/>
      <c r="Q126" s="190"/>
      <c r="R126" s="190"/>
      <c r="S126" s="190"/>
      <c r="T126" s="190"/>
      <c r="U126" s="190"/>
      <c r="V126" s="190"/>
      <c r="W126" s="190"/>
      <c r="X126" s="190"/>
      <c r="Y126" s="190"/>
      <c r="Z126" s="190"/>
      <c r="AA126" s="190"/>
      <c r="AB126" s="190"/>
      <c r="AC126" s="190"/>
      <c r="AD126" s="190"/>
    </row>
    <row r="127" spans="1:30" s="191" customFormat="1" ht="25.5" x14ac:dyDescent="0.25">
      <c r="A127" s="190"/>
      <c r="B127" s="186" t="s">
        <v>1012</v>
      </c>
      <c r="C127" s="186" t="s">
        <v>55</v>
      </c>
      <c r="D127" s="186" t="s">
        <v>56</v>
      </c>
      <c r="E127" s="186" t="s">
        <v>881</v>
      </c>
      <c r="F127" s="192">
        <v>91941</v>
      </c>
      <c r="G127" s="177" t="s">
        <v>1191</v>
      </c>
      <c r="H127" s="368" t="s">
        <v>120</v>
      </c>
      <c r="I127" s="727">
        <v>4</v>
      </c>
      <c r="J127" s="728" t="s">
        <v>1192</v>
      </c>
      <c r="K127" s="194"/>
      <c r="L127" s="727">
        <v>11.73</v>
      </c>
      <c r="M127" s="193">
        <v>0</v>
      </c>
      <c r="N127" s="727">
        <v>46.92</v>
      </c>
      <c r="O127" s="193">
        <v>0</v>
      </c>
      <c r="P127" s="190"/>
      <c r="Q127" s="190"/>
      <c r="R127" s="190"/>
      <c r="S127" s="190"/>
      <c r="T127" s="190"/>
      <c r="U127" s="190"/>
      <c r="V127" s="190"/>
      <c r="W127" s="190"/>
      <c r="X127" s="190"/>
      <c r="Y127" s="190"/>
      <c r="Z127" s="190"/>
      <c r="AA127" s="190"/>
      <c r="AB127" s="190"/>
      <c r="AC127" s="190"/>
      <c r="AD127" s="190"/>
    </row>
    <row r="128" spans="1:30" s="191" customFormat="1" ht="25.5" x14ac:dyDescent="0.25">
      <c r="A128" s="190"/>
      <c r="B128" s="186" t="s">
        <v>1013</v>
      </c>
      <c r="C128" s="186" t="s">
        <v>55</v>
      </c>
      <c r="D128" s="186" t="s">
        <v>56</v>
      </c>
      <c r="E128" s="186" t="s">
        <v>882</v>
      </c>
      <c r="F128" s="192">
        <v>91940</v>
      </c>
      <c r="G128" s="177" t="s">
        <v>1193</v>
      </c>
      <c r="H128" s="368" t="s">
        <v>120</v>
      </c>
      <c r="I128" s="727">
        <v>2</v>
      </c>
      <c r="J128" s="728" t="s">
        <v>1194</v>
      </c>
      <c r="K128" s="194"/>
      <c r="L128" s="727">
        <v>18.52</v>
      </c>
      <c r="M128" s="193">
        <v>0</v>
      </c>
      <c r="N128" s="727">
        <v>37.04</v>
      </c>
      <c r="O128" s="193">
        <v>0</v>
      </c>
      <c r="P128" s="190"/>
      <c r="Q128" s="190"/>
      <c r="R128" s="190"/>
      <c r="S128" s="190"/>
      <c r="T128" s="190"/>
      <c r="U128" s="190"/>
      <c r="V128" s="190"/>
      <c r="W128" s="190"/>
      <c r="X128" s="190"/>
      <c r="Y128" s="190"/>
      <c r="Z128" s="190"/>
      <c r="AA128" s="190"/>
      <c r="AB128" s="190"/>
      <c r="AC128" s="190"/>
      <c r="AD128" s="190"/>
    </row>
    <row r="129" spans="1:30" s="191" customFormat="1" ht="38.25" x14ac:dyDescent="0.25">
      <c r="A129" s="190"/>
      <c r="B129" s="186" t="s">
        <v>1014</v>
      </c>
      <c r="C129" s="186" t="s">
        <v>55</v>
      </c>
      <c r="D129" s="186" t="s">
        <v>56</v>
      </c>
      <c r="E129" s="186" t="s">
        <v>883</v>
      </c>
      <c r="F129" s="192">
        <v>97886</v>
      </c>
      <c r="G129" s="177" t="s">
        <v>1195</v>
      </c>
      <c r="H129" s="368" t="s">
        <v>120</v>
      </c>
      <c r="I129" s="727">
        <v>2</v>
      </c>
      <c r="J129" s="728" t="s">
        <v>1196</v>
      </c>
      <c r="K129" s="194"/>
      <c r="L129" s="727">
        <v>193.21</v>
      </c>
      <c r="M129" s="193">
        <v>0</v>
      </c>
      <c r="N129" s="727">
        <v>386.42</v>
      </c>
      <c r="O129" s="193">
        <v>0</v>
      </c>
      <c r="P129" s="190"/>
      <c r="Q129" s="190"/>
      <c r="R129" s="190"/>
      <c r="S129" s="190"/>
      <c r="T129" s="190"/>
      <c r="U129" s="190"/>
      <c r="V129" s="190"/>
      <c r="W129" s="190"/>
      <c r="X129" s="190"/>
      <c r="Y129" s="190"/>
      <c r="Z129" s="190"/>
      <c r="AA129" s="190"/>
      <c r="AB129" s="190"/>
      <c r="AC129" s="190"/>
      <c r="AD129" s="190"/>
    </row>
    <row r="130" spans="1:30" s="191" customFormat="1" ht="38.25" x14ac:dyDescent="0.25">
      <c r="A130" s="190"/>
      <c r="B130" s="186" t="s">
        <v>1015</v>
      </c>
      <c r="C130" s="186" t="s">
        <v>55</v>
      </c>
      <c r="D130" s="186" t="s">
        <v>56</v>
      </c>
      <c r="E130" s="186" t="s">
        <v>884</v>
      </c>
      <c r="F130" s="192">
        <v>92023</v>
      </c>
      <c r="G130" s="177" t="s">
        <v>1197</v>
      </c>
      <c r="H130" s="368" t="s">
        <v>120</v>
      </c>
      <c r="I130" s="727">
        <v>1</v>
      </c>
      <c r="J130" s="728" t="s">
        <v>1198</v>
      </c>
      <c r="K130" s="194"/>
      <c r="L130" s="727">
        <v>54.03</v>
      </c>
      <c r="M130" s="193">
        <v>0</v>
      </c>
      <c r="N130" s="727">
        <v>54.03</v>
      </c>
      <c r="O130" s="193">
        <v>0</v>
      </c>
      <c r="P130" s="190"/>
      <c r="Q130" s="190"/>
      <c r="R130" s="190"/>
      <c r="S130" s="190"/>
      <c r="T130" s="190"/>
      <c r="U130" s="190"/>
      <c r="V130" s="190"/>
      <c r="W130" s="190"/>
      <c r="X130" s="190"/>
      <c r="Y130" s="190"/>
      <c r="Z130" s="190"/>
      <c r="AA130" s="190"/>
      <c r="AB130" s="190"/>
      <c r="AC130" s="190"/>
      <c r="AD130" s="190"/>
    </row>
    <row r="131" spans="1:30" s="191" customFormat="1" ht="25.5" x14ac:dyDescent="0.25">
      <c r="A131" s="190"/>
      <c r="B131" s="186" t="s">
        <v>1016</v>
      </c>
      <c r="C131" s="186" t="s">
        <v>55</v>
      </c>
      <c r="D131" s="186" t="s">
        <v>56</v>
      </c>
      <c r="E131" s="186" t="s">
        <v>885</v>
      </c>
      <c r="F131" s="192">
        <v>91992</v>
      </c>
      <c r="G131" s="177" t="s">
        <v>1199</v>
      </c>
      <c r="H131" s="368" t="s">
        <v>120</v>
      </c>
      <c r="I131" s="727">
        <v>2</v>
      </c>
      <c r="J131" s="728" t="s">
        <v>1200</v>
      </c>
      <c r="K131" s="194"/>
      <c r="L131" s="727">
        <v>47.74</v>
      </c>
      <c r="M131" s="193">
        <v>0</v>
      </c>
      <c r="N131" s="727">
        <v>95.48</v>
      </c>
      <c r="O131" s="193">
        <v>0</v>
      </c>
      <c r="P131" s="190"/>
      <c r="Q131" s="190"/>
      <c r="R131" s="190"/>
      <c r="S131" s="190"/>
      <c r="T131" s="190"/>
      <c r="U131" s="190"/>
      <c r="V131" s="190"/>
      <c r="W131" s="190"/>
      <c r="X131" s="190"/>
      <c r="Y131" s="190"/>
      <c r="Z131" s="190"/>
      <c r="AA131" s="190"/>
      <c r="AB131" s="190"/>
      <c r="AC131" s="190"/>
      <c r="AD131" s="190"/>
    </row>
    <row r="132" spans="1:30" s="191" customFormat="1" ht="25.5" x14ac:dyDescent="0.25">
      <c r="A132" s="190"/>
      <c r="B132" s="186" t="s">
        <v>1017</v>
      </c>
      <c r="C132" s="186" t="s">
        <v>55</v>
      </c>
      <c r="D132" s="186" t="s">
        <v>56</v>
      </c>
      <c r="E132" s="186" t="s">
        <v>886</v>
      </c>
      <c r="F132" s="192">
        <v>92000</v>
      </c>
      <c r="G132" s="177" t="s">
        <v>1201</v>
      </c>
      <c r="H132" s="368" t="s">
        <v>120</v>
      </c>
      <c r="I132" s="727">
        <v>2</v>
      </c>
      <c r="J132" s="728" t="s">
        <v>1202</v>
      </c>
      <c r="K132" s="194"/>
      <c r="L132" s="727">
        <v>33.36</v>
      </c>
      <c r="M132" s="193">
        <v>0</v>
      </c>
      <c r="N132" s="727">
        <v>66.72</v>
      </c>
      <c r="O132" s="193">
        <v>0</v>
      </c>
      <c r="P132" s="190"/>
      <c r="Q132" s="190"/>
      <c r="R132" s="190"/>
      <c r="S132" s="190"/>
      <c r="T132" s="190"/>
      <c r="U132" s="190"/>
      <c r="V132" s="190"/>
      <c r="W132" s="190"/>
      <c r="X132" s="190"/>
      <c r="Y132" s="190"/>
      <c r="Z132" s="190"/>
      <c r="AA132" s="190"/>
      <c r="AB132" s="190"/>
      <c r="AC132" s="190"/>
      <c r="AD132" s="190"/>
    </row>
    <row r="133" spans="1:30" s="191" customFormat="1" ht="25.5" x14ac:dyDescent="0.25">
      <c r="A133" s="190"/>
      <c r="B133" s="186" t="s">
        <v>1018</v>
      </c>
      <c r="C133" s="186" t="s">
        <v>55</v>
      </c>
      <c r="D133" s="186" t="s">
        <v>56</v>
      </c>
      <c r="E133" s="186" t="s">
        <v>887</v>
      </c>
      <c r="F133" s="192">
        <v>92008</v>
      </c>
      <c r="G133" s="177" t="s">
        <v>1203</v>
      </c>
      <c r="H133" s="368" t="s">
        <v>120</v>
      </c>
      <c r="I133" s="727">
        <v>2</v>
      </c>
      <c r="J133" s="728" t="s">
        <v>1204</v>
      </c>
      <c r="K133" s="194"/>
      <c r="L133" s="727">
        <v>51.61</v>
      </c>
      <c r="M133" s="193">
        <v>0</v>
      </c>
      <c r="N133" s="727">
        <v>103.22</v>
      </c>
      <c r="O133" s="193">
        <v>0</v>
      </c>
      <c r="P133" s="190"/>
      <c r="Q133" s="190"/>
      <c r="R133" s="190"/>
      <c r="S133" s="190"/>
      <c r="T133" s="190"/>
      <c r="U133" s="190"/>
      <c r="V133" s="190"/>
      <c r="W133" s="190"/>
      <c r="X133" s="190"/>
      <c r="Y133" s="190"/>
      <c r="Z133" s="190"/>
      <c r="AA133" s="190"/>
      <c r="AB133" s="190"/>
      <c r="AC133" s="190"/>
      <c r="AD133" s="190"/>
    </row>
    <row r="134" spans="1:30" s="191" customFormat="1" ht="38.25" x14ac:dyDescent="0.25">
      <c r="A134" s="190"/>
      <c r="B134" s="186" t="s">
        <v>1019</v>
      </c>
      <c r="C134" s="186" t="s">
        <v>55</v>
      </c>
      <c r="D134" s="186" t="s">
        <v>56</v>
      </c>
      <c r="E134" s="186" t="s">
        <v>888</v>
      </c>
      <c r="F134" s="192">
        <v>92027</v>
      </c>
      <c r="G134" s="177" t="s">
        <v>1205</v>
      </c>
      <c r="H134" s="368" t="s">
        <v>120</v>
      </c>
      <c r="I134" s="727">
        <v>1</v>
      </c>
      <c r="J134" s="728" t="s">
        <v>1206</v>
      </c>
      <c r="K134" s="194"/>
      <c r="L134" s="727">
        <v>70.760000000000005</v>
      </c>
      <c r="M134" s="193">
        <v>0</v>
      </c>
      <c r="N134" s="727">
        <v>70.760000000000005</v>
      </c>
      <c r="O134" s="193">
        <v>0</v>
      </c>
      <c r="P134" s="190"/>
      <c r="Q134" s="190"/>
      <c r="R134" s="190"/>
      <c r="S134" s="190"/>
      <c r="T134" s="190"/>
      <c r="U134" s="190"/>
      <c r="V134" s="190"/>
      <c r="W134" s="190"/>
      <c r="X134" s="190"/>
      <c r="Y134" s="190"/>
      <c r="Z134" s="190"/>
      <c r="AA134" s="190"/>
      <c r="AB134" s="190"/>
      <c r="AC134" s="190"/>
      <c r="AD134" s="190"/>
    </row>
    <row r="135" spans="1:30" s="191" customFormat="1" ht="25.5" x14ac:dyDescent="0.25">
      <c r="A135" s="190"/>
      <c r="B135" s="186" t="s">
        <v>1020</v>
      </c>
      <c r="C135" s="186" t="s">
        <v>55</v>
      </c>
      <c r="D135" s="186" t="s">
        <v>56</v>
      </c>
      <c r="E135" s="186" t="s">
        <v>889</v>
      </c>
      <c r="F135" s="192">
        <v>93661</v>
      </c>
      <c r="G135" s="177" t="s">
        <v>1207</v>
      </c>
      <c r="H135" s="368" t="s">
        <v>120</v>
      </c>
      <c r="I135" s="727">
        <v>4</v>
      </c>
      <c r="J135" s="728" t="s">
        <v>1208</v>
      </c>
      <c r="K135" s="194"/>
      <c r="L135" s="727">
        <v>75.64</v>
      </c>
      <c r="M135" s="193">
        <v>0</v>
      </c>
      <c r="N135" s="727">
        <v>302.56</v>
      </c>
      <c r="O135" s="193">
        <v>0</v>
      </c>
      <c r="P135" s="190"/>
      <c r="Q135" s="190"/>
      <c r="R135" s="190"/>
      <c r="S135" s="190"/>
      <c r="T135" s="190"/>
      <c r="U135" s="190"/>
      <c r="V135" s="190"/>
      <c r="W135" s="190"/>
      <c r="X135" s="190"/>
      <c r="Y135" s="190"/>
      <c r="Z135" s="190"/>
      <c r="AA135" s="190"/>
      <c r="AB135" s="190"/>
      <c r="AC135" s="190"/>
      <c r="AD135" s="190"/>
    </row>
    <row r="136" spans="1:30" s="191" customFormat="1" ht="25.5" x14ac:dyDescent="0.25">
      <c r="A136" s="190"/>
      <c r="B136" s="186" t="s">
        <v>1021</v>
      </c>
      <c r="C136" s="186" t="s">
        <v>55</v>
      </c>
      <c r="D136" s="186" t="s">
        <v>56</v>
      </c>
      <c r="E136" s="186" t="s">
        <v>890</v>
      </c>
      <c r="F136" s="192">
        <v>93673</v>
      </c>
      <c r="G136" s="177" t="s">
        <v>1209</v>
      </c>
      <c r="H136" s="368" t="s">
        <v>120</v>
      </c>
      <c r="I136" s="727">
        <v>1</v>
      </c>
      <c r="J136" s="728" t="s">
        <v>1210</v>
      </c>
      <c r="K136" s="194"/>
      <c r="L136" s="727">
        <v>121.23</v>
      </c>
      <c r="M136" s="193">
        <v>0</v>
      </c>
      <c r="N136" s="727">
        <v>121.23</v>
      </c>
      <c r="O136" s="193">
        <v>0</v>
      </c>
      <c r="P136" s="190"/>
      <c r="Q136" s="190"/>
      <c r="R136" s="190"/>
      <c r="S136" s="190"/>
      <c r="T136" s="190"/>
      <c r="U136" s="190"/>
      <c r="V136" s="190"/>
      <c r="W136" s="190"/>
      <c r="X136" s="190"/>
      <c r="Y136" s="190"/>
      <c r="Z136" s="190"/>
      <c r="AA136" s="190"/>
      <c r="AB136" s="190"/>
      <c r="AC136" s="190"/>
      <c r="AD136" s="190"/>
    </row>
    <row r="137" spans="1:30" s="191" customFormat="1" ht="25.5" x14ac:dyDescent="0.25">
      <c r="A137" s="190"/>
      <c r="B137" s="186" t="s">
        <v>1022</v>
      </c>
      <c r="C137" s="186" t="s">
        <v>55</v>
      </c>
      <c r="D137" s="186" t="s">
        <v>56</v>
      </c>
      <c r="E137" s="186" t="s">
        <v>891</v>
      </c>
      <c r="F137" s="192">
        <v>93653</v>
      </c>
      <c r="G137" s="177" t="s">
        <v>1211</v>
      </c>
      <c r="H137" s="368" t="s">
        <v>120</v>
      </c>
      <c r="I137" s="727">
        <v>3</v>
      </c>
      <c r="J137" s="728" t="s">
        <v>1212</v>
      </c>
      <c r="K137" s="194"/>
      <c r="L137" s="727">
        <v>14.99</v>
      </c>
      <c r="M137" s="193">
        <v>0</v>
      </c>
      <c r="N137" s="727">
        <v>44.97</v>
      </c>
      <c r="O137" s="193">
        <v>0</v>
      </c>
      <c r="P137" s="190"/>
      <c r="Q137" s="190"/>
      <c r="R137" s="190"/>
      <c r="S137" s="190"/>
      <c r="T137" s="190"/>
      <c r="U137" s="190"/>
      <c r="V137" s="190"/>
      <c r="W137" s="190"/>
      <c r="X137" s="190"/>
      <c r="Y137" s="190"/>
      <c r="Z137" s="190"/>
      <c r="AA137" s="190"/>
      <c r="AB137" s="190"/>
      <c r="AC137" s="190"/>
      <c r="AD137" s="190"/>
    </row>
    <row r="138" spans="1:30" s="191" customFormat="1" ht="38.25" x14ac:dyDescent="0.25">
      <c r="A138" s="190"/>
      <c r="B138" s="186" t="s">
        <v>1023</v>
      </c>
      <c r="C138" s="186" t="s">
        <v>55</v>
      </c>
      <c r="D138" s="186" t="s">
        <v>56</v>
      </c>
      <c r="E138" s="186" t="s">
        <v>892</v>
      </c>
      <c r="F138" s="192">
        <v>91855</v>
      </c>
      <c r="G138" s="177" t="s">
        <v>1213</v>
      </c>
      <c r="H138" s="368" t="s">
        <v>138</v>
      </c>
      <c r="I138" s="727">
        <v>150.96</v>
      </c>
      <c r="J138" s="728" t="s">
        <v>1214</v>
      </c>
      <c r="K138" s="194"/>
      <c r="L138" s="727">
        <v>12.77</v>
      </c>
      <c r="M138" s="193">
        <v>0</v>
      </c>
      <c r="N138" s="727">
        <v>1927.75</v>
      </c>
      <c r="O138" s="193">
        <v>0</v>
      </c>
      <c r="P138" s="190"/>
      <c r="Q138" s="190"/>
      <c r="R138" s="190"/>
      <c r="S138" s="190"/>
      <c r="T138" s="190"/>
      <c r="U138" s="190"/>
      <c r="V138" s="190"/>
      <c r="W138" s="190"/>
      <c r="X138" s="190"/>
      <c r="Y138" s="190"/>
      <c r="Z138" s="190"/>
      <c r="AA138" s="190"/>
      <c r="AB138" s="190"/>
      <c r="AC138" s="190"/>
      <c r="AD138" s="190"/>
    </row>
    <row r="139" spans="1:30" s="191" customFormat="1" ht="38.25" x14ac:dyDescent="0.25">
      <c r="A139" s="190"/>
      <c r="B139" s="186" t="s">
        <v>1024</v>
      </c>
      <c r="C139" s="186" t="s">
        <v>55</v>
      </c>
      <c r="D139" s="186" t="s">
        <v>56</v>
      </c>
      <c r="E139" s="186" t="s">
        <v>893</v>
      </c>
      <c r="F139" s="192">
        <v>97667</v>
      </c>
      <c r="G139" s="177" t="s">
        <v>1215</v>
      </c>
      <c r="H139" s="368" t="s">
        <v>138</v>
      </c>
      <c r="I139" s="727">
        <v>28.48</v>
      </c>
      <c r="J139" s="728" t="s">
        <v>1216</v>
      </c>
      <c r="K139" s="194"/>
      <c r="L139" s="727">
        <v>10.43</v>
      </c>
      <c r="M139" s="193">
        <v>0</v>
      </c>
      <c r="N139" s="727">
        <v>297.04000000000002</v>
      </c>
      <c r="O139" s="193">
        <v>0</v>
      </c>
      <c r="P139" s="190"/>
      <c r="Q139" s="190"/>
      <c r="R139" s="190"/>
      <c r="S139" s="190"/>
      <c r="T139" s="190"/>
      <c r="U139" s="190"/>
      <c r="V139" s="190"/>
      <c r="W139" s="190"/>
      <c r="X139" s="190"/>
      <c r="Y139" s="190"/>
      <c r="Z139" s="190"/>
      <c r="AA139" s="190"/>
      <c r="AB139" s="190"/>
      <c r="AC139" s="190"/>
      <c r="AD139" s="190"/>
    </row>
    <row r="140" spans="1:30" s="191" customFormat="1" ht="25.5" x14ac:dyDescent="0.25">
      <c r="A140" s="190"/>
      <c r="B140" s="186" t="s">
        <v>1025</v>
      </c>
      <c r="C140" s="186" t="s">
        <v>55</v>
      </c>
      <c r="D140" s="186" t="s">
        <v>56</v>
      </c>
      <c r="E140" s="186" t="s">
        <v>894</v>
      </c>
      <c r="F140" s="192">
        <v>90447</v>
      </c>
      <c r="G140" s="177" t="s">
        <v>1217</v>
      </c>
      <c r="H140" s="734" t="s">
        <v>138</v>
      </c>
      <c r="I140" s="727">
        <v>75.48</v>
      </c>
      <c r="J140" s="728" t="s">
        <v>1218</v>
      </c>
      <c r="K140" s="194"/>
      <c r="L140" s="727">
        <v>8.3800000000000008</v>
      </c>
      <c r="M140" s="193">
        <v>0</v>
      </c>
      <c r="N140" s="727">
        <v>632.52</v>
      </c>
      <c r="O140" s="193"/>
      <c r="P140" s="190"/>
      <c r="Q140" s="190"/>
      <c r="R140" s="190"/>
      <c r="S140" s="190"/>
      <c r="T140" s="190"/>
      <c r="U140" s="190"/>
      <c r="V140" s="190"/>
      <c r="W140" s="190"/>
      <c r="X140" s="190"/>
      <c r="Y140" s="190"/>
      <c r="Z140" s="190"/>
      <c r="AA140" s="190"/>
      <c r="AB140" s="190"/>
      <c r="AC140" s="190"/>
      <c r="AD140" s="190"/>
    </row>
    <row r="141" spans="1:30" s="191" customFormat="1" ht="38.25" x14ac:dyDescent="0.25">
      <c r="A141" s="190"/>
      <c r="B141" s="186" t="s">
        <v>1026</v>
      </c>
      <c r="C141" s="186" t="s">
        <v>55</v>
      </c>
      <c r="D141" s="186" t="s">
        <v>57</v>
      </c>
      <c r="E141" s="186" t="s">
        <v>894</v>
      </c>
      <c r="F141" s="192">
        <v>97606</v>
      </c>
      <c r="G141" s="177" t="s">
        <v>1219</v>
      </c>
      <c r="H141" s="368" t="s">
        <v>120</v>
      </c>
      <c r="I141" s="727">
        <v>7</v>
      </c>
      <c r="J141" s="728" t="s">
        <v>1220</v>
      </c>
      <c r="K141" s="194"/>
      <c r="L141" s="727">
        <v>117.76</v>
      </c>
      <c r="M141" s="193">
        <v>0</v>
      </c>
      <c r="N141" s="727">
        <v>824.32</v>
      </c>
      <c r="O141" s="193">
        <v>0</v>
      </c>
      <c r="P141" s="190"/>
      <c r="Q141" s="190"/>
      <c r="R141" s="190"/>
      <c r="S141" s="190"/>
      <c r="T141" s="190"/>
      <c r="U141" s="190"/>
      <c r="V141" s="190"/>
      <c r="W141" s="190"/>
      <c r="X141" s="190"/>
      <c r="Y141" s="190"/>
      <c r="Z141" s="190"/>
      <c r="AA141" s="190"/>
      <c r="AB141" s="190"/>
      <c r="AC141" s="190"/>
      <c r="AD141" s="190"/>
    </row>
    <row r="142" spans="1:30" s="191" customFormat="1" ht="25.5" x14ac:dyDescent="0.25">
      <c r="A142" s="190"/>
      <c r="B142" s="186" t="s">
        <v>1083</v>
      </c>
      <c r="C142" s="186" t="s">
        <v>55</v>
      </c>
      <c r="D142" s="186" t="s">
        <v>57</v>
      </c>
      <c r="E142" s="186" t="s">
        <v>895</v>
      </c>
      <c r="F142" s="192">
        <v>1201001104</v>
      </c>
      <c r="G142" s="177" t="s">
        <v>1221</v>
      </c>
      <c r="H142" s="368" t="s">
        <v>120</v>
      </c>
      <c r="I142" s="727">
        <v>20</v>
      </c>
      <c r="J142" s="728">
        <v>53.98</v>
      </c>
      <c r="K142" s="194"/>
      <c r="L142" s="727">
        <v>69.53</v>
      </c>
      <c r="M142" s="193">
        <v>0</v>
      </c>
      <c r="N142" s="727">
        <v>1390.6</v>
      </c>
      <c r="O142" s="193">
        <v>0</v>
      </c>
      <c r="P142" s="190"/>
      <c r="Q142" s="190"/>
      <c r="R142" s="190"/>
      <c r="S142" s="190"/>
      <c r="T142" s="190"/>
      <c r="U142" s="190"/>
      <c r="V142" s="190"/>
      <c r="W142" s="190"/>
      <c r="X142" s="190"/>
      <c r="Y142" s="190"/>
      <c r="Z142" s="190"/>
      <c r="AA142" s="190"/>
      <c r="AB142" s="190"/>
      <c r="AC142" s="190"/>
      <c r="AD142" s="190"/>
    </row>
    <row r="143" spans="1:30" s="191" customFormat="1" ht="38.25" x14ac:dyDescent="0.25">
      <c r="A143" s="190"/>
      <c r="B143" s="186" t="s">
        <v>1084</v>
      </c>
      <c r="C143" s="186" t="s">
        <v>55</v>
      </c>
      <c r="D143" s="186" t="s">
        <v>57</v>
      </c>
      <c r="E143" s="186"/>
      <c r="F143" s="192">
        <v>1201005011</v>
      </c>
      <c r="G143" s="177" t="s">
        <v>1222</v>
      </c>
      <c r="H143" s="368" t="s">
        <v>120</v>
      </c>
      <c r="I143" s="193">
        <v>1</v>
      </c>
      <c r="J143" s="178">
        <v>696.12</v>
      </c>
      <c r="K143" s="194"/>
      <c r="L143" s="193">
        <v>896.74</v>
      </c>
      <c r="M143" s="193">
        <v>0</v>
      </c>
      <c r="N143" s="193">
        <v>896.74</v>
      </c>
      <c r="O143" s="193"/>
      <c r="P143" s="190"/>
      <c r="Q143" s="190"/>
      <c r="R143" s="190"/>
      <c r="S143" s="190"/>
      <c r="T143" s="190"/>
      <c r="U143" s="190"/>
      <c r="V143" s="190"/>
      <c r="W143" s="190"/>
      <c r="X143" s="190"/>
      <c r="Y143" s="190"/>
      <c r="Z143" s="190"/>
      <c r="AA143" s="190"/>
      <c r="AB143" s="190"/>
      <c r="AC143" s="190"/>
      <c r="AD143" s="190"/>
    </row>
    <row r="144" spans="1:30" s="191" customFormat="1" x14ac:dyDescent="0.25">
      <c r="A144" s="190"/>
      <c r="B144" s="186" t="s">
        <v>1084</v>
      </c>
      <c r="C144" s="186" t="s">
        <v>55</v>
      </c>
      <c r="D144" s="186" t="s">
        <v>57</v>
      </c>
      <c r="E144" s="186"/>
      <c r="F144" s="192">
        <v>1201009013</v>
      </c>
      <c r="G144" s="177" t="s">
        <v>1223</v>
      </c>
      <c r="H144" s="726" t="s">
        <v>120</v>
      </c>
      <c r="I144" s="193">
        <v>1</v>
      </c>
      <c r="J144" s="178">
        <v>5373.94</v>
      </c>
      <c r="K144" s="194"/>
      <c r="L144" s="193">
        <v>6922.7</v>
      </c>
      <c r="M144" s="193">
        <v>0</v>
      </c>
      <c r="N144" s="193">
        <v>6922.7</v>
      </c>
      <c r="O144" s="193"/>
      <c r="P144" s="190"/>
      <c r="Q144" s="190"/>
      <c r="R144" s="190"/>
      <c r="S144" s="190"/>
      <c r="T144" s="190"/>
      <c r="U144" s="190"/>
      <c r="V144" s="190"/>
      <c r="W144" s="190"/>
      <c r="X144" s="190"/>
      <c r="Y144" s="190"/>
      <c r="Z144" s="190"/>
      <c r="AA144" s="190"/>
      <c r="AB144" s="190"/>
      <c r="AC144" s="190"/>
      <c r="AD144" s="190"/>
    </row>
    <row r="145" spans="1:30" s="191" customFormat="1" x14ac:dyDescent="0.25">
      <c r="A145" s="190"/>
      <c r="B145" s="291" t="s">
        <v>135</v>
      </c>
      <c r="C145" s="291"/>
      <c r="D145" s="291"/>
      <c r="E145" s="291"/>
      <c r="F145" s="291"/>
      <c r="G145" s="292" t="s">
        <v>141</v>
      </c>
      <c r="H145" s="293"/>
      <c r="I145" s="294"/>
      <c r="J145" s="295"/>
      <c r="K145" s="295"/>
      <c r="L145" s="294"/>
      <c r="M145" s="294"/>
      <c r="N145" s="551">
        <v>906.67999999999984</v>
      </c>
      <c r="O145" s="296">
        <v>0</v>
      </c>
      <c r="P145" s="190"/>
      <c r="Q145" s="190"/>
      <c r="R145" s="190"/>
      <c r="S145" s="190"/>
      <c r="T145" s="190"/>
      <c r="U145" s="190"/>
      <c r="V145" s="190"/>
      <c r="W145" s="190"/>
      <c r="X145" s="190"/>
      <c r="Y145" s="190"/>
      <c r="Z145" s="190"/>
      <c r="AA145" s="190"/>
      <c r="AB145" s="190"/>
      <c r="AC145" s="190"/>
      <c r="AD145" s="190"/>
    </row>
    <row r="146" spans="1:30" s="191" customFormat="1" x14ac:dyDescent="0.25">
      <c r="A146" s="190"/>
      <c r="B146" s="298" t="s">
        <v>1027</v>
      </c>
      <c r="C146" s="298"/>
      <c r="D146" s="298"/>
      <c r="E146" s="298"/>
      <c r="F146" s="298"/>
      <c r="G146" s="299" t="s">
        <v>635</v>
      </c>
      <c r="H146" s="300"/>
      <c r="I146" s="301"/>
      <c r="J146" s="302"/>
      <c r="K146" s="302"/>
      <c r="L146" s="301"/>
      <c r="M146" s="301"/>
      <c r="N146" s="552">
        <v>841.56</v>
      </c>
      <c r="O146" s="301"/>
      <c r="P146" s="190"/>
      <c r="Q146" s="190"/>
      <c r="R146" s="190"/>
      <c r="S146" s="190"/>
      <c r="T146" s="190"/>
      <c r="U146" s="190"/>
      <c r="V146" s="190"/>
      <c r="W146" s="190"/>
      <c r="X146" s="190"/>
      <c r="Y146" s="190"/>
      <c r="Z146" s="190"/>
      <c r="AA146" s="190"/>
      <c r="AB146" s="190"/>
      <c r="AC146" s="190"/>
      <c r="AD146" s="190"/>
    </row>
    <row r="147" spans="1:30" s="191" customFormat="1" ht="25.5" x14ac:dyDescent="0.25">
      <c r="A147" s="190"/>
      <c r="B147" s="186" t="s">
        <v>1028</v>
      </c>
      <c r="C147" s="186" t="s">
        <v>55</v>
      </c>
      <c r="D147" s="186" t="s">
        <v>56</v>
      </c>
      <c r="E147" s="186" t="s">
        <v>311</v>
      </c>
      <c r="F147" s="192">
        <v>101905</v>
      </c>
      <c r="G147" s="177" t="s">
        <v>1224</v>
      </c>
      <c r="H147" s="368" t="s">
        <v>120</v>
      </c>
      <c r="I147" s="727">
        <v>1</v>
      </c>
      <c r="J147" s="728" t="s">
        <v>1225</v>
      </c>
      <c r="K147" s="194"/>
      <c r="L147" s="727">
        <v>363.49</v>
      </c>
      <c r="M147" s="193">
        <v>0</v>
      </c>
      <c r="N147" s="727">
        <v>363.49</v>
      </c>
      <c r="O147" s="193">
        <v>0</v>
      </c>
      <c r="P147" s="190"/>
      <c r="Q147" s="190"/>
      <c r="R147" s="190"/>
      <c r="S147" s="190"/>
      <c r="T147" s="190"/>
      <c r="U147" s="190"/>
      <c r="V147" s="190"/>
      <c r="W147" s="190"/>
      <c r="X147" s="190"/>
      <c r="Y147" s="190"/>
      <c r="Z147" s="190"/>
      <c r="AA147" s="190"/>
      <c r="AB147" s="190"/>
      <c r="AC147" s="190"/>
      <c r="AD147" s="190"/>
    </row>
    <row r="148" spans="1:30" s="191" customFormat="1" ht="25.5" x14ac:dyDescent="0.25">
      <c r="A148" s="190"/>
      <c r="B148" s="186" t="s">
        <v>1029</v>
      </c>
      <c r="C148" s="186" t="s">
        <v>55</v>
      </c>
      <c r="D148" s="186" t="s">
        <v>56</v>
      </c>
      <c r="E148" s="186" t="s">
        <v>310</v>
      </c>
      <c r="F148" s="192">
        <v>101908</v>
      </c>
      <c r="G148" s="177" t="s">
        <v>1226</v>
      </c>
      <c r="H148" s="368" t="s">
        <v>120</v>
      </c>
      <c r="I148" s="727">
        <v>1</v>
      </c>
      <c r="J148" s="728" t="s">
        <v>1227</v>
      </c>
      <c r="K148" s="194"/>
      <c r="L148" s="727">
        <v>352.33</v>
      </c>
      <c r="M148" s="193">
        <v>0</v>
      </c>
      <c r="N148" s="727">
        <v>352.33</v>
      </c>
      <c r="O148" s="193">
        <v>0</v>
      </c>
      <c r="P148" s="190"/>
      <c r="Q148" s="190"/>
      <c r="R148" s="190"/>
      <c r="S148" s="190"/>
      <c r="T148" s="190"/>
      <c r="U148" s="190"/>
      <c r="V148" s="190"/>
      <c r="W148" s="190"/>
      <c r="X148" s="190"/>
      <c r="Y148" s="190"/>
      <c r="Z148" s="190"/>
      <c r="AA148" s="190"/>
      <c r="AB148" s="190"/>
      <c r="AC148" s="190"/>
      <c r="AD148" s="190"/>
    </row>
    <row r="149" spans="1:30" s="191" customFormat="1" ht="38.25" x14ac:dyDescent="0.25">
      <c r="A149" s="190"/>
      <c r="B149" s="186" t="s">
        <v>1030</v>
      </c>
      <c r="C149" s="186" t="s">
        <v>55</v>
      </c>
      <c r="D149" s="186" t="s">
        <v>57</v>
      </c>
      <c r="E149" s="186" t="s">
        <v>312</v>
      </c>
      <c r="F149" s="192">
        <v>1401000170</v>
      </c>
      <c r="G149" s="177" t="s">
        <v>1228</v>
      </c>
      <c r="H149" s="368" t="s">
        <v>120</v>
      </c>
      <c r="I149" s="727">
        <v>2</v>
      </c>
      <c r="J149" s="728">
        <v>28.88</v>
      </c>
      <c r="K149" s="194"/>
      <c r="L149" s="727">
        <v>37.200000000000003</v>
      </c>
      <c r="M149" s="193">
        <v>0</v>
      </c>
      <c r="N149" s="727">
        <v>74.400000000000006</v>
      </c>
      <c r="O149" s="193">
        <v>0</v>
      </c>
      <c r="P149" s="190"/>
      <c r="Q149" s="190"/>
      <c r="R149" s="190"/>
      <c r="S149" s="190"/>
      <c r="T149" s="190"/>
      <c r="U149" s="190"/>
      <c r="V149" s="190"/>
      <c r="W149" s="190"/>
      <c r="X149" s="190"/>
      <c r="Y149" s="190"/>
      <c r="Z149" s="190"/>
      <c r="AA149" s="190"/>
      <c r="AB149" s="190"/>
      <c r="AC149" s="190"/>
      <c r="AD149" s="190"/>
    </row>
    <row r="150" spans="1:30" s="191" customFormat="1" ht="25.5" x14ac:dyDescent="0.25">
      <c r="A150" s="190"/>
      <c r="B150" s="186" t="s">
        <v>1031</v>
      </c>
      <c r="C150" s="186" t="s">
        <v>55</v>
      </c>
      <c r="D150" s="186" t="s">
        <v>58</v>
      </c>
      <c r="E150" s="186" t="s">
        <v>636</v>
      </c>
      <c r="F150" s="192" t="s">
        <v>925</v>
      </c>
      <c r="G150" s="177" t="s">
        <v>637</v>
      </c>
      <c r="H150" s="368" t="s">
        <v>120</v>
      </c>
      <c r="I150" s="727">
        <v>2</v>
      </c>
      <c r="J150" s="728">
        <v>19.93</v>
      </c>
      <c r="K150" s="194"/>
      <c r="L150" s="727">
        <v>25.67</v>
      </c>
      <c r="M150" s="193">
        <v>0</v>
      </c>
      <c r="N150" s="727">
        <v>51.34</v>
      </c>
      <c r="O150" s="193">
        <v>0</v>
      </c>
      <c r="P150" s="190"/>
      <c r="Q150" s="190"/>
      <c r="R150" s="190"/>
      <c r="S150" s="190"/>
      <c r="T150" s="190"/>
      <c r="U150" s="190"/>
      <c r="V150" s="190"/>
      <c r="W150" s="190"/>
      <c r="X150" s="190"/>
      <c r="Y150" s="190"/>
      <c r="Z150" s="190"/>
      <c r="AA150" s="190"/>
      <c r="AB150" s="190"/>
      <c r="AC150" s="190"/>
      <c r="AD150" s="190"/>
    </row>
    <row r="151" spans="1:30" s="191" customFormat="1" x14ac:dyDescent="0.25">
      <c r="A151" s="190"/>
      <c r="B151" s="298" t="s">
        <v>1032</v>
      </c>
      <c r="C151" s="298"/>
      <c r="D151" s="298"/>
      <c r="E151" s="298"/>
      <c r="F151" s="298"/>
      <c r="G151" s="299" t="s">
        <v>638</v>
      </c>
      <c r="H151" s="300"/>
      <c r="I151" s="301"/>
      <c r="J151" s="302"/>
      <c r="K151" s="302"/>
      <c r="L151" s="301"/>
      <c r="M151" s="301"/>
      <c r="N151" s="552">
        <v>65.12</v>
      </c>
      <c r="O151" s="301"/>
      <c r="P151" s="190"/>
      <c r="Q151" s="190"/>
      <c r="R151" s="190"/>
      <c r="S151" s="190"/>
      <c r="T151" s="190"/>
      <c r="U151" s="190"/>
      <c r="V151" s="190"/>
      <c r="W151" s="190"/>
      <c r="X151" s="190"/>
      <c r="Y151" s="190"/>
      <c r="Z151" s="190"/>
      <c r="AA151" s="190"/>
      <c r="AB151" s="190"/>
      <c r="AC151" s="190"/>
      <c r="AD151" s="190"/>
    </row>
    <row r="152" spans="1:30" s="191" customFormat="1" ht="25.5" x14ac:dyDescent="0.25">
      <c r="A152" s="190"/>
      <c r="B152" s="186" t="s">
        <v>1033</v>
      </c>
      <c r="C152" s="186" t="s">
        <v>55</v>
      </c>
      <c r="D152" s="186" t="s">
        <v>56</v>
      </c>
      <c r="E152" s="186" t="s">
        <v>313</v>
      </c>
      <c r="F152" s="192">
        <v>97599</v>
      </c>
      <c r="G152" s="177" t="s">
        <v>1229</v>
      </c>
      <c r="H152" s="368" t="s">
        <v>120</v>
      </c>
      <c r="I152" s="727">
        <v>2</v>
      </c>
      <c r="J152" s="728" t="s">
        <v>1230</v>
      </c>
      <c r="K152" s="194"/>
      <c r="L152" s="727">
        <v>32.56</v>
      </c>
      <c r="M152" s="193">
        <v>0</v>
      </c>
      <c r="N152" s="727">
        <v>65.12</v>
      </c>
      <c r="O152" s="193">
        <v>0</v>
      </c>
      <c r="P152" s="190"/>
      <c r="Q152" s="190"/>
      <c r="R152" s="190"/>
      <c r="S152" s="190"/>
      <c r="T152" s="190"/>
      <c r="U152" s="190"/>
      <c r="V152" s="190"/>
      <c r="W152" s="190"/>
      <c r="X152" s="190"/>
      <c r="Y152" s="190"/>
      <c r="Z152" s="190"/>
      <c r="AA152" s="190"/>
      <c r="AB152" s="190"/>
      <c r="AC152" s="190"/>
      <c r="AD152" s="190"/>
    </row>
    <row r="153" spans="1:30" s="191" customFormat="1" x14ac:dyDescent="0.25">
      <c r="A153" s="190"/>
      <c r="B153" s="186"/>
      <c r="C153" s="186"/>
      <c r="D153" s="186"/>
      <c r="E153" s="186"/>
      <c r="F153" s="192"/>
      <c r="G153" s="389"/>
      <c r="H153" s="390"/>
      <c r="I153" s="391"/>
      <c r="J153" s="392"/>
      <c r="K153" s="392"/>
      <c r="L153" s="391"/>
      <c r="M153" s="391"/>
      <c r="N153" s="553"/>
      <c r="O153" s="393"/>
      <c r="P153" s="190"/>
      <c r="Q153" s="190"/>
      <c r="R153" s="190"/>
      <c r="S153" s="190"/>
      <c r="T153" s="190"/>
      <c r="U153" s="190"/>
      <c r="V153" s="190"/>
      <c r="W153" s="190"/>
      <c r="X153" s="190"/>
      <c r="Y153" s="190"/>
      <c r="Z153" s="190"/>
      <c r="AA153" s="190"/>
      <c r="AB153" s="190"/>
      <c r="AC153" s="190"/>
      <c r="AD153" s="190"/>
    </row>
    <row r="154" spans="1:30" s="191" customFormat="1" x14ac:dyDescent="0.25">
      <c r="A154" s="190"/>
      <c r="B154" s="291" t="s">
        <v>136</v>
      </c>
      <c r="C154" s="291"/>
      <c r="D154" s="291"/>
      <c r="E154" s="291"/>
      <c r="F154" s="291"/>
      <c r="G154" s="292" t="s">
        <v>144</v>
      </c>
      <c r="H154" s="293"/>
      <c r="I154" s="294"/>
      <c r="J154" s="295"/>
      <c r="K154" s="295"/>
      <c r="L154" s="294"/>
      <c r="M154" s="294"/>
      <c r="N154" s="551">
        <v>9404.57</v>
      </c>
      <c r="O154" s="296">
        <v>0</v>
      </c>
      <c r="P154" s="190"/>
      <c r="Q154" s="190"/>
      <c r="R154" s="190"/>
      <c r="S154" s="190"/>
      <c r="T154" s="190"/>
      <c r="U154" s="190"/>
      <c r="V154" s="190"/>
      <c r="W154" s="190"/>
      <c r="X154" s="190"/>
      <c r="Y154" s="190"/>
      <c r="Z154" s="190"/>
      <c r="AA154" s="190"/>
      <c r="AB154" s="190"/>
      <c r="AC154" s="190"/>
      <c r="AD154" s="190"/>
    </row>
    <row r="155" spans="1:30" s="191" customFormat="1" ht="38.25" x14ac:dyDescent="0.25">
      <c r="A155" s="190"/>
      <c r="B155" s="186" t="s">
        <v>1034</v>
      </c>
      <c r="C155" s="186" t="s">
        <v>55</v>
      </c>
      <c r="D155" s="186" t="s">
        <v>56</v>
      </c>
      <c r="E155" s="186" t="s">
        <v>1034</v>
      </c>
      <c r="F155" s="192">
        <v>94990</v>
      </c>
      <c r="G155" s="177" t="s">
        <v>1231</v>
      </c>
      <c r="H155" s="368" t="s">
        <v>908</v>
      </c>
      <c r="I155" s="727">
        <v>4.6572000000000005</v>
      </c>
      <c r="J155" s="728" t="s">
        <v>1232</v>
      </c>
      <c r="K155" s="194"/>
      <c r="L155" s="727">
        <v>930.81</v>
      </c>
      <c r="M155" s="193">
        <v>0</v>
      </c>
      <c r="N155" s="727">
        <v>4334.96</v>
      </c>
      <c r="O155" s="193">
        <v>0</v>
      </c>
      <c r="P155" s="190"/>
      <c r="Q155" s="190"/>
      <c r="R155" s="190"/>
      <c r="S155" s="190"/>
      <c r="T155" s="190"/>
      <c r="U155" s="190"/>
      <c r="V155" s="190"/>
      <c r="W155" s="190"/>
      <c r="X155" s="190"/>
      <c r="Y155" s="190"/>
      <c r="Z155" s="190"/>
      <c r="AA155" s="190"/>
      <c r="AB155" s="190"/>
      <c r="AC155" s="190"/>
      <c r="AD155" s="190"/>
    </row>
    <row r="156" spans="1:30" s="191" customFormat="1" ht="25.5" x14ac:dyDescent="0.25">
      <c r="A156" s="190"/>
      <c r="B156" s="186" t="s">
        <v>1035</v>
      </c>
      <c r="C156" s="186" t="s">
        <v>55</v>
      </c>
      <c r="D156" s="186" t="s">
        <v>56</v>
      </c>
      <c r="E156" s="186" t="s">
        <v>1035</v>
      </c>
      <c r="F156" s="192">
        <v>103946</v>
      </c>
      <c r="G156" s="177" t="s">
        <v>1233</v>
      </c>
      <c r="H156" s="368" t="s">
        <v>44</v>
      </c>
      <c r="I156" s="727">
        <v>142.04</v>
      </c>
      <c r="J156" s="728" t="s">
        <v>1234</v>
      </c>
      <c r="K156" s="194"/>
      <c r="L156" s="727">
        <v>15.66</v>
      </c>
      <c r="M156" s="193">
        <v>0</v>
      </c>
      <c r="N156" s="727">
        <v>2224.34</v>
      </c>
      <c r="O156" s="193">
        <v>0</v>
      </c>
      <c r="P156" s="190"/>
      <c r="Q156" s="190"/>
      <c r="R156" s="190"/>
      <c r="S156" s="190"/>
      <c r="T156" s="190"/>
      <c r="U156" s="190"/>
      <c r="V156" s="190"/>
      <c r="W156" s="190"/>
      <c r="X156" s="190"/>
      <c r="Y156" s="190"/>
      <c r="Z156" s="190"/>
      <c r="AA156" s="190"/>
      <c r="AB156" s="190"/>
      <c r="AC156" s="190"/>
      <c r="AD156" s="190"/>
    </row>
    <row r="157" spans="1:30" s="191" customFormat="1" x14ac:dyDescent="0.25">
      <c r="A157" s="190"/>
      <c r="B157" s="186" t="s">
        <v>1036</v>
      </c>
      <c r="C157" s="186" t="s">
        <v>55</v>
      </c>
      <c r="D157" s="186" t="s">
        <v>56</v>
      </c>
      <c r="E157" s="186" t="s">
        <v>1036</v>
      </c>
      <c r="F157" s="192">
        <v>98520</v>
      </c>
      <c r="G157" s="177" t="s">
        <v>1235</v>
      </c>
      <c r="H157" s="368" t="s">
        <v>44</v>
      </c>
      <c r="I157" s="727">
        <v>142.04</v>
      </c>
      <c r="J157" s="728" t="s">
        <v>1236</v>
      </c>
      <c r="K157" s="194"/>
      <c r="L157" s="727">
        <v>9.73</v>
      </c>
      <c r="M157" s="193">
        <v>0</v>
      </c>
      <c r="N157" s="727">
        <v>1382.04</v>
      </c>
      <c r="O157" s="193"/>
      <c r="P157" s="190"/>
      <c r="Q157" s="190"/>
      <c r="R157" s="190"/>
      <c r="S157" s="190"/>
      <c r="T157" s="190"/>
      <c r="U157" s="190"/>
      <c r="V157" s="190"/>
      <c r="W157" s="190"/>
      <c r="X157" s="190"/>
      <c r="Y157" s="190"/>
      <c r="Z157" s="190"/>
      <c r="AA157" s="190"/>
      <c r="AB157" s="190"/>
      <c r="AC157" s="190"/>
      <c r="AD157" s="190"/>
    </row>
    <row r="158" spans="1:30" s="191" customFormat="1" ht="25.5" x14ac:dyDescent="0.25">
      <c r="A158" s="190"/>
      <c r="B158" s="186" t="s">
        <v>1037</v>
      </c>
      <c r="C158" s="186" t="s">
        <v>55</v>
      </c>
      <c r="D158" s="186" t="s">
        <v>58</v>
      </c>
      <c r="E158" s="186" t="s">
        <v>1037</v>
      </c>
      <c r="F158" s="192" t="s">
        <v>926</v>
      </c>
      <c r="G158" s="177" t="s">
        <v>907</v>
      </c>
      <c r="H158" s="368" t="s">
        <v>908</v>
      </c>
      <c r="I158" s="727">
        <v>10.704000000000001</v>
      </c>
      <c r="J158" s="728">
        <v>106.12</v>
      </c>
      <c r="K158" s="194"/>
      <c r="L158" s="727">
        <v>136.69999999999999</v>
      </c>
      <c r="M158" s="193">
        <v>0</v>
      </c>
      <c r="N158" s="727">
        <v>1463.23</v>
      </c>
      <c r="O158" s="193"/>
      <c r="P158" s="190"/>
      <c r="Q158" s="190"/>
      <c r="R158" s="190"/>
      <c r="S158" s="190"/>
      <c r="T158" s="190"/>
      <c r="U158" s="190"/>
      <c r="V158" s="190"/>
      <c r="W158" s="190"/>
      <c r="X158" s="190"/>
      <c r="Y158" s="190"/>
      <c r="Z158" s="190"/>
      <c r="AA158" s="190"/>
      <c r="AB158" s="190"/>
      <c r="AC158" s="190"/>
      <c r="AD158" s="190"/>
    </row>
    <row r="159" spans="1:30" x14ac:dyDescent="0.25">
      <c r="B159" s="206"/>
      <c r="C159" s="206"/>
      <c r="D159" s="206"/>
      <c r="E159" s="206"/>
      <c r="F159" s="207"/>
      <c r="G159" s="208"/>
      <c r="H159" s="209"/>
      <c r="I159" s="210"/>
      <c r="J159" s="211"/>
      <c r="K159" s="211"/>
      <c r="L159" s="210"/>
      <c r="M159" s="210"/>
      <c r="N159" s="550"/>
      <c r="O159" s="212"/>
      <c r="P159" s="195"/>
      <c r="Q159" s="195"/>
      <c r="R159" s="195"/>
      <c r="S159" s="195"/>
      <c r="T159" s="195"/>
      <c r="U159" s="195"/>
      <c r="V159" s="195"/>
      <c r="W159" s="195"/>
      <c r="X159" s="195"/>
      <c r="Y159" s="195"/>
      <c r="Z159" s="195"/>
      <c r="AA159" s="195"/>
      <c r="AB159" s="195"/>
      <c r="AC159" s="195"/>
      <c r="AD159" s="195"/>
    </row>
    <row r="160" spans="1:30" s="191" customFormat="1" x14ac:dyDescent="0.25">
      <c r="A160" s="190"/>
      <c r="B160" s="291" t="s">
        <v>137</v>
      </c>
      <c r="C160" s="291"/>
      <c r="D160" s="291"/>
      <c r="E160" s="291"/>
      <c r="F160" s="291"/>
      <c r="G160" s="292" t="s">
        <v>146</v>
      </c>
      <c r="H160" s="293"/>
      <c r="I160" s="294"/>
      <c r="J160" s="295"/>
      <c r="K160" s="295"/>
      <c r="L160" s="294"/>
      <c r="M160" s="294"/>
      <c r="N160" s="551">
        <v>19022.36</v>
      </c>
      <c r="O160" s="296">
        <v>0</v>
      </c>
      <c r="P160" s="190"/>
      <c r="Q160" s="190"/>
      <c r="R160" s="190"/>
      <c r="S160" s="190"/>
      <c r="T160" s="190"/>
      <c r="U160" s="190"/>
      <c r="V160" s="190"/>
      <c r="W160" s="190"/>
      <c r="X160" s="190"/>
      <c r="Y160" s="190"/>
      <c r="Z160" s="190"/>
      <c r="AA160" s="190"/>
      <c r="AB160" s="190"/>
      <c r="AC160" s="190"/>
      <c r="AD160" s="190"/>
    </row>
    <row r="161" spans="1:30" s="191" customFormat="1" x14ac:dyDescent="0.25">
      <c r="A161" s="190"/>
      <c r="B161" s="298" t="s">
        <v>1038</v>
      </c>
      <c r="C161" s="298"/>
      <c r="D161" s="298"/>
      <c r="E161" s="298"/>
      <c r="F161" s="298"/>
      <c r="G161" s="299" t="s">
        <v>148</v>
      </c>
      <c r="H161" s="300"/>
      <c r="I161" s="301"/>
      <c r="J161" s="302"/>
      <c r="K161" s="302"/>
      <c r="L161" s="301"/>
      <c r="M161" s="301"/>
      <c r="N161" s="552">
        <v>1545.81</v>
      </c>
      <c r="O161" s="303">
        <v>0</v>
      </c>
      <c r="P161" s="190"/>
      <c r="Q161" s="190"/>
      <c r="R161" s="190"/>
      <c r="S161" s="190"/>
      <c r="T161" s="190"/>
      <c r="U161" s="190"/>
      <c r="V161" s="190"/>
      <c r="W161" s="190"/>
      <c r="X161" s="190"/>
      <c r="Y161" s="190"/>
      <c r="Z161" s="190"/>
      <c r="AA161" s="190"/>
      <c r="AB161" s="190"/>
      <c r="AC161" s="190"/>
      <c r="AD161" s="190"/>
    </row>
    <row r="162" spans="1:30" s="191" customFormat="1" ht="38.25" x14ac:dyDescent="0.25">
      <c r="A162" s="190"/>
      <c r="B162" s="186" t="s">
        <v>1039</v>
      </c>
      <c r="C162" s="186" t="s">
        <v>55</v>
      </c>
      <c r="D162" s="186" t="s">
        <v>56</v>
      </c>
      <c r="E162" s="186" t="s">
        <v>1039</v>
      </c>
      <c r="F162" s="192">
        <v>100725</v>
      </c>
      <c r="G162" s="177" t="s">
        <v>1237</v>
      </c>
      <c r="H162" s="368" t="s">
        <v>44</v>
      </c>
      <c r="I162" s="727">
        <v>57.379999999999995</v>
      </c>
      <c r="J162" s="728" t="s">
        <v>1238</v>
      </c>
      <c r="K162" s="194"/>
      <c r="L162" s="727">
        <v>26.94</v>
      </c>
      <c r="M162" s="193">
        <v>0</v>
      </c>
      <c r="N162" s="727">
        <v>1545.81</v>
      </c>
      <c r="O162" s="193">
        <v>0</v>
      </c>
      <c r="P162" s="190"/>
      <c r="Q162" s="190"/>
      <c r="R162" s="190"/>
      <c r="S162" s="190"/>
      <c r="T162" s="190"/>
      <c r="U162" s="190"/>
      <c r="V162" s="190"/>
      <c r="W162" s="190"/>
      <c r="X162" s="190"/>
      <c r="Y162" s="190"/>
      <c r="Z162" s="190"/>
      <c r="AA162" s="190"/>
      <c r="AB162" s="190"/>
      <c r="AC162" s="190"/>
      <c r="AD162" s="190"/>
    </row>
    <row r="163" spans="1:30" s="191" customFormat="1" x14ac:dyDescent="0.25">
      <c r="A163" s="190"/>
      <c r="B163" s="298" t="s">
        <v>1040</v>
      </c>
      <c r="C163" s="298"/>
      <c r="D163" s="298"/>
      <c r="E163" s="298"/>
      <c r="F163" s="298"/>
      <c r="G163" s="299" t="s">
        <v>149</v>
      </c>
      <c r="H163" s="300"/>
      <c r="I163" s="301"/>
      <c r="J163" s="302"/>
      <c r="K163" s="302"/>
      <c r="L163" s="301"/>
      <c r="M163" s="301"/>
      <c r="N163" s="552">
        <v>7636.87</v>
      </c>
      <c r="O163" s="303">
        <v>0</v>
      </c>
      <c r="P163" s="190"/>
      <c r="Q163" s="190"/>
      <c r="R163" s="190"/>
      <c r="S163" s="190"/>
      <c r="T163" s="190"/>
      <c r="U163" s="190"/>
      <c r="V163" s="190"/>
      <c r="W163" s="190"/>
      <c r="X163" s="190"/>
      <c r="Y163" s="190"/>
      <c r="Z163" s="190"/>
      <c r="AA163" s="190"/>
      <c r="AB163" s="190"/>
      <c r="AC163" s="190"/>
      <c r="AD163" s="190"/>
    </row>
    <row r="164" spans="1:30" s="191" customFormat="1" ht="25.5" x14ac:dyDescent="0.25">
      <c r="A164" s="190"/>
      <c r="B164" s="186" t="s">
        <v>1041</v>
      </c>
      <c r="C164" s="186" t="s">
        <v>55</v>
      </c>
      <c r="D164" s="186" t="s">
        <v>56</v>
      </c>
      <c r="E164" s="186" t="s">
        <v>1041</v>
      </c>
      <c r="F164" s="192">
        <v>88485</v>
      </c>
      <c r="G164" s="177" t="s">
        <v>1239</v>
      </c>
      <c r="H164" s="368" t="s">
        <v>44</v>
      </c>
      <c r="I164" s="727">
        <v>144.31</v>
      </c>
      <c r="J164" s="728" t="s">
        <v>1240</v>
      </c>
      <c r="K164" s="194"/>
      <c r="L164" s="727">
        <v>4.4000000000000004</v>
      </c>
      <c r="M164" s="193">
        <v>0</v>
      </c>
      <c r="N164" s="727">
        <v>634.96</v>
      </c>
      <c r="O164" s="193">
        <v>0</v>
      </c>
      <c r="P164" s="190"/>
      <c r="Q164" s="190"/>
      <c r="R164" s="190"/>
      <c r="S164" s="190"/>
      <c r="T164" s="190"/>
      <c r="U164" s="190"/>
      <c r="V164" s="190"/>
      <c r="W164" s="190"/>
      <c r="X164" s="190"/>
      <c r="Y164" s="190"/>
      <c r="Z164" s="190"/>
      <c r="AA164" s="190"/>
      <c r="AB164" s="190"/>
      <c r="AC164" s="190"/>
      <c r="AD164" s="190"/>
    </row>
    <row r="165" spans="1:30" s="191" customFormat="1" ht="25.5" x14ac:dyDescent="0.25">
      <c r="A165" s="190"/>
      <c r="B165" s="186" t="s">
        <v>1042</v>
      </c>
      <c r="C165" s="186" t="s">
        <v>55</v>
      </c>
      <c r="D165" s="186" t="s">
        <v>57</v>
      </c>
      <c r="E165" s="186" t="s">
        <v>1042</v>
      </c>
      <c r="F165" s="192">
        <v>1901003033</v>
      </c>
      <c r="G165" s="177" t="s">
        <v>1241</v>
      </c>
      <c r="H165" s="368" t="s">
        <v>44</v>
      </c>
      <c r="I165" s="727">
        <v>144.31</v>
      </c>
      <c r="J165" s="728">
        <v>26.07</v>
      </c>
      <c r="K165" s="194"/>
      <c r="L165" s="727">
        <v>33.58</v>
      </c>
      <c r="M165" s="193">
        <v>0</v>
      </c>
      <c r="N165" s="727">
        <v>4845.92</v>
      </c>
      <c r="O165" s="193">
        <v>0</v>
      </c>
      <c r="P165" s="337"/>
      <c r="Q165" s="190"/>
      <c r="R165" s="190"/>
      <c r="S165" s="190"/>
      <c r="T165" s="190"/>
      <c r="U165" s="190"/>
      <c r="V165" s="190"/>
      <c r="W165" s="190"/>
      <c r="X165" s="190"/>
      <c r="Y165" s="190"/>
      <c r="Z165" s="190"/>
      <c r="AA165" s="190"/>
      <c r="AB165" s="190"/>
      <c r="AC165" s="190"/>
      <c r="AD165" s="190"/>
    </row>
    <row r="166" spans="1:30" s="191" customFormat="1" ht="25.5" x14ac:dyDescent="0.25">
      <c r="A166" s="190"/>
      <c r="B166" s="186" t="s">
        <v>1043</v>
      </c>
      <c r="C166" s="186" t="s">
        <v>55</v>
      </c>
      <c r="D166" s="186" t="s">
        <v>56</v>
      </c>
      <c r="E166" s="186" t="s">
        <v>1043</v>
      </c>
      <c r="F166" s="192">
        <v>88489</v>
      </c>
      <c r="G166" s="177" t="s">
        <v>1242</v>
      </c>
      <c r="H166" s="368" t="s">
        <v>44</v>
      </c>
      <c r="I166" s="727">
        <v>144.31</v>
      </c>
      <c r="J166" s="728" t="s">
        <v>1243</v>
      </c>
      <c r="K166" s="194"/>
      <c r="L166" s="727">
        <v>14.94</v>
      </c>
      <c r="M166" s="193">
        <v>0</v>
      </c>
      <c r="N166" s="727">
        <v>2155.9899999999998</v>
      </c>
      <c r="O166" s="193">
        <v>0</v>
      </c>
      <c r="P166" s="190"/>
      <c r="Q166" s="190"/>
      <c r="R166" s="190"/>
      <c r="S166" s="190"/>
      <c r="T166" s="190"/>
      <c r="U166" s="190"/>
      <c r="V166" s="190"/>
      <c r="W166" s="190"/>
      <c r="X166" s="190"/>
      <c r="Y166" s="190"/>
      <c r="Z166" s="190"/>
      <c r="AA166" s="190"/>
      <c r="AB166" s="190"/>
      <c r="AC166" s="190"/>
      <c r="AD166" s="190"/>
    </row>
    <row r="167" spans="1:30" s="191" customFormat="1" x14ac:dyDescent="0.25">
      <c r="A167" s="190"/>
      <c r="B167" s="298" t="s">
        <v>1044</v>
      </c>
      <c r="C167" s="298"/>
      <c r="D167" s="298"/>
      <c r="E167" s="298"/>
      <c r="F167" s="298"/>
      <c r="G167" s="299" t="s">
        <v>150</v>
      </c>
      <c r="H167" s="300"/>
      <c r="I167" s="301"/>
      <c r="J167" s="302"/>
      <c r="K167" s="302"/>
      <c r="L167" s="301"/>
      <c r="M167" s="301"/>
      <c r="N167" s="552">
        <v>6889.35</v>
      </c>
      <c r="O167" s="303">
        <v>0</v>
      </c>
      <c r="P167" s="190"/>
      <c r="Q167" s="190"/>
      <c r="R167" s="190"/>
      <c r="S167" s="190"/>
      <c r="T167" s="190"/>
      <c r="U167" s="190"/>
      <c r="V167" s="190"/>
      <c r="W167" s="190"/>
      <c r="X167" s="190"/>
      <c r="Y167" s="190"/>
      <c r="Z167" s="190"/>
      <c r="AA167" s="190"/>
      <c r="AB167" s="190"/>
      <c r="AC167" s="190"/>
      <c r="AD167" s="190"/>
    </row>
    <row r="168" spans="1:30" s="191" customFormat="1" ht="25.5" x14ac:dyDescent="0.25">
      <c r="A168" s="190"/>
      <c r="B168" s="186" t="s">
        <v>1045</v>
      </c>
      <c r="C168" s="186" t="s">
        <v>55</v>
      </c>
      <c r="D168" s="186" t="s">
        <v>56</v>
      </c>
      <c r="E168" s="186" t="s">
        <v>1045</v>
      </c>
      <c r="F168" s="192">
        <v>88485</v>
      </c>
      <c r="G168" s="177" t="s">
        <v>1239</v>
      </c>
      <c r="H168" s="368" t="s">
        <v>44</v>
      </c>
      <c r="I168" s="727">
        <v>144.31</v>
      </c>
      <c r="J168" s="728" t="s">
        <v>1240</v>
      </c>
      <c r="K168" s="194"/>
      <c r="L168" s="727">
        <v>4.4000000000000004</v>
      </c>
      <c r="M168" s="193">
        <v>0</v>
      </c>
      <c r="N168" s="727">
        <v>634.96</v>
      </c>
      <c r="O168" s="193">
        <v>0</v>
      </c>
      <c r="P168" s="190"/>
      <c r="Q168" s="190"/>
      <c r="R168" s="190"/>
      <c r="S168" s="190"/>
      <c r="T168" s="190"/>
      <c r="U168" s="190"/>
      <c r="V168" s="190"/>
      <c r="W168" s="190"/>
      <c r="X168" s="190"/>
      <c r="Y168" s="190"/>
      <c r="Z168" s="190"/>
      <c r="AA168" s="190"/>
      <c r="AB168" s="190"/>
      <c r="AC168" s="190"/>
      <c r="AD168" s="190"/>
    </row>
    <row r="169" spans="1:30" s="191" customFormat="1" ht="25.5" x14ac:dyDescent="0.25">
      <c r="A169" s="190"/>
      <c r="B169" s="186" t="s">
        <v>1046</v>
      </c>
      <c r="C169" s="186" t="s">
        <v>55</v>
      </c>
      <c r="D169" s="186" t="s">
        <v>57</v>
      </c>
      <c r="E169" s="186" t="s">
        <v>1046</v>
      </c>
      <c r="F169" s="192">
        <v>1901003505</v>
      </c>
      <c r="G169" s="177" t="s">
        <v>1244</v>
      </c>
      <c r="H169" s="368" t="s">
        <v>44</v>
      </c>
      <c r="I169" s="727">
        <v>144.31</v>
      </c>
      <c r="J169" s="728">
        <v>33.65</v>
      </c>
      <c r="K169" s="194"/>
      <c r="L169" s="727">
        <v>43.34</v>
      </c>
      <c r="M169" s="193">
        <v>0</v>
      </c>
      <c r="N169" s="727">
        <v>6254.39</v>
      </c>
      <c r="O169" s="193">
        <v>0</v>
      </c>
      <c r="P169" s="190"/>
      <c r="Q169" s="190"/>
      <c r="R169" s="190"/>
      <c r="S169" s="190"/>
      <c r="T169" s="190"/>
      <c r="U169" s="190"/>
      <c r="V169" s="190"/>
      <c r="W169" s="190"/>
      <c r="X169" s="190"/>
      <c r="Y169" s="190"/>
      <c r="Z169" s="190"/>
      <c r="AA169" s="190"/>
      <c r="AB169" s="190"/>
      <c r="AC169" s="190"/>
      <c r="AD169" s="190"/>
    </row>
    <row r="170" spans="1:30" s="191" customFormat="1" x14ac:dyDescent="0.25">
      <c r="A170" s="190"/>
      <c r="B170" s="298" t="s">
        <v>1077</v>
      </c>
      <c r="C170" s="298"/>
      <c r="D170" s="298"/>
      <c r="E170" s="298"/>
      <c r="F170" s="298"/>
      <c r="G170" s="299" t="s">
        <v>1079</v>
      </c>
      <c r="H170" s="300"/>
      <c r="I170" s="301"/>
      <c r="J170" s="302"/>
      <c r="K170" s="302"/>
      <c r="L170" s="301"/>
      <c r="M170" s="301"/>
      <c r="N170" s="552">
        <v>2950.33</v>
      </c>
      <c r="O170" s="303">
        <v>0</v>
      </c>
      <c r="P170" s="190"/>
      <c r="Q170" s="190"/>
      <c r="R170" s="190"/>
      <c r="S170" s="190"/>
      <c r="T170" s="190"/>
      <c r="U170" s="190"/>
      <c r="V170" s="190"/>
      <c r="W170" s="190"/>
      <c r="X170" s="190"/>
      <c r="Y170" s="190"/>
      <c r="Z170" s="190"/>
      <c r="AA170" s="190"/>
      <c r="AB170" s="190"/>
      <c r="AC170" s="190"/>
      <c r="AD170" s="190"/>
    </row>
    <row r="171" spans="1:30" s="191" customFormat="1" ht="25.5" x14ac:dyDescent="0.25">
      <c r="A171" s="190"/>
      <c r="B171" s="186" t="s">
        <v>1078</v>
      </c>
      <c r="C171" s="186" t="s">
        <v>55</v>
      </c>
      <c r="D171" s="186" t="s">
        <v>56</v>
      </c>
      <c r="E171" s="186" t="s">
        <v>1078</v>
      </c>
      <c r="F171" s="192">
        <v>88485</v>
      </c>
      <c r="G171" s="177" t="s">
        <v>1239</v>
      </c>
      <c r="H171" s="368" t="s">
        <v>44</v>
      </c>
      <c r="I171" s="727">
        <v>61.800000000000004</v>
      </c>
      <c r="J171" s="728" t="s">
        <v>1240</v>
      </c>
      <c r="K171" s="194"/>
      <c r="L171" s="727">
        <v>4.4000000000000004</v>
      </c>
      <c r="M171" s="193">
        <v>0</v>
      </c>
      <c r="N171" s="727">
        <v>271.92</v>
      </c>
      <c r="O171" s="193">
        <v>0</v>
      </c>
      <c r="P171" s="190"/>
      <c r="Q171" s="190"/>
      <c r="R171" s="190"/>
      <c r="S171" s="190"/>
      <c r="T171" s="190"/>
      <c r="U171" s="190"/>
      <c r="V171" s="190"/>
      <c r="W171" s="190"/>
      <c r="X171" s="190"/>
      <c r="Y171" s="190"/>
      <c r="Z171" s="190"/>
      <c r="AA171" s="190"/>
      <c r="AB171" s="190"/>
      <c r="AC171" s="190"/>
      <c r="AD171" s="190"/>
    </row>
    <row r="172" spans="1:30" s="191" customFormat="1" ht="25.5" x14ac:dyDescent="0.25">
      <c r="A172" s="190"/>
      <c r="B172" s="186" t="s">
        <v>1080</v>
      </c>
      <c r="C172" s="186" t="s">
        <v>55</v>
      </c>
      <c r="D172" s="186" t="s">
        <v>57</v>
      </c>
      <c r="E172" s="186" t="s">
        <v>1080</v>
      </c>
      <c r="F172" s="192">
        <v>1901003505</v>
      </c>
      <c r="G172" s="177" t="s">
        <v>1244</v>
      </c>
      <c r="H172" s="368" t="s">
        <v>44</v>
      </c>
      <c r="I172" s="727">
        <v>61.800000000000004</v>
      </c>
      <c r="J172" s="728">
        <v>33.65</v>
      </c>
      <c r="K172" s="194"/>
      <c r="L172" s="727">
        <v>43.34</v>
      </c>
      <c r="M172" s="193">
        <v>0</v>
      </c>
      <c r="N172" s="727">
        <v>2678.41</v>
      </c>
      <c r="O172" s="193">
        <v>0</v>
      </c>
      <c r="P172" s="190"/>
      <c r="Q172" s="190"/>
      <c r="R172" s="190"/>
      <c r="S172" s="190"/>
      <c r="T172" s="190"/>
      <c r="U172" s="190"/>
      <c r="V172" s="190"/>
      <c r="W172" s="190"/>
      <c r="X172" s="190"/>
      <c r="Y172" s="190"/>
      <c r="Z172" s="190"/>
      <c r="AA172" s="190"/>
      <c r="AB172" s="190"/>
      <c r="AC172" s="190"/>
      <c r="AD172" s="190"/>
    </row>
    <row r="173" spans="1:30" s="191" customFormat="1" x14ac:dyDescent="0.25">
      <c r="A173" s="190"/>
      <c r="B173" s="186"/>
      <c r="C173" s="186"/>
      <c r="D173" s="186"/>
      <c r="E173" s="186"/>
      <c r="F173" s="192"/>
      <c r="G173" s="389"/>
      <c r="H173" s="390"/>
      <c r="I173" s="391"/>
      <c r="J173" s="392"/>
      <c r="K173" s="392"/>
      <c r="L173" s="391"/>
      <c r="M173" s="391">
        <v>0</v>
      </c>
      <c r="N173" s="553"/>
      <c r="O173" s="393"/>
      <c r="P173" s="190"/>
      <c r="Q173" s="190"/>
      <c r="R173" s="190"/>
      <c r="S173" s="190"/>
      <c r="T173" s="190"/>
      <c r="U173" s="190"/>
      <c r="V173" s="190"/>
      <c r="W173" s="190"/>
      <c r="X173" s="190"/>
      <c r="Y173" s="190"/>
      <c r="Z173" s="190"/>
      <c r="AA173" s="190"/>
      <c r="AB173" s="190"/>
      <c r="AC173" s="190"/>
      <c r="AD173" s="190"/>
    </row>
    <row r="174" spans="1:30" s="191" customFormat="1" x14ac:dyDescent="0.25">
      <c r="A174" s="190"/>
      <c r="B174" s="291" t="s">
        <v>140</v>
      </c>
      <c r="C174" s="291"/>
      <c r="D174" s="291"/>
      <c r="E174" s="291"/>
      <c r="F174" s="291"/>
      <c r="G174" s="292" t="s">
        <v>309</v>
      </c>
      <c r="H174" s="293"/>
      <c r="I174" s="294"/>
      <c r="J174" s="295"/>
      <c r="K174" s="295"/>
      <c r="L174" s="294"/>
      <c r="M174" s="294"/>
      <c r="N174" s="551">
        <v>3273.62</v>
      </c>
      <c r="O174" s="296">
        <v>0</v>
      </c>
      <c r="P174" s="190"/>
      <c r="Q174" s="190"/>
      <c r="R174" s="190"/>
      <c r="S174" s="190"/>
      <c r="T174" s="190"/>
      <c r="U174" s="190"/>
      <c r="V174" s="190"/>
      <c r="W174" s="190"/>
      <c r="X174" s="190"/>
      <c r="Y174" s="190"/>
      <c r="Z174" s="190"/>
      <c r="AA174" s="190"/>
      <c r="AB174" s="190"/>
      <c r="AC174" s="190"/>
      <c r="AD174" s="190"/>
    </row>
    <row r="175" spans="1:30" s="191" customFormat="1" x14ac:dyDescent="0.25">
      <c r="A175" s="190"/>
      <c r="B175" s="298" t="s">
        <v>156</v>
      </c>
      <c r="C175" s="298"/>
      <c r="D175" s="298"/>
      <c r="E175" s="298"/>
      <c r="F175" s="298"/>
      <c r="G175" s="299" t="s">
        <v>130</v>
      </c>
      <c r="H175" s="300"/>
      <c r="I175" s="301"/>
      <c r="J175" s="302"/>
      <c r="K175" s="302"/>
      <c r="L175" s="301"/>
      <c r="M175" s="301"/>
      <c r="N175" s="552">
        <v>3273.62</v>
      </c>
      <c r="O175" s="303">
        <v>0</v>
      </c>
      <c r="P175" s="190"/>
      <c r="Q175" s="190"/>
      <c r="R175" s="190"/>
      <c r="S175" s="190"/>
      <c r="T175" s="190"/>
      <c r="U175" s="190"/>
      <c r="V175" s="190"/>
      <c r="W175" s="190"/>
      <c r="X175" s="190"/>
      <c r="Y175" s="190"/>
      <c r="Z175" s="190"/>
      <c r="AA175" s="190"/>
      <c r="AB175" s="190"/>
      <c r="AC175" s="190"/>
      <c r="AD175" s="190"/>
    </row>
    <row r="176" spans="1:30" s="191" customFormat="1" x14ac:dyDescent="0.25">
      <c r="A176" s="190"/>
      <c r="B176" s="186" t="s">
        <v>1047</v>
      </c>
      <c r="C176" s="186" t="s">
        <v>55</v>
      </c>
      <c r="D176" s="186" t="s">
        <v>56</v>
      </c>
      <c r="E176" s="186" t="s">
        <v>1047</v>
      </c>
      <c r="F176" s="192">
        <v>98689</v>
      </c>
      <c r="G176" s="177" t="s">
        <v>1245</v>
      </c>
      <c r="H176" s="368" t="s">
        <v>138</v>
      </c>
      <c r="I176" s="727">
        <v>6.65</v>
      </c>
      <c r="J176" s="728" t="s">
        <v>1246</v>
      </c>
      <c r="K176" s="194"/>
      <c r="L176" s="727">
        <v>139.88999999999999</v>
      </c>
      <c r="M176" s="193">
        <v>0</v>
      </c>
      <c r="N176" s="727">
        <v>930.26</v>
      </c>
      <c r="O176" s="193">
        <v>0</v>
      </c>
      <c r="P176" s="190"/>
      <c r="Q176" s="190"/>
      <c r="R176" s="190"/>
      <c r="S176" s="190"/>
      <c r="T176" s="190"/>
      <c r="U176" s="190"/>
      <c r="V176" s="190"/>
      <c r="W176" s="190"/>
      <c r="X176" s="190"/>
      <c r="Y176" s="190"/>
      <c r="Z176" s="190"/>
      <c r="AA176" s="190"/>
      <c r="AB176" s="190"/>
      <c r="AC176" s="190"/>
      <c r="AD176" s="190"/>
    </row>
    <row r="177" spans="1:30" s="191" customFormat="1" ht="38.25" x14ac:dyDescent="0.25">
      <c r="A177" s="190"/>
      <c r="B177" s="186" t="s">
        <v>1048</v>
      </c>
      <c r="C177" s="186" t="s">
        <v>55</v>
      </c>
      <c r="D177" s="186" t="s">
        <v>56</v>
      </c>
      <c r="E177" s="186" t="s">
        <v>1048</v>
      </c>
      <c r="F177" s="192">
        <v>101965</v>
      </c>
      <c r="G177" s="177" t="s">
        <v>1247</v>
      </c>
      <c r="H177" s="368" t="s">
        <v>138</v>
      </c>
      <c r="I177" s="727">
        <v>9.6</v>
      </c>
      <c r="J177" s="728" t="s">
        <v>1248</v>
      </c>
      <c r="K177" s="194"/>
      <c r="L177" s="727">
        <v>244.1</v>
      </c>
      <c r="M177" s="193">
        <v>0</v>
      </c>
      <c r="N177" s="727">
        <v>2343.36</v>
      </c>
      <c r="O177" s="193">
        <v>0</v>
      </c>
      <c r="P177" s="190"/>
      <c r="Q177" s="190"/>
      <c r="R177" s="190"/>
      <c r="S177" s="190"/>
      <c r="T177" s="190"/>
      <c r="U177" s="190"/>
      <c r="V177" s="190"/>
      <c r="W177" s="190"/>
      <c r="X177" s="190"/>
      <c r="Y177" s="190"/>
      <c r="Z177" s="190"/>
      <c r="AA177" s="190"/>
      <c r="AB177" s="190"/>
      <c r="AC177" s="190"/>
      <c r="AD177" s="190"/>
    </row>
    <row r="178" spans="1:30" s="191" customFormat="1" x14ac:dyDescent="0.25">
      <c r="A178" s="190"/>
      <c r="B178" s="186"/>
      <c r="C178" s="186"/>
      <c r="D178" s="186"/>
      <c r="E178" s="186"/>
      <c r="F178" s="192"/>
      <c r="G178" s="389"/>
      <c r="H178" s="390"/>
      <c r="I178" s="391"/>
      <c r="J178" s="392"/>
      <c r="K178" s="392"/>
      <c r="L178" s="391"/>
      <c r="M178" s="391"/>
      <c r="N178" s="553"/>
      <c r="O178" s="393"/>
      <c r="P178" s="190"/>
      <c r="Q178" s="190"/>
      <c r="R178" s="190"/>
      <c r="S178" s="190"/>
      <c r="T178" s="190"/>
      <c r="U178" s="190"/>
      <c r="V178" s="190"/>
      <c r="W178" s="190"/>
      <c r="X178" s="190"/>
      <c r="Y178" s="190"/>
      <c r="Z178" s="190"/>
      <c r="AA178" s="190"/>
      <c r="AB178" s="190"/>
      <c r="AC178" s="190"/>
      <c r="AD178" s="190"/>
    </row>
    <row r="179" spans="1:30" s="191" customFormat="1" x14ac:dyDescent="0.25">
      <c r="A179" s="190"/>
      <c r="B179" s="291" t="s">
        <v>142</v>
      </c>
      <c r="C179" s="291"/>
      <c r="D179" s="291"/>
      <c r="E179" s="291"/>
      <c r="F179" s="291"/>
      <c r="G179" s="292" t="s">
        <v>145</v>
      </c>
      <c r="H179" s="293"/>
      <c r="I179" s="294"/>
      <c r="J179" s="295"/>
      <c r="K179" s="295"/>
      <c r="L179" s="294"/>
      <c r="M179" s="294"/>
      <c r="N179" s="551">
        <v>21135.96</v>
      </c>
      <c r="O179" s="296" t="e">
        <v>#REF!</v>
      </c>
      <c r="P179" s="190"/>
      <c r="Q179" s="190"/>
      <c r="R179" s="190"/>
      <c r="S179" s="190"/>
      <c r="T179" s="190"/>
      <c r="U179" s="190"/>
      <c r="V179" s="190"/>
      <c r="W179" s="190"/>
      <c r="X179" s="190"/>
      <c r="Y179" s="190"/>
      <c r="Z179" s="190"/>
      <c r="AA179" s="190"/>
      <c r="AB179" s="190"/>
      <c r="AC179" s="190"/>
      <c r="AD179" s="190"/>
    </row>
    <row r="180" spans="1:30" s="191" customFormat="1" ht="25.5" x14ac:dyDescent="0.25">
      <c r="A180" s="190"/>
      <c r="B180" s="186" t="s">
        <v>859</v>
      </c>
      <c r="C180" s="186" t="s">
        <v>55</v>
      </c>
      <c r="D180" s="186" t="s">
        <v>56</v>
      </c>
      <c r="E180" s="186" t="s">
        <v>859</v>
      </c>
      <c r="F180" s="192">
        <v>98522</v>
      </c>
      <c r="G180" s="177" t="s">
        <v>1249</v>
      </c>
      <c r="H180" s="368" t="s">
        <v>138</v>
      </c>
      <c r="I180" s="727">
        <v>65.709999999999994</v>
      </c>
      <c r="J180" s="728" t="s">
        <v>1250</v>
      </c>
      <c r="K180" s="194"/>
      <c r="L180" s="727">
        <v>192.62</v>
      </c>
      <c r="M180" s="193">
        <v>0</v>
      </c>
      <c r="N180" s="727">
        <v>12657.06</v>
      </c>
      <c r="O180" s="193">
        <v>0</v>
      </c>
      <c r="P180" s="190"/>
      <c r="Q180" s="190"/>
      <c r="R180" s="190"/>
      <c r="S180" s="190"/>
      <c r="T180" s="190"/>
      <c r="U180" s="190"/>
      <c r="V180" s="190"/>
      <c r="W180" s="190"/>
      <c r="X180" s="190"/>
      <c r="Y180" s="190"/>
      <c r="Z180" s="190"/>
      <c r="AA180" s="190"/>
      <c r="AB180" s="190"/>
      <c r="AC180" s="190"/>
      <c r="AD180" s="190"/>
    </row>
    <row r="181" spans="1:30" s="191" customFormat="1" ht="25.5" x14ac:dyDescent="0.25">
      <c r="A181" s="190"/>
      <c r="B181" s="186" t="s">
        <v>1070</v>
      </c>
      <c r="C181" s="186" t="s">
        <v>55</v>
      </c>
      <c r="D181" s="186" t="s">
        <v>58</v>
      </c>
      <c r="E181" s="186" t="s">
        <v>1070</v>
      </c>
      <c r="F181" s="192" t="s">
        <v>1069</v>
      </c>
      <c r="G181" s="177" t="s">
        <v>1068</v>
      </c>
      <c r="H181" s="368" t="s">
        <v>44</v>
      </c>
      <c r="I181" s="727">
        <v>7.5</v>
      </c>
      <c r="J181" s="728">
        <v>877.59999999999991</v>
      </c>
      <c r="K181" s="194"/>
      <c r="L181" s="727">
        <v>1130.52</v>
      </c>
      <c r="M181" s="193">
        <v>0</v>
      </c>
      <c r="N181" s="727">
        <v>8478.9</v>
      </c>
      <c r="O181" s="193"/>
      <c r="P181" s="190"/>
      <c r="Q181" s="190"/>
      <c r="R181" s="190"/>
      <c r="S181" s="190"/>
      <c r="T181" s="190"/>
      <c r="U181" s="190"/>
      <c r="V181" s="190"/>
      <c r="W181" s="190"/>
      <c r="X181" s="190"/>
      <c r="Y181" s="190"/>
      <c r="Z181" s="190"/>
      <c r="AA181" s="190"/>
      <c r="AB181" s="190"/>
      <c r="AC181" s="190"/>
      <c r="AD181" s="190"/>
    </row>
    <row r="182" spans="1:30" s="191" customFormat="1" x14ac:dyDescent="0.25">
      <c r="A182" s="190"/>
      <c r="B182" s="186"/>
      <c r="C182" s="186"/>
      <c r="D182" s="186"/>
      <c r="E182" s="186"/>
      <c r="F182" s="192"/>
      <c r="G182" s="389"/>
      <c r="H182" s="186"/>
      <c r="I182" s="193"/>
      <c r="J182" s="653"/>
      <c r="K182" s="653"/>
      <c r="L182" s="193"/>
      <c r="M182" s="193"/>
      <c r="N182" s="654"/>
      <c r="O182" s="193"/>
      <c r="P182" s="190"/>
      <c r="Q182" s="190"/>
      <c r="R182" s="190"/>
      <c r="S182" s="190"/>
      <c r="T182" s="190"/>
      <c r="U182" s="190"/>
      <c r="V182" s="190"/>
      <c r="W182" s="190"/>
      <c r="X182" s="190"/>
      <c r="Y182" s="190"/>
      <c r="Z182" s="190"/>
      <c r="AA182" s="190"/>
      <c r="AB182" s="190"/>
      <c r="AC182" s="190"/>
      <c r="AD182" s="190"/>
    </row>
    <row r="183" spans="1:30" s="191" customFormat="1" x14ac:dyDescent="0.25">
      <c r="A183" s="190"/>
      <c r="B183" s="291" t="s">
        <v>143</v>
      </c>
      <c r="C183" s="291"/>
      <c r="D183" s="291"/>
      <c r="E183" s="291"/>
      <c r="F183" s="291"/>
      <c r="G183" s="292" t="s">
        <v>154</v>
      </c>
      <c r="H183" s="293"/>
      <c r="I183" s="294"/>
      <c r="J183" s="295"/>
      <c r="K183" s="295"/>
      <c r="L183" s="294"/>
      <c r="M183" s="294"/>
      <c r="N183" s="551">
        <v>15403.199999999999</v>
      </c>
      <c r="O183" s="296">
        <v>0</v>
      </c>
      <c r="P183" s="655">
        <v>0</v>
      </c>
      <c r="Q183" s="190"/>
      <c r="R183" s="190"/>
      <c r="S183" s="190"/>
      <c r="T183" s="190"/>
      <c r="U183" s="190"/>
      <c r="V183" s="190"/>
      <c r="W183" s="190"/>
      <c r="X183" s="190"/>
      <c r="Y183" s="190"/>
      <c r="Z183" s="190"/>
      <c r="AA183" s="190"/>
      <c r="AB183" s="190"/>
      <c r="AC183" s="190"/>
      <c r="AD183" s="190"/>
    </row>
    <row r="184" spans="1:30" s="191" customFormat="1" ht="25.5" x14ac:dyDescent="0.25">
      <c r="A184" s="190"/>
      <c r="B184" s="186" t="s">
        <v>920</v>
      </c>
      <c r="C184" s="186" t="s">
        <v>55</v>
      </c>
      <c r="D184" s="186" t="s">
        <v>56</v>
      </c>
      <c r="E184" s="186" t="s">
        <v>920</v>
      </c>
      <c r="F184" s="192">
        <v>90777</v>
      </c>
      <c r="G184" s="177" t="s">
        <v>1251</v>
      </c>
      <c r="H184" s="368" t="s">
        <v>914</v>
      </c>
      <c r="I184" s="727">
        <v>12</v>
      </c>
      <c r="J184" s="728" t="s">
        <v>1252</v>
      </c>
      <c r="K184" s="194"/>
      <c r="L184" s="727">
        <v>126.08</v>
      </c>
      <c r="M184" s="193">
        <v>0</v>
      </c>
      <c r="N184" s="727">
        <v>1512.96</v>
      </c>
      <c r="O184" s="193">
        <v>0</v>
      </c>
      <c r="P184" s="190"/>
      <c r="Q184" s="190"/>
      <c r="R184" s="190"/>
      <c r="S184" s="190"/>
      <c r="T184" s="190"/>
      <c r="U184" s="190"/>
      <c r="V184" s="190"/>
      <c r="W184" s="190"/>
      <c r="X184" s="190"/>
      <c r="Y184" s="190"/>
      <c r="Z184" s="190"/>
      <c r="AA184" s="190"/>
      <c r="AB184" s="190"/>
      <c r="AC184" s="190"/>
      <c r="AD184" s="190"/>
    </row>
    <row r="185" spans="1:30" s="191" customFormat="1" x14ac:dyDescent="0.25">
      <c r="A185" s="190"/>
      <c r="B185" s="186" t="s">
        <v>151</v>
      </c>
      <c r="C185" s="186" t="s">
        <v>55</v>
      </c>
      <c r="D185" s="186" t="s">
        <v>56</v>
      </c>
      <c r="E185" s="186" t="s">
        <v>151</v>
      </c>
      <c r="F185" s="192">
        <v>90780</v>
      </c>
      <c r="G185" s="177" t="s">
        <v>1253</v>
      </c>
      <c r="H185" s="368" t="s">
        <v>914</v>
      </c>
      <c r="I185" s="727">
        <v>192</v>
      </c>
      <c r="J185" s="728" t="s">
        <v>1254</v>
      </c>
      <c r="K185" s="194"/>
      <c r="L185" s="727">
        <v>40.44</v>
      </c>
      <c r="M185" s="193">
        <v>0</v>
      </c>
      <c r="N185" s="727">
        <v>7764.48</v>
      </c>
      <c r="O185" s="193">
        <v>0</v>
      </c>
      <c r="P185" s="190"/>
      <c r="Q185" s="190"/>
      <c r="R185" s="190"/>
      <c r="S185" s="190"/>
      <c r="T185" s="190"/>
      <c r="U185" s="190"/>
      <c r="V185" s="190"/>
      <c r="W185" s="190"/>
      <c r="X185" s="190"/>
      <c r="Y185" s="190"/>
      <c r="Z185" s="190"/>
      <c r="AA185" s="190"/>
      <c r="AB185" s="190"/>
      <c r="AC185" s="190"/>
      <c r="AD185" s="190"/>
    </row>
    <row r="186" spans="1:30" s="191" customFormat="1" x14ac:dyDescent="0.25">
      <c r="A186" s="190"/>
      <c r="B186" s="186" t="s">
        <v>921</v>
      </c>
      <c r="C186" s="186" t="s">
        <v>55</v>
      </c>
      <c r="D186" s="186" t="s">
        <v>56</v>
      </c>
      <c r="E186" s="186" t="s">
        <v>921</v>
      </c>
      <c r="F186" s="192">
        <v>88326</v>
      </c>
      <c r="G186" s="177" t="s">
        <v>1255</v>
      </c>
      <c r="H186" s="368" t="s">
        <v>914</v>
      </c>
      <c r="I186" s="727">
        <v>216</v>
      </c>
      <c r="J186" s="728" t="s">
        <v>1256</v>
      </c>
      <c r="K186" s="194"/>
      <c r="L186" s="727">
        <v>28.36</v>
      </c>
      <c r="M186" s="193">
        <v>0</v>
      </c>
      <c r="N186" s="727">
        <v>6125.76</v>
      </c>
      <c r="O186" s="193">
        <v>0</v>
      </c>
      <c r="P186" s="190"/>
      <c r="Q186" s="190"/>
      <c r="R186" s="190"/>
      <c r="S186" s="190"/>
      <c r="T186" s="190"/>
      <c r="U186" s="190"/>
      <c r="V186" s="190"/>
      <c r="W186" s="190"/>
      <c r="X186" s="190"/>
      <c r="Y186" s="190"/>
      <c r="Z186" s="190"/>
      <c r="AA186" s="190"/>
      <c r="AB186" s="190"/>
      <c r="AC186" s="190"/>
      <c r="AD186" s="190"/>
    </row>
    <row r="187" spans="1:30" s="191" customFormat="1" x14ac:dyDescent="0.25">
      <c r="A187" s="190"/>
      <c r="B187" s="186"/>
      <c r="C187" s="186"/>
      <c r="D187" s="186"/>
      <c r="E187" s="186"/>
      <c r="F187" s="192"/>
      <c r="G187" s="389"/>
      <c r="H187" s="186"/>
      <c r="I187" s="193"/>
      <c r="J187" s="653"/>
      <c r="K187" s="653"/>
      <c r="L187" s="193"/>
      <c r="M187" s="193"/>
      <c r="N187" s="654"/>
      <c r="O187" s="193"/>
      <c r="P187" s="190"/>
      <c r="Q187" s="190"/>
      <c r="R187" s="190"/>
      <c r="S187" s="190"/>
      <c r="T187" s="190"/>
      <c r="U187" s="190"/>
      <c r="V187" s="190"/>
      <c r="W187" s="190"/>
      <c r="X187" s="190"/>
      <c r="Y187" s="190"/>
      <c r="Z187" s="190"/>
      <c r="AA187" s="190"/>
      <c r="AB187" s="190"/>
      <c r="AC187" s="190"/>
      <c r="AD187" s="190"/>
    </row>
    <row r="188" spans="1:30" s="191" customFormat="1" x14ac:dyDescent="0.25">
      <c r="A188" s="190"/>
      <c r="B188" s="291" t="s">
        <v>157</v>
      </c>
      <c r="C188" s="291"/>
      <c r="D188" s="291"/>
      <c r="E188" s="291"/>
      <c r="F188" s="291"/>
      <c r="G188" s="292" t="s">
        <v>153</v>
      </c>
      <c r="H188" s="293"/>
      <c r="I188" s="294"/>
      <c r="J188" s="295"/>
      <c r="K188" s="295"/>
      <c r="L188" s="294"/>
      <c r="M188" s="294"/>
      <c r="N188" s="551">
        <v>4231.33</v>
      </c>
      <c r="O188" s="296">
        <v>0</v>
      </c>
      <c r="P188" s="190"/>
      <c r="Q188" s="655"/>
      <c r="R188" s="190"/>
      <c r="S188" s="190"/>
      <c r="T188" s="190"/>
      <c r="U188" s="190"/>
      <c r="V188" s="190"/>
      <c r="W188" s="190"/>
      <c r="X188" s="190"/>
      <c r="Y188" s="190"/>
      <c r="Z188" s="190"/>
      <c r="AA188" s="190"/>
      <c r="AB188" s="190"/>
      <c r="AC188" s="190"/>
      <c r="AD188" s="190"/>
    </row>
    <row r="189" spans="1:30" s="191" customFormat="1" x14ac:dyDescent="0.25">
      <c r="A189" s="190"/>
      <c r="B189" s="186" t="s">
        <v>158</v>
      </c>
      <c r="C189" s="186" t="s">
        <v>55</v>
      </c>
      <c r="D189" s="186" t="s">
        <v>56</v>
      </c>
      <c r="E189" s="186" t="s">
        <v>158</v>
      </c>
      <c r="F189" s="192">
        <v>99814</v>
      </c>
      <c r="G189" s="177" t="s">
        <v>1257</v>
      </c>
      <c r="H189" s="368" t="s">
        <v>44</v>
      </c>
      <c r="I189" s="727">
        <v>115.5</v>
      </c>
      <c r="J189" s="728" t="s">
        <v>1258</v>
      </c>
      <c r="K189" s="194"/>
      <c r="L189" s="727">
        <v>2.06</v>
      </c>
      <c r="M189" s="193">
        <v>0</v>
      </c>
      <c r="N189" s="727">
        <v>237.93</v>
      </c>
      <c r="O189" s="193">
        <v>0</v>
      </c>
      <c r="P189" s="190"/>
      <c r="Q189" s="190"/>
      <c r="R189" s="190"/>
      <c r="S189" s="190"/>
      <c r="T189" s="190"/>
      <c r="U189" s="190"/>
      <c r="V189" s="190"/>
      <c r="W189" s="190"/>
      <c r="X189" s="190"/>
      <c r="Y189" s="190"/>
      <c r="Z189" s="190"/>
      <c r="AA189" s="190"/>
      <c r="AB189" s="190"/>
      <c r="AC189" s="190"/>
      <c r="AD189" s="190"/>
    </row>
    <row r="190" spans="1:30" s="191" customFormat="1" x14ac:dyDescent="0.25">
      <c r="A190" s="190"/>
      <c r="B190" s="186" t="s">
        <v>159</v>
      </c>
      <c r="C190" s="186" t="s">
        <v>55</v>
      </c>
      <c r="D190" s="186" t="s">
        <v>57</v>
      </c>
      <c r="E190" s="186" t="s">
        <v>159</v>
      </c>
      <c r="F190" s="192">
        <v>201002161</v>
      </c>
      <c r="G190" s="177" t="s">
        <v>1100</v>
      </c>
      <c r="H190" s="368" t="s">
        <v>120</v>
      </c>
      <c r="I190" s="727">
        <v>10</v>
      </c>
      <c r="J190" s="728">
        <v>310</v>
      </c>
      <c r="K190" s="194"/>
      <c r="L190" s="727">
        <v>399.34</v>
      </c>
      <c r="M190" s="193">
        <v>0</v>
      </c>
      <c r="N190" s="727">
        <v>3993.4</v>
      </c>
      <c r="O190" s="193">
        <v>0</v>
      </c>
      <c r="P190" s="190"/>
      <c r="Q190" s="190"/>
      <c r="R190" s="190"/>
      <c r="S190" s="190"/>
      <c r="T190" s="190"/>
      <c r="U190" s="190"/>
      <c r="V190" s="190"/>
      <c r="W190" s="190"/>
      <c r="X190" s="190"/>
      <c r="Y190" s="190"/>
      <c r="Z190" s="190"/>
      <c r="AA190" s="190"/>
      <c r="AB190" s="190"/>
      <c r="AC190" s="190"/>
      <c r="AD190" s="190"/>
    </row>
    <row r="191" spans="1:30" s="191" customFormat="1" x14ac:dyDescent="0.25">
      <c r="A191" s="190"/>
      <c r="B191" s="186"/>
      <c r="C191" s="186"/>
      <c r="D191" s="186"/>
      <c r="E191" s="186"/>
      <c r="F191" s="192"/>
      <c r="G191" s="389"/>
      <c r="H191" s="390"/>
      <c r="I191" s="391"/>
      <c r="J191" s="392"/>
      <c r="K191" s="392"/>
      <c r="L191" s="391"/>
      <c r="M191" s="391"/>
      <c r="N191" s="730"/>
      <c r="O191" s="393"/>
      <c r="P191" s="190"/>
      <c r="Q191" s="190"/>
      <c r="R191" s="190"/>
      <c r="S191" s="190"/>
      <c r="T191" s="190"/>
      <c r="U191" s="190"/>
      <c r="V191" s="190"/>
      <c r="W191" s="190"/>
      <c r="X191" s="190"/>
      <c r="Y191" s="190"/>
      <c r="Z191" s="190"/>
      <c r="AA191" s="190"/>
      <c r="AB191" s="190"/>
      <c r="AC191" s="190"/>
      <c r="AD191" s="190"/>
    </row>
    <row r="192" spans="1:30" s="191" customFormat="1" x14ac:dyDescent="0.25">
      <c r="A192" s="190"/>
      <c r="B192" s="656"/>
      <c r="C192" s="656"/>
      <c r="D192" s="656"/>
      <c r="E192" s="656"/>
      <c r="F192" s="657"/>
      <c r="G192" s="658"/>
      <c r="H192" s="659"/>
      <c r="I192" s="660"/>
      <c r="J192" s="659"/>
      <c r="K192" s="659"/>
      <c r="L192" s="659" t="s">
        <v>16</v>
      </c>
      <c r="M192" s="659"/>
      <c r="N192" s="661">
        <v>363002.73</v>
      </c>
      <c r="O192" s="661" t="e">
        <v>#REF!</v>
      </c>
      <c r="P192" s="337"/>
      <c r="Q192" s="190"/>
      <c r="R192" s="190"/>
      <c r="S192" s="190"/>
      <c r="T192" s="190"/>
      <c r="U192" s="190"/>
      <c r="V192" s="190"/>
      <c r="W192" s="190"/>
      <c r="X192" s="190"/>
      <c r="Y192" s="190"/>
      <c r="Z192" s="190"/>
      <c r="AA192" s="190"/>
      <c r="AB192" s="190"/>
      <c r="AC192" s="190"/>
      <c r="AD192" s="190"/>
    </row>
    <row r="193" spans="12:14" x14ac:dyDescent="0.25">
      <c r="N193" s="217"/>
    </row>
    <row r="194" spans="12:14" x14ac:dyDescent="0.25">
      <c r="L194" s="218">
        <f>N183/N192</f>
        <v>4.243273872898972E-2</v>
      </c>
    </row>
    <row r="195" spans="12:14" x14ac:dyDescent="0.25">
      <c r="N195" s="219"/>
    </row>
  </sheetData>
  <dataConsolidate/>
  <mergeCells count="4">
    <mergeCell ref="B5:O5"/>
    <mergeCell ref="J11:L11"/>
    <mergeCell ref="L8:O10"/>
    <mergeCell ref="L6:N7"/>
  </mergeCells>
  <phoneticPr fontId="2" type="noConversion"/>
  <dataValidations disablePrompts="1" count="2">
    <dataValidation type="list" allowBlank="1" showInputMessage="1" showErrorMessage="1" sqref="C116:C117 C164:C166 C176:C177 C189:C190 C184:C187 C61:C65 C96:C99 C162 C152 C29:C35 C103:C105 C168:C169 C147:C150 C155:C158 C171:C172 C37:C46 C79:C84 C16:C24 C109 C91:C93 C180:C182 C119:C120 C111:C112 C48:C58 C67:C71 C73:C77 C87:C89 C123:C144" xr:uid="{00000000-0002-0000-0300-000000000000}">
      <formula1>"SERVIÇO,INSUMO"</formula1>
    </dataValidation>
    <dataValidation type="list" allowBlank="1" showInputMessage="1" showErrorMessage="1" sqref="D14:D192" xr:uid="{00000000-0002-0000-0300-000001000000}">
      <formula1>"AGESUL,SINAPI,SBC,SINDUSCON,SEINFRA,COMPOSIÇÃO,COTAÇÃO"</formula1>
    </dataValidation>
  </dataValidations>
  <printOptions horizontalCentered="1"/>
  <pageMargins left="0.23622047244094491" right="0.23622047244094491" top="0.39370078740157483" bottom="0.39370078740157483" header="0.31496062992125984" footer="0.23622047244094491"/>
  <pageSetup paperSize="9" scale="75" fitToHeight="0" orientation="landscape" horizontalDpi="300" verticalDpi="300" r:id="rId1"/>
  <headerFooter>
    <oddFooter>Página &amp;P de &amp;N</oddFooter>
  </headerFooter>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2"/>
  <sheetViews>
    <sheetView workbookViewId="0"/>
  </sheetViews>
  <sheetFormatPr defaultRowHeight="15" x14ac:dyDescent="0.25"/>
  <cols>
    <col min="1" max="1" width="23.28515625" customWidth="1"/>
    <col min="2" max="2" width="76.42578125" customWidth="1"/>
    <col min="4" max="4" width="9.85546875" customWidth="1"/>
    <col min="7" max="7" width="11.28515625" customWidth="1"/>
  </cols>
  <sheetData>
    <row r="1" spans="1:7" x14ac:dyDescent="0.25">
      <c r="A1" s="158" t="s">
        <v>708</v>
      </c>
      <c r="B1" s="159"/>
      <c r="C1" s="159"/>
      <c r="D1" s="159"/>
      <c r="E1" s="159"/>
      <c r="F1" s="159"/>
      <c r="G1" s="159"/>
    </row>
    <row r="2" spans="1:7" x14ac:dyDescent="0.25">
      <c r="A2" s="63">
        <v>52090</v>
      </c>
      <c r="B2" s="155" t="s">
        <v>709</v>
      </c>
      <c r="C2" s="156" t="s">
        <v>138</v>
      </c>
      <c r="D2" s="75">
        <v>233.58</v>
      </c>
      <c r="E2" s="75">
        <v>53.07</v>
      </c>
      <c r="F2" s="75"/>
      <c r="G2" s="75">
        <f>D2*E2</f>
        <v>12396.090600000001</v>
      </c>
    </row>
    <row r="3" spans="1:7" x14ac:dyDescent="0.25">
      <c r="A3" s="63">
        <v>52092</v>
      </c>
      <c r="B3" s="155" t="s">
        <v>710</v>
      </c>
      <c r="C3" s="156" t="s">
        <v>138</v>
      </c>
      <c r="D3" s="75">
        <v>167.64</v>
      </c>
      <c r="E3" s="75">
        <v>95.62</v>
      </c>
      <c r="F3" s="75"/>
      <c r="G3" s="75">
        <f t="shared" ref="G3:G21" si="0">D3*E3</f>
        <v>16029.736799999999</v>
      </c>
    </row>
    <row r="4" spans="1:7" x14ac:dyDescent="0.25">
      <c r="A4" s="63">
        <v>52656</v>
      </c>
      <c r="B4" s="155" t="s">
        <v>711</v>
      </c>
      <c r="C4" s="156" t="s">
        <v>120</v>
      </c>
      <c r="D4" s="75">
        <v>21</v>
      </c>
      <c r="E4" s="75">
        <v>355.38</v>
      </c>
      <c r="F4" s="75"/>
      <c r="G4" s="75">
        <f t="shared" si="0"/>
        <v>7462.98</v>
      </c>
    </row>
    <row r="5" spans="1:7" x14ac:dyDescent="0.25">
      <c r="A5" s="63">
        <v>52654</v>
      </c>
      <c r="B5" s="155" t="s">
        <v>712</v>
      </c>
      <c r="C5" s="156" t="s">
        <v>120</v>
      </c>
      <c r="D5" s="75">
        <v>120</v>
      </c>
      <c r="E5" s="75">
        <v>171.67</v>
      </c>
      <c r="F5" s="75"/>
      <c r="G5" s="75">
        <f t="shared" si="0"/>
        <v>20600.399999999998</v>
      </c>
    </row>
    <row r="6" spans="1:7" x14ac:dyDescent="0.25">
      <c r="A6" s="63">
        <v>52746</v>
      </c>
      <c r="B6" s="155" t="s">
        <v>713</v>
      </c>
      <c r="C6" s="156" t="s">
        <v>120</v>
      </c>
      <c r="D6" s="75">
        <v>40</v>
      </c>
      <c r="E6" s="75">
        <v>325</v>
      </c>
      <c r="F6" s="75"/>
      <c r="G6" s="75">
        <f t="shared" si="0"/>
        <v>13000</v>
      </c>
    </row>
    <row r="7" spans="1:7" x14ac:dyDescent="0.25">
      <c r="A7" s="63">
        <v>56229</v>
      </c>
      <c r="B7" s="155" t="s">
        <v>720</v>
      </c>
      <c r="C7" s="156" t="s">
        <v>120</v>
      </c>
      <c r="D7" s="75">
        <v>20</v>
      </c>
      <c r="E7" s="75">
        <v>29.42</v>
      </c>
      <c r="F7" s="75"/>
      <c r="G7" s="75">
        <f t="shared" si="0"/>
        <v>588.40000000000009</v>
      </c>
    </row>
    <row r="8" spans="1:7" x14ac:dyDescent="0.25">
      <c r="A8" s="63">
        <v>92319</v>
      </c>
      <c r="B8" s="155" t="s">
        <v>719</v>
      </c>
      <c r="C8" s="156" t="s">
        <v>120</v>
      </c>
      <c r="D8" s="75">
        <v>20</v>
      </c>
      <c r="E8" s="75">
        <v>43.05</v>
      </c>
      <c r="F8" s="75"/>
      <c r="G8" s="75">
        <f t="shared" si="0"/>
        <v>861</v>
      </c>
    </row>
    <row r="9" spans="1:7" x14ac:dyDescent="0.25">
      <c r="A9" s="63">
        <v>52862</v>
      </c>
      <c r="B9" s="155" t="s">
        <v>714</v>
      </c>
      <c r="C9" s="156" t="s">
        <v>120</v>
      </c>
      <c r="D9" s="75">
        <v>4</v>
      </c>
      <c r="E9" s="75">
        <v>1592.32</v>
      </c>
      <c r="F9" s="75"/>
      <c r="G9" s="75">
        <f t="shared" si="0"/>
        <v>6369.28</v>
      </c>
    </row>
    <row r="10" spans="1:7" x14ac:dyDescent="0.25">
      <c r="A10" s="63">
        <v>22</v>
      </c>
      <c r="B10" s="155" t="s">
        <v>715</v>
      </c>
      <c r="C10" s="156" t="s">
        <v>120</v>
      </c>
      <c r="D10" s="75">
        <v>1</v>
      </c>
      <c r="E10" s="75">
        <v>705.26</v>
      </c>
      <c r="F10" s="75"/>
      <c r="G10" s="75">
        <f t="shared" si="0"/>
        <v>705.26</v>
      </c>
    </row>
    <row r="11" spans="1:7" x14ac:dyDescent="0.25">
      <c r="A11" s="63">
        <v>23</v>
      </c>
      <c r="B11" s="155" t="s">
        <v>716</v>
      </c>
      <c r="C11" s="156" t="s">
        <v>120</v>
      </c>
      <c r="D11" s="75">
        <v>1</v>
      </c>
      <c r="E11" s="75">
        <v>705</v>
      </c>
      <c r="F11" s="75"/>
      <c r="G11" s="75">
        <f t="shared" si="0"/>
        <v>705</v>
      </c>
    </row>
    <row r="12" spans="1:7" x14ac:dyDescent="0.25">
      <c r="A12" s="63">
        <v>24</v>
      </c>
      <c r="B12" s="155" t="s">
        <v>717</v>
      </c>
      <c r="C12" s="156" t="s">
        <v>120</v>
      </c>
      <c r="D12" s="75">
        <v>1</v>
      </c>
      <c r="E12" s="75">
        <v>705</v>
      </c>
      <c r="F12" s="75"/>
      <c r="G12" s="75">
        <f t="shared" si="0"/>
        <v>705</v>
      </c>
    </row>
    <row r="13" spans="1:7" x14ac:dyDescent="0.25">
      <c r="A13" s="63">
        <v>25</v>
      </c>
      <c r="B13" s="155" t="s">
        <v>718</v>
      </c>
      <c r="C13" s="156" t="s">
        <v>120</v>
      </c>
      <c r="D13" s="75">
        <v>1</v>
      </c>
      <c r="E13" s="75">
        <v>705</v>
      </c>
      <c r="F13" s="75"/>
      <c r="G13" s="75">
        <f t="shared" si="0"/>
        <v>705</v>
      </c>
    </row>
    <row r="14" spans="1:7" ht="24" x14ac:dyDescent="0.25">
      <c r="A14" s="63">
        <v>1301006095</v>
      </c>
      <c r="B14" s="155" t="s">
        <v>721</v>
      </c>
      <c r="C14" s="156" t="s">
        <v>138</v>
      </c>
      <c r="D14" s="75">
        <v>9</v>
      </c>
      <c r="E14" s="75">
        <v>188.17</v>
      </c>
      <c r="F14" s="75"/>
      <c r="G14" s="75">
        <f t="shared" si="0"/>
        <v>1693.53</v>
      </c>
    </row>
    <row r="15" spans="1:7" x14ac:dyDescent="0.25">
      <c r="A15" s="63">
        <v>54308</v>
      </c>
      <c r="B15" s="155" t="s">
        <v>722</v>
      </c>
      <c r="C15" s="156" t="s">
        <v>44</v>
      </c>
      <c r="D15" s="75">
        <f>9*0.5</f>
        <v>4.5</v>
      </c>
      <c r="E15" s="75">
        <v>121.85</v>
      </c>
      <c r="F15" s="75"/>
      <c r="G15" s="75">
        <f t="shared" si="0"/>
        <v>548.32499999999993</v>
      </c>
    </row>
    <row r="16" spans="1:7" x14ac:dyDescent="0.25">
      <c r="A16" s="156" t="s">
        <v>105</v>
      </c>
      <c r="B16" s="155" t="s">
        <v>723</v>
      </c>
      <c r="C16" s="156" t="s">
        <v>168</v>
      </c>
      <c r="D16" s="75">
        <v>1</v>
      </c>
      <c r="E16" s="75">
        <v>93610</v>
      </c>
      <c r="F16" s="75"/>
      <c r="G16" s="75">
        <f t="shared" si="0"/>
        <v>93610</v>
      </c>
    </row>
    <row r="17" spans="1:11" ht="24" x14ac:dyDescent="0.25">
      <c r="A17" s="156">
        <v>1</v>
      </c>
      <c r="B17" s="155" t="s">
        <v>724</v>
      </c>
      <c r="C17" s="156" t="s">
        <v>120</v>
      </c>
      <c r="D17" s="75">
        <v>1</v>
      </c>
      <c r="E17" s="75">
        <v>6000</v>
      </c>
      <c r="F17" s="75"/>
      <c r="G17" s="75">
        <f t="shared" si="0"/>
        <v>6000</v>
      </c>
    </row>
    <row r="18" spans="1:11" x14ac:dyDescent="0.25">
      <c r="A18" s="156" t="s">
        <v>105</v>
      </c>
      <c r="B18" s="155" t="s">
        <v>725</v>
      </c>
      <c r="C18" s="156" t="s">
        <v>120</v>
      </c>
      <c r="D18" s="75">
        <v>60</v>
      </c>
      <c r="E18" s="75">
        <v>313</v>
      </c>
      <c r="F18" s="75"/>
      <c r="G18" s="75">
        <f t="shared" si="0"/>
        <v>18780</v>
      </c>
      <c r="K18">
        <f>1740+250+760+710</f>
        <v>3460</v>
      </c>
    </row>
    <row r="19" spans="1:11" x14ac:dyDescent="0.25">
      <c r="A19" s="156" t="s">
        <v>105</v>
      </c>
      <c r="B19" s="155" t="s">
        <v>726</v>
      </c>
      <c r="C19" s="156" t="s">
        <v>120</v>
      </c>
      <c r="D19" s="75">
        <v>1</v>
      </c>
      <c r="E19" s="75">
        <v>500</v>
      </c>
      <c r="F19" s="75"/>
      <c r="G19" s="75">
        <f t="shared" si="0"/>
        <v>500</v>
      </c>
    </row>
    <row r="20" spans="1:11" x14ac:dyDescent="0.25">
      <c r="A20" s="156" t="s">
        <v>105</v>
      </c>
      <c r="B20" s="155" t="s">
        <v>727</v>
      </c>
      <c r="C20" s="156" t="s">
        <v>120</v>
      </c>
      <c r="D20" s="75">
        <v>20</v>
      </c>
      <c r="E20" s="75">
        <v>2210</v>
      </c>
      <c r="F20" s="75"/>
      <c r="G20" s="75">
        <f t="shared" si="0"/>
        <v>44200</v>
      </c>
    </row>
    <row r="21" spans="1:11" x14ac:dyDescent="0.25">
      <c r="A21" s="156" t="s">
        <v>105</v>
      </c>
      <c r="B21" s="155" t="s">
        <v>728</v>
      </c>
      <c r="C21" s="156" t="s">
        <v>120</v>
      </c>
      <c r="D21" s="75">
        <f>D2+D3</f>
        <v>401.22</v>
      </c>
      <c r="E21" s="75">
        <v>11.93</v>
      </c>
      <c r="F21" s="75"/>
      <c r="G21" s="75">
        <f t="shared" si="0"/>
        <v>4786.5546000000004</v>
      </c>
    </row>
    <row r="22" spans="1:11" x14ac:dyDescent="0.25">
      <c r="G22" s="157">
        <f>SUM(G2:G21)</f>
        <v>250246.557</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W483"/>
  <sheetViews>
    <sheetView workbookViewId="0">
      <selection activeCell="C34" sqref="C34"/>
    </sheetView>
  </sheetViews>
  <sheetFormatPr defaultColWidth="14.42578125" defaultRowHeight="12.75" x14ac:dyDescent="0.2"/>
  <cols>
    <col min="1" max="1" width="14.42578125" style="170"/>
    <col min="2" max="2" width="15.28515625" style="171" customWidth="1"/>
    <col min="3" max="3" width="18.7109375" style="171" customWidth="1"/>
    <col min="4" max="4" width="19.28515625" style="171" customWidth="1"/>
    <col min="5" max="5" width="31.42578125" style="171" customWidth="1"/>
    <col min="6" max="6" width="19.7109375" style="171" customWidth="1"/>
    <col min="7" max="7" width="20.140625" style="171" customWidth="1"/>
    <col min="8" max="8" width="14.140625" style="171" customWidth="1"/>
    <col min="9" max="9" width="16.5703125" style="171" customWidth="1"/>
    <col min="10" max="10" width="49.28515625" style="175" bestFit="1" customWidth="1"/>
    <col min="11" max="11" width="5.7109375" style="170" bestFit="1" customWidth="1"/>
    <col min="12" max="12" width="21.28515625" style="171" customWidth="1"/>
    <col min="13" max="14" width="8.7109375" style="170" customWidth="1"/>
    <col min="15" max="15" width="13.42578125" style="170" customWidth="1"/>
    <col min="16" max="17" width="8.7109375" style="170" customWidth="1"/>
    <col min="18" max="18" width="9.85546875" style="170" customWidth="1"/>
    <col min="19" max="20" width="8.7109375" style="170" customWidth="1"/>
    <col min="21" max="21" width="19.7109375" style="170" bestFit="1" customWidth="1"/>
    <col min="22" max="24" width="8.7109375" style="170" customWidth="1"/>
    <col min="25" max="16384" width="14.42578125" style="170"/>
  </cols>
  <sheetData>
    <row r="1" spans="2:12" s="179" customFormat="1" x14ac:dyDescent="0.2">
      <c r="B1" s="386"/>
      <c r="C1" s="386"/>
      <c r="D1" s="386"/>
      <c r="E1" s="386"/>
      <c r="F1" s="386"/>
      <c r="G1" s="386"/>
      <c r="H1" s="386"/>
      <c r="I1" s="386"/>
      <c r="J1" s="672"/>
      <c r="L1" s="386"/>
    </row>
    <row r="2" spans="2:12" s="179" customFormat="1" x14ac:dyDescent="0.2">
      <c r="B2" s="386"/>
      <c r="C2" s="386"/>
      <c r="D2" s="386"/>
      <c r="E2" s="386"/>
      <c r="F2" s="386"/>
      <c r="G2" s="386"/>
      <c r="H2" s="386"/>
      <c r="I2" s="386"/>
      <c r="J2" s="672"/>
      <c r="L2" s="386"/>
    </row>
    <row r="3" spans="2:12" s="179" customFormat="1" ht="14.25" x14ac:dyDescent="0.2">
      <c r="B3" s="673"/>
      <c r="C3" s="674"/>
      <c r="D3" s="909" t="s">
        <v>1</v>
      </c>
      <c r="E3" s="909"/>
      <c r="F3" s="909"/>
      <c r="G3" s="909"/>
      <c r="H3" s="909"/>
      <c r="I3" s="909"/>
      <c r="J3" s="910"/>
      <c r="L3" s="386"/>
    </row>
    <row r="4" spans="2:12" s="179" customFormat="1" ht="15.75" customHeight="1" x14ac:dyDescent="0.2">
      <c r="B4" s="675"/>
      <c r="C4" s="676"/>
      <c r="D4" s="911" t="s">
        <v>99</v>
      </c>
      <c r="E4" s="912"/>
      <c r="F4" s="912"/>
      <c r="G4" s="912"/>
      <c r="H4" s="912"/>
      <c r="I4" s="912"/>
      <c r="J4" s="913"/>
      <c r="L4" s="386"/>
    </row>
    <row r="5" spans="2:12" s="179" customFormat="1" ht="14.25" customHeight="1" x14ac:dyDescent="0.2">
      <c r="B5" s="677"/>
      <c r="C5" s="678"/>
      <c r="D5" s="914" t="s">
        <v>31</v>
      </c>
      <c r="E5" s="909"/>
      <c r="F5" s="909"/>
      <c r="G5" s="909"/>
      <c r="H5" s="909"/>
      <c r="I5" s="909"/>
      <c r="J5" s="910"/>
      <c r="L5" s="386"/>
    </row>
    <row r="6" spans="2:12" s="179" customFormat="1" ht="20.25" x14ac:dyDescent="0.2">
      <c r="B6" s="915" t="s">
        <v>196</v>
      </c>
      <c r="C6" s="915"/>
      <c r="D6" s="916"/>
      <c r="E6" s="916"/>
      <c r="F6" s="916"/>
      <c r="G6" s="916"/>
      <c r="H6" s="916"/>
      <c r="I6" s="916"/>
      <c r="J6" s="916"/>
      <c r="L6" s="386"/>
    </row>
    <row r="7" spans="2:12" s="179" customFormat="1" x14ac:dyDescent="0.2">
      <c r="B7" s="679" t="s">
        <v>197</v>
      </c>
      <c r="C7" s="917" t="s">
        <v>896</v>
      </c>
      <c r="D7" s="918"/>
      <c r="E7" s="918"/>
      <c r="F7" s="918"/>
      <c r="G7" s="918"/>
      <c r="H7" s="918"/>
      <c r="I7" s="680" t="s">
        <v>46</v>
      </c>
      <c r="J7" s="681"/>
      <c r="L7" s="386"/>
    </row>
    <row r="8" spans="2:12" s="179" customFormat="1" x14ac:dyDescent="0.2">
      <c r="B8" s="679" t="s">
        <v>2</v>
      </c>
      <c r="C8" s="917" t="s">
        <v>112</v>
      </c>
      <c r="D8" s="918"/>
      <c r="E8" s="918"/>
      <c r="F8" s="918"/>
      <c r="G8" s="918"/>
      <c r="H8" s="918"/>
      <c r="I8" s="682"/>
      <c r="J8" s="683"/>
      <c r="L8" s="386"/>
    </row>
    <row r="9" spans="2:12" s="179" customFormat="1" x14ac:dyDescent="0.2">
      <c r="B9" s="679" t="s">
        <v>3</v>
      </c>
      <c r="C9" s="917" t="s">
        <v>1088</v>
      </c>
      <c r="D9" s="918"/>
      <c r="E9" s="918"/>
      <c r="F9" s="918"/>
      <c r="G9" s="918"/>
      <c r="H9" s="918"/>
      <c r="I9" s="919" t="s">
        <v>897</v>
      </c>
      <c r="J9" s="920"/>
      <c r="L9" s="386"/>
    </row>
    <row r="10" spans="2:12" s="179" customFormat="1" ht="19.5" customHeight="1" x14ac:dyDescent="0.2">
      <c r="B10" s="684" t="s">
        <v>72</v>
      </c>
      <c r="C10" s="921" t="s">
        <v>1089</v>
      </c>
      <c r="D10" s="922"/>
      <c r="E10" s="922"/>
      <c r="F10" s="922"/>
      <c r="G10" s="922"/>
      <c r="H10" s="923"/>
      <c r="I10" s="919"/>
      <c r="J10" s="920"/>
      <c r="L10" s="386"/>
    </row>
    <row r="11" spans="2:12" s="179" customFormat="1" x14ac:dyDescent="0.2">
      <c r="B11" s="290"/>
      <c r="C11" s="487"/>
      <c r="D11" s="487"/>
      <c r="E11" s="685"/>
      <c r="F11" s="685"/>
      <c r="G11" s="486"/>
      <c r="H11" s="686"/>
      <c r="I11" s="686"/>
      <c r="J11" s="402"/>
      <c r="L11" s="386"/>
    </row>
    <row r="12" spans="2:12" s="179" customFormat="1" x14ac:dyDescent="0.2">
      <c r="B12" s="290"/>
      <c r="C12" s="487"/>
      <c r="D12" s="487"/>
      <c r="E12" s="685"/>
      <c r="F12" s="685"/>
      <c r="G12" s="486"/>
      <c r="H12" s="686"/>
      <c r="I12" s="686"/>
      <c r="J12" s="402"/>
      <c r="L12" s="386"/>
    </row>
    <row r="13" spans="2:12" s="179" customFormat="1" ht="12.75" customHeight="1" x14ac:dyDescent="0.2">
      <c r="B13" s="924" t="s">
        <v>239</v>
      </c>
      <c r="C13" s="925"/>
      <c r="D13" s="925"/>
      <c r="E13" s="925"/>
      <c r="F13" s="925"/>
      <c r="G13" s="925"/>
      <c r="H13" s="925"/>
      <c r="I13" s="925"/>
      <c r="J13" s="926"/>
      <c r="L13" s="386"/>
    </row>
    <row r="14" spans="2:12" s="179" customFormat="1" ht="12.75" customHeight="1" x14ac:dyDescent="0.2">
      <c r="B14" s="632"/>
      <c r="C14" s="488"/>
      <c r="D14" s="488"/>
      <c r="E14" s="488"/>
      <c r="F14" s="488"/>
      <c r="G14" s="488"/>
      <c r="H14" s="488"/>
      <c r="I14" s="488"/>
      <c r="J14" s="310"/>
      <c r="L14" s="386"/>
    </row>
    <row r="15" spans="2:12" s="179" customFormat="1" ht="12.75" customHeight="1" x14ac:dyDescent="0.2">
      <c r="B15" s="906" t="s">
        <v>238</v>
      </c>
      <c r="C15" s="907"/>
      <c r="D15" s="907"/>
      <c r="E15" s="907"/>
      <c r="F15" s="907"/>
      <c r="G15" s="907"/>
      <c r="H15" s="907"/>
      <c r="I15" s="907"/>
      <c r="J15" s="908"/>
      <c r="L15" s="386"/>
    </row>
    <row r="16" spans="2:12" s="179" customFormat="1" x14ac:dyDescent="0.2">
      <c r="B16" s="327" t="s">
        <v>126</v>
      </c>
      <c r="C16" s="327" t="s">
        <v>236</v>
      </c>
      <c r="D16" s="327" t="s">
        <v>253</v>
      </c>
      <c r="E16" s="755" t="s">
        <v>174</v>
      </c>
      <c r="F16" s="755"/>
      <c r="G16" s="755"/>
      <c r="H16" s="927" t="s">
        <v>202</v>
      </c>
      <c r="I16" s="927"/>
      <c r="J16" s="402" t="s">
        <v>225</v>
      </c>
      <c r="L16" s="386"/>
    </row>
    <row r="17" spans="2:13" s="179" customFormat="1" x14ac:dyDescent="0.2">
      <c r="B17" s="327">
        <v>1</v>
      </c>
      <c r="C17" s="327">
        <v>1</v>
      </c>
      <c r="D17" s="327">
        <v>2</v>
      </c>
      <c r="E17" s="928" t="s">
        <v>898</v>
      </c>
      <c r="F17" s="928"/>
      <c r="G17" s="928"/>
      <c r="H17" s="898">
        <v>115.5</v>
      </c>
      <c r="I17" s="898"/>
      <c r="J17" s="400">
        <v>43</v>
      </c>
      <c r="L17" s="386"/>
    </row>
    <row r="18" spans="2:13" s="179" customFormat="1" x14ac:dyDescent="0.2">
      <c r="B18" s="812" t="s">
        <v>255</v>
      </c>
      <c r="C18" s="813"/>
      <c r="D18" s="813"/>
      <c r="E18" s="813"/>
      <c r="F18" s="813"/>
      <c r="G18" s="814"/>
      <c r="H18" s="903">
        <v>115.5</v>
      </c>
      <c r="I18" s="904"/>
      <c r="J18" s="403">
        <v>43</v>
      </c>
      <c r="L18" s="386"/>
    </row>
    <row r="19" spans="2:13" s="179" customFormat="1" x14ac:dyDescent="0.2">
      <c r="B19" s="404"/>
      <c r="C19" s="405"/>
      <c r="D19" s="405"/>
      <c r="E19" s="405"/>
      <c r="F19" s="405"/>
      <c r="G19" s="405"/>
      <c r="H19" s="406"/>
      <c r="I19" s="407"/>
      <c r="J19" s="408"/>
      <c r="L19" s="386"/>
    </row>
    <row r="20" spans="2:13" s="179" customFormat="1" ht="13.5" customHeight="1" x14ac:dyDescent="0.2">
      <c r="B20" s="906" t="s">
        <v>242</v>
      </c>
      <c r="C20" s="907"/>
      <c r="D20" s="907"/>
      <c r="E20" s="907"/>
      <c r="F20" s="907"/>
      <c r="G20" s="907"/>
      <c r="H20" s="907"/>
      <c r="I20" s="907"/>
      <c r="J20" s="908"/>
      <c r="L20" s="386"/>
    </row>
    <row r="21" spans="2:13" s="179" customFormat="1" ht="13.5" customHeight="1" x14ac:dyDescent="0.2">
      <c r="B21" s="342" t="s">
        <v>134</v>
      </c>
      <c r="C21" s="339"/>
      <c r="D21" s="339"/>
      <c r="E21" s="339"/>
      <c r="F21" s="339"/>
      <c r="G21" s="339"/>
      <c r="H21" s="339"/>
      <c r="I21" s="339"/>
      <c r="J21" s="340"/>
      <c r="L21" s="386"/>
    </row>
    <row r="22" spans="2:13" s="179" customFormat="1" ht="13.5" customHeight="1" x14ac:dyDescent="0.2">
      <c r="B22" s="409" t="s">
        <v>229</v>
      </c>
      <c r="C22" s="409" t="s">
        <v>200</v>
      </c>
      <c r="D22" s="409" t="s">
        <v>201</v>
      </c>
      <c r="E22" s="409" t="s">
        <v>228</v>
      </c>
      <c r="F22" s="409" t="s">
        <v>230</v>
      </c>
      <c r="G22" s="899" t="s">
        <v>53</v>
      </c>
      <c r="H22" s="899"/>
      <c r="I22" s="899"/>
      <c r="J22" s="899"/>
      <c r="L22" s="386"/>
    </row>
    <row r="23" spans="2:13" s="179" customFormat="1" ht="12.75" customHeight="1" x14ac:dyDescent="0.2">
      <c r="B23" s="313" t="s">
        <v>799</v>
      </c>
      <c r="C23" s="313">
        <v>3</v>
      </c>
      <c r="D23" s="313">
        <v>2.2000000000000002</v>
      </c>
      <c r="E23" s="410">
        <v>6.6000000000000005</v>
      </c>
      <c r="F23" s="410">
        <v>1</v>
      </c>
      <c r="G23" s="900" t="s">
        <v>899</v>
      </c>
      <c r="H23" s="901"/>
      <c r="I23" s="901"/>
      <c r="J23" s="902"/>
      <c r="L23" s="386"/>
    </row>
    <row r="24" spans="2:13" s="179" customFormat="1" ht="12.75" customHeight="1" x14ac:dyDescent="0.2">
      <c r="B24" s="313" t="s">
        <v>801</v>
      </c>
      <c r="C24" s="313">
        <v>3.65</v>
      </c>
      <c r="D24" s="313">
        <v>2.6</v>
      </c>
      <c r="E24" s="410">
        <v>9.49</v>
      </c>
      <c r="F24" s="410">
        <v>1</v>
      </c>
      <c r="G24" s="900" t="s">
        <v>944</v>
      </c>
      <c r="H24" s="901"/>
      <c r="I24" s="901"/>
      <c r="J24" s="902"/>
      <c r="L24" s="386"/>
    </row>
    <row r="25" spans="2:13" s="179" customFormat="1" x14ac:dyDescent="0.2">
      <c r="B25" s="342" t="s">
        <v>133</v>
      </c>
      <c r="C25" s="339"/>
      <c r="D25" s="339"/>
      <c r="E25" s="339"/>
      <c r="F25" s="339"/>
      <c r="G25" s="339"/>
      <c r="H25" s="339"/>
      <c r="I25" s="339"/>
      <c r="J25" s="340"/>
      <c r="L25" s="386"/>
    </row>
    <row r="26" spans="2:13" s="179" customFormat="1" x14ac:dyDescent="0.2">
      <c r="B26" s="409" t="s">
        <v>813</v>
      </c>
      <c r="C26" s="409" t="s">
        <v>200</v>
      </c>
      <c r="D26" s="409" t="s">
        <v>201</v>
      </c>
      <c r="E26" s="409" t="s">
        <v>814</v>
      </c>
      <c r="F26" s="409" t="s">
        <v>230</v>
      </c>
      <c r="G26" s="899" t="s">
        <v>815</v>
      </c>
      <c r="H26" s="899"/>
      <c r="I26" s="899"/>
      <c r="J26" s="899"/>
      <c r="L26" s="312"/>
    </row>
    <row r="27" spans="2:13" s="179" customFormat="1" ht="12.75" customHeight="1" x14ac:dyDescent="0.2">
      <c r="B27" s="313" t="s">
        <v>268</v>
      </c>
      <c r="C27" s="313">
        <v>2.4</v>
      </c>
      <c r="D27" s="313">
        <v>2</v>
      </c>
      <c r="E27" s="313">
        <v>0.2</v>
      </c>
      <c r="F27" s="313">
        <v>4</v>
      </c>
      <c r="G27" s="905" t="s">
        <v>900</v>
      </c>
      <c r="H27" s="905"/>
      <c r="I27" s="905"/>
      <c r="J27" s="905"/>
      <c r="L27" s="386"/>
      <c r="M27" s="325"/>
    </row>
    <row r="28" spans="2:13" s="179" customFormat="1" ht="12.75" customHeight="1" x14ac:dyDescent="0.2">
      <c r="B28" s="326"/>
      <c r="C28" s="411"/>
      <c r="D28" s="411"/>
      <c r="E28" s="411"/>
      <c r="F28" s="411"/>
      <c r="G28" s="412"/>
      <c r="H28" s="412"/>
      <c r="I28" s="412"/>
      <c r="J28" s="413"/>
      <c r="L28" s="386"/>
      <c r="M28" s="325"/>
    </row>
    <row r="29" spans="2:13" s="179" customFormat="1" ht="15.75" x14ac:dyDescent="0.2">
      <c r="B29" s="346" t="s">
        <v>42</v>
      </c>
      <c r="C29" s="346" t="s">
        <v>37</v>
      </c>
      <c r="D29" s="803" t="s">
        <v>53</v>
      </c>
      <c r="E29" s="803"/>
      <c r="F29" s="803"/>
      <c r="G29" s="803"/>
      <c r="H29" s="803"/>
      <c r="I29" s="803"/>
      <c r="J29" s="346" t="s">
        <v>38</v>
      </c>
      <c r="L29" s="624" t="s">
        <v>240</v>
      </c>
    </row>
    <row r="30" spans="2:13" s="179" customFormat="1" x14ac:dyDescent="0.2">
      <c r="B30" s="625" t="s">
        <v>198</v>
      </c>
      <c r="C30" s="626"/>
      <c r="D30" s="627" t="s">
        <v>4</v>
      </c>
      <c r="E30" s="627"/>
      <c r="F30" s="627"/>
      <c r="G30" s="627"/>
      <c r="H30" s="627"/>
      <c r="I30" s="627"/>
      <c r="J30" s="628"/>
      <c r="K30" s="179" t="s">
        <v>763</v>
      </c>
      <c r="L30" s="181"/>
    </row>
    <row r="31" spans="2:13" s="179" customFormat="1" ht="13.5" customHeight="1" x14ac:dyDescent="0.2">
      <c r="B31" s="180" t="s">
        <v>12</v>
      </c>
      <c r="C31" s="180">
        <v>101001101</v>
      </c>
      <c r="D31" s="810" t="s">
        <v>1091</v>
      </c>
      <c r="E31" s="810"/>
      <c r="F31" s="810"/>
      <c r="G31" s="810"/>
      <c r="H31" s="810"/>
      <c r="I31" s="810"/>
      <c r="J31" s="180" t="s">
        <v>44</v>
      </c>
      <c r="K31" s="179" t="s">
        <v>763</v>
      </c>
      <c r="L31" s="181"/>
    </row>
    <row r="32" spans="2:13" s="179" customFormat="1" x14ac:dyDescent="0.2">
      <c r="B32" s="328" t="s">
        <v>199</v>
      </c>
      <c r="C32" s="876" t="s">
        <v>295</v>
      </c>
      <c r="D32" s="877"/>
      <c r="E32" s="878"/>
      <c r="F32" s="328" t="s">
        <v>200</v>
      </c>
      <c r="G32" s="328" t="s">
        <v>201</v>
      </c>
      <c r="H32" s="845" t="s">
        <v>202</v>
      </c>
      <c r="I32" s="846"/>
      <c r="J32" s="328" t="s">
        <v>203</v>
      </c>
      <c r="K32" s="179" t="s">
        <v>763</v>
      </c>
      <c r="L32" s="181"/>
    </row>
    <row r="33" spans="1:12" s="179" customFormat="1" x14ac:dyDescent="0.2">
      <c r="A33" s="249" t="s">
        <v>12</v>
      </c>
      <c r="B33" s="886" t="s">
        <v>204</v>
      </c>
      <c r="C33" s="886"/>
      <c r="D33" s="886"/>
      <c r="E33" s="886"/>
      <c r="F33" s="347">
        <v>2</v>
      </c>
      <c r="G33" s="347">
        <v>4</v>
      </c>
      <c r="H33" s="804">
        <v>8</v>
      </c>
      <c r="I33" s="805"/>
      <c r="J33" s="327" t="s">
        <v>798</v>
      </c>
      <c r="K33" s="179" t="s">
        <v>763</v>
      </c>
      <c r="L33" s="181"/>
    </row>
    <row r="34" spans="1:12" s="179" customFormat="1" ht="33.75" customHeight="1" x14ac:dyDescent="0.2">
      <c r="B34" s="180" t="s">
        <v>13</v>
      </c>
      <c r="C34" s="180">
        <v>99059</v>
      </c>
      <c r="D34" s="764" t="s">
        <v>1092</v>
      </c>
      <c r="E34" s="765"/>
      <c r="F34" s="765"/>
      <c r="G34" s="765"/>
      <c r="H34" s="765"/>
      <c r="I34" s="766"/>
      <c r="J34" s="180" t="s">
        <v>138</v>
      </c>
      <c r="K34" s="179" t="s">
        <v>763</v>
      </c>
      <c r="L34" s="181"/>
    </row>
    <row r="35" spans="1:12" s="179" customFormat="1" x14ac:dyDescent="0.2">
      <c r="B35" s="328" t="s">
        <v>199</v>
      </c>
      <c r="C35" s="876" t="s">
        <v>296</v>
      </c>
      <c r="D35" s="877"/>
      <c r="E35" s="878"/>
      <c r="F35" s="845" t="s">
        <v>205</v>
      </c>
      <c r="G35" s="846"/>
      <c r="H35" s="845" t="s">
        <v>205</v>
      </c>
      <c r="I35" s="846"/>
      <c r="J35" s="328" t="s">
        <v>203</v>
      </c>
      <c r="K35" s="179" t="s">
        <v>763</v>
      </c>
      <c r="L35" s="181"/>
    </row>
    <row r="36" spans="1:12" s="179" customFormat="1" x14ac:dyDescent="0.2">
      <c r="A36" s="249" t="s">
        <v>13</v>
      </c>
      <c r="B36" s="886" t="s">
        <v>204</v>
      </c>
      <c r="C36" s="886"/>
      <c r="D36" s="886"/>
      <c r="E36" s="886"/>
      <c r="F36" s="883">
        <v>42.61</v>
      </c>
      <c r="G36" s="885"/>
      <c r="H36" s="804">
        <v>42.61</v>
      </c>
      <c r="I36" s="805"/>
      <c r="J36" s="327" t="s">
        <v>205</v>
      </c>
      <c r="K36" s="179" t="s">
        <v>763</v>
      </c>
      <c r="L36" s="181"/>
    </row>
    <row r="37" spans="1:12" s="179" customFormat="1" ht="18.75" customHeight="1" x14ac:dyDescent="0.2">
      <c r="B37" s="180" t="s">
        <v>943</v>
      </c>
      <c r="C37" s="180">
        <v>93584</v>
      </c>
      <c r="D37" s="764" t="s">
        <v>1094</v>
      </c>
      <c r="E37" s="765"/>
      <c r="F37" s="765"/>
      <c r="G37" s="765"/>
      <c r="H37" s="765"/>
      <c r="I37" s="766"/>
      <c r="J37" s="180" t="s">
        <v>44</v>
      </c>
      <c r="K37" s="179" t="s">
        <v>763</v>
      </c>
      <c r="L37" s="181"/>
    </row>
    <row r="38" spans="1:12" s="179" customFormat="1" x14ac:dyDescent="0.2">
      <c r="B38" s="328" t="s">
        <v>199</v>
      </c>
      <c r="C38" s="876"/>
      <c r="D38" s="877"/>
      <c r="E38" s="878"/>
      <c r="F38" s="328" t="s">
        <v>205</v>
      </c>
      <c r="G38" s="328" t="s">
        <v>200</v>
      </c>
      <c r="H38" s="845" t="s">
        <v>202</v>
      </c>
      <c r="I38" s="846"/>
      <c r="J38" s="328" t="s">
        <v>203</v>
      </c>
      <c r="K38" s="179" t="s">
        <v>763</v>
      </c>
      <c r="L38" s="181"/>
    </row>
    <row r="39" spans="1:12" s="179" customFormat="1" x14ac:dyDescent="0.2">
      <c r="A39" s="249" t="s">
        <v>14</v>
      </c>
      <c r="B39" s="886" t="s">
        <v>204</v>
      </c>
      <c r="C39" s="886"/>
      <c r="D39" s="886"/>
      <c r="E39" s="886"/>
      <c r="F39" s="347">
        <v>2</v>
      </c>
      <c r="G39" s="347">
        <v>4</v>
      </c>
      <c r="H39" s="804">
        <v>8</v>
      </c>
      <c r="I39" s="805"/>
      <c r="J39" s="327" t="s">
        <v>206</v>
      </c>
      <c r="K39" s="179" t="s">
        <v>763</v>
      </c>
      <c r="L39" s="181"/>
    </row>
    <row r="40" spans="1:12" s="179" customFormat="1" x14ac:dyDescent="0.2">
      <c r="B40" s="180" t="s">
        <v>14</v>
      </c>
      <c r="C40" s="180">
        <v>93207</v>
      </c>
      <c r="D40" s="764" t="s">
        <v>1096</v>
      </c>
      <c r="E40" s="765"/>
      <c r="F40" s="765"/>
      <c r="G40" s="765"/>
      <c r="H40" s="765"/>
      <c r="I40" s="766"/>
      <c r="J40" s="180" t="s">
        <v>44</v>
      </c>
      <c r="K40" s="179" t="s">
        <v>763</v>
      </c>
      <c r="L40" s="181"/>
    </row>
    <row r="41" spans="1:12" s="179" customFormat="1" x14ac:dyDescent="0.2">
      <c r="B41" s="328" t="s">
        <v>199</v>
      </c>
      <c r="C41" s="876"/>
      <c r="D41" s="877"/>
      <c r="E41" s="878"/>
      <c r="F41" s="328" t="s">
        <v>205</v>
      </c>
      <c r="G41" s="328" t="s">
        <v>200</v>
      </c>
      <c r="H41" s="845" t="s">
        <v>202</v>
      </c>
      <c r="I41" s="846"/>
      <c r="J41" s="328" t="s">
        <v>203</v>
      </c>
      <c r="K41" s="179" t="s">
        <v>763</v>
      </c>
      <c r="L41" s="181"/>
    </row>
    <row r="42" spans="1:12" s="179" customFormat="1" x14ac:dyDescent="0.2">
      <c r="A42" s="249" t="s">
        <v>49</v>
      </c>
      <c r="B42" s="886" t="s">
        <v>204</v>
      </c>
      <c r="C42" s="886"/>
      <c r="D42" s="886"/>
      <c r="E42" s="886"/>
      <c r="F42" s="347">
        <v>2</v>
      </c>
      <c r="G42" s="347">
        <v>2</v>
      </c>
      <c r="H42" s="804">
        <v>4</v>
      </c>
      <c r="I42" s="805"/>
      <c r="J42" s="327" t="s">
        <v>206</v>
      </c>
      <c r="K42" s="179" t="s">
        <v>763</v>
      </c>
      <c r="L42" s="181"/>
    </row>
    <row r="43" spans="1:12" s="179" customFormat="1" ht="33.75" customHeight="1" x14ac:dyDescent="0.2">
      <c r="B43" s="180" t="s">
        <v>49</v>
      </c>
      <c r="C43" s="180">
        <v>93210</v>
      </c>
      <c r="D43" s="764" t="s">
        <v>1098</v>
      </c>
      <c r="E43" s="765"/>
      <c r="F43" s="765"/>
      <c r="G43" s="765"/>
      <c r="H43" s="765"/>
      <c r="I43" s="766"/>
      <c r="J43" s="180" t="s">
        <v>44</v>
      </c>
      <c r="K43" s="179" t="s">
        <v>763</v>
      </c>
      <c r="L43" s="181"/>
    </row>
    <row r="44" spans="1:12" s="179" customFormat="1" x14ac:dyDescent="0.2">
      <c r="B44" s="328" t="s">
        <v>199</v>
      </c>
      <c r="C44" s="876"/>
      <c r="D44" s="877"/>
      <c r="E44" s="878"/>
      <c r="F44" s="328" t="s">
        <v>207</v>
      </c>
      <c r="G44" s="328" t="s">
        <v>200</v>
      </c>
      <c r="H44" s="845" t="s">
        <v>202</v>
      </c>
      <c r="I44" s="846"/>
      <c r="J44" s="328" t="s">
        <v>203</v>
      </c>
      <c r="K44" s="179" t="s">
        <v>763</v>
      </c>
      <c r="L44" s="181"/>
    </row>
    <row r="45" spans="1:12" s="179" customFormat="1" x14ac:dyDescent="0.2">
      <c r="A45" s="249" t="s">
        <v>50</v>
      </c>
      <c r="B45" s="886" t="s">
        <v>204</v>
      </c>
      <c r="C45" s="886"/>
      <c r="D45" s="886"/>
      <c r="E45" s="886"/>
      <c r="F45" s="347">
        <v>2</v>
      </c>
      <c r="G45" s="347">
        <v>2</v>
      </c>
      <c r="H45" s="804">
        <v>4</v>
      </c>
      <c r="I45" s="805"/>
      <c r="J45" s="327" t="s">
        <v>208</v>
      </c>
      <c r="K45" s="179" t="s">
        <v>763</v>
      </c>
      <c r="L45" s="181"/>
    </row>
    <row r="46" spans="1:12" s="179" customFormat="1" x14ac:dyDescent="0.2">
      <c r="B46" s="182" t="s">
        <v>50</v>
      </c>
      <c r="C46" s="182" t="s">
        <v>791</v>
      </c>
      <c r="D46" s="880" t="s">
        <v>948</v>
      </c>
      <c r="E46" s="881"/>
      <c r="F46" s="881"/>
      <c r="G46" s="881"/>
      <c r="H46" s="881"/>
      <c r="I46" s="897"/>
      <c r="J46" s="182" t="s">
        <v>120</v>
      </c>
      <c r="K46" s="179" t="s">
        <v>763</v>
      </c>
      <c r="L46" s="181"/>
    </row>
    <row r="47" spans="1:12" s="179" customFormat="1" x14ac:dyDescent="0.2">
      <c r="B47" s="754" t="s">
        <v>199</v>
      </c>
      <c r="C47" s="755"/>
      <c r="D47" s="755"/>
      <c r="E47" s="755"/>
      <c r="F47" s="755"/>
      <c r="G47" s="756"/>
      <c r="H47" s="768" t="s">
        <v>39</v>
      </c>
      <c r="I47" s="768"/>
      <c r="J47" s="248" t="s">
        <v>203</v>
      </c>
      <c r="K47" s="179" t="s">
        <v>763</v>
      </c>
      <c r="L47" s="181"/>
    </row>
    <row r="48" spans="1:12" s="179" customFormat="1" x14ac:dyDescent="0.2">
      <c r="B48" s="769"/>
      <c r="C48" s="770"/>
      <c r="D48" s="770"/>
      <c r="E48" s="770"/>
      <c r="F48" s="770"/>
      <c r="G48" s="771"/>
      <c r="H48" s="772">
        <v>1</v>
      </c>
      <c r="I48" s="773"/>
      <c r="J48" s="183" t="s">
        <v>38</v>
      </c>
      <c r="K48" s="179" t="s">
        <v>763</v>
      </c>
      <c r="L48" s="181"/>
    </row>
    <row r="49" spans="1:14" s="179" customFormat="1" x14ac:dyDescent="0.2">
      <c r="A49" s="249" t="s">
        <v>51</v>
      </c>
      <c r="B49" s="759" t="s">
        <v>204</v>
      </c>
      <c r="C49" s="760"/>
      <c r="D49" s="760"/>
      <c r="E49" s="760"/>
      <c r="F49" s="760"/>
      <c r="G49" s="761"/>
      <c r="H49" s="784">
        <v>1</v>
      </c>
      <c r="I49" s="785"/>
      <c r="J49" s="184"/>
      <c r="K49" s="179" t="s">
        <v>763</v>
      </c>
      <c r="L49" s="181"/>
    </row>
    <row r="50" spans="1:14" s="179" customFormat="1" x14ac:dyDescent="0.2">
      <c r="B50" s="182" t="s">
        <v>51</v>
      </c>
      <c r="C50" s="180">
        <v>201002161</v>
      </c>
      <c r="D50" s="764" t="s">
        <v>1100</v>
      </c>
      <c r="E50" s="765"/>
      <c r="F50" s="765"/>
      <c r="G50" s="765"/>
      <c r="H50" s="765"/>
      <c r="I50" s="766"/>
      <c r="J50" s="180" t="s">
        <v>120</v>
      </c>
      <c r="K50" s="179" t="s">
        <v>763</v>
      </c>
      <c r="L50" s="181"/>
    </row>
    <row r="51" spans="1:14" s="179" customFormat="1" x14ac:dyDescent="0.2">
      <c r="B51" s="769" t="s">
        <v>199</v>
      </c>
      <c r="C51" s="770"/>
      <c r="D51" s="770"/>
      <c r="E51" s="770"/>
      <c r="F51" s="770"/>
      <c r="G51" s="771"/>
      <c r="H51" s="768" t="s">
        <v>39</v>
      </c>
      <c r="I51" s="768"/>
      <c r="J51" s="327" t="s">
        <v>203</v>
      </c>
      <c r="K51" s="179" t="s">
        <v>763</v>
      </c>
      <c r="L51" s="181"/>
    </row>
    <row r="52" spans="1:14" s="179" customFormat="1" x14ac:dyDescent="0.2">
      <c r="B52" s="769"/>
      <c r="C52" s="770"/>
      <c r="D52" s="770"/>
      <c r="E52" s="770"/>
      <c r="F52" s="770"/>
      <c r="G52" s="771"/>
      <c r="H52" s="772">
        <v>10</v>
      </c>
      <c r="I52" s="773"/>
      <c r="J52" s="183" t="s">
        <v>38</v>
      </c>
      <c r="K52" s="179" t="s">
        <v>763</v>
      </c>
      <c r="L52" s="181"/>
    </row>
    <row r="53" spans="1:14" s="179" customFormat="1" x14ac:dyDescent="0.2">
      <c r="A53" s="249" t="s">
        <v>139</v>
      </c>
      <c r="B53" s="759" t="s">
        <v>204</v>
      </c>
      <c r="C53" s="760"/>
      <c r="D53" s="760"/>
      <c r="E53" s="760"/>
      <c r="F53" s="760"/>
      <c r="G53" s="761"/>
      <c r="H53" s="784">
        <v>10</v>
      </c>
      <c r="I53" s="785"/>
      <c r="J53" s="184"/>
      <c r="K53" s="179" t="s">
        <v>763</v>
      </c>
      <c r="L53" s="181"/>
    </row>
    <row r="54" spans="1:14" s="179" customFormat="1" x14ac:dyDescent="0.2">
      <c r="B54" s="182" t="s">
        <v>68</v>
      </c>
      <c r="C54" s="180">
        <v>98524</v>
      </c>
      <c r="D54" s="764" t="s">
        <v>1101</v>
      </c>
      <c r="E54" s="765"/>
      <c r="F54" s="765"/>
      <c r="G54" s="765"/>
      <c r="H54" s="765"/>
      <c r="I54" s="766"/>
      <c r="J54" s="180" t="s">
        <v>44</v>
      </c>
      <c r="K54" s="179" t="s">
        <v>763</v>
      </c>
      <c r="L54" s="181"/>
      <c r="N54" s="179">
        <v>365</v>
      </c>
    </row>
    <row r="55" spans="1:14" s="179" customFormat="1" x14ac:dyDescent="0.2">
      <c r="B55" s="328" t="s">
        <v>199</v>
      </c>
      <c r="C55" s="876"/>
      <c r="D55" s="877"/>
      <c r="E55" s="878"/>
      <c r="F55" s="328" t="s">
        <v>207</v>
      </c>
      <c r="G55" s="328" t="s">
        <v>200</v>
      </c>
      <c r="H55" s="845" t="s">
        <v>202</v>
      </c>
      <c r="I55" s="846"/>
      <c r="J55" s="328" t="s">
        <v>203</v>
      </c>
      <c r="K55" s="179" t="s">
        <v>763</v>
      </c>
      <c r="L55" s="181"/>
    </row>
    <row r="56" spans="1:14" s="179" customFormat="1" x14ac:dyDescent="0.2">
      <c r="A56" s="249" t="s">
        <v>170</v>
      </c>
      <c r="B56" s="812" t="s">
        <v>204</v>
      </c>
      <c r="C56" s="813"/>
      <c r="D56" s="813"/>
      <c r="E56" s="814"/>
      <c r="F56" s="347">
        <v>30</v>
      </c>
      <c r="G56" s="347">
        <v>15</v>
      </c>
      <c r="H56" s="804">
        <v>450</v>
      </c>
      <c r="I56" s="805"/>
      <c r="J56" s="327" t="s">
        <v>208</v>
      </c>
      <c r="K56" s="179" t="s">
        <v>763</v>
      </c>
      <c r="L56" s="181"/>
    </row>
    <row r="57" spans="1:14" s="179" customFormat="1" x14ac:dyDescent="0.2">
      <c r="B57" s="182" t="s">
        <v>139</v>
      </c>
      <c r="C57" s="180">
        <v>93213</v>
      </c>
      <c r="D57" s="764" t="s">
        <v>1103</v>
      </c>
      <c r="E57" s="765"/>
      <c r="F57" s="765"/>
      <c r="G57" s="765"/>
      <c r="H57" s="765"/>
      <c r="I57" s="766"/>
      <c r="J57" s="180" t="s">
        <v>44</v>
      </c>
      <c r="K57" s="179" t="s">
        <v>763</v>
      </c>
      <c r="L57" s="181"/>
      <c r="N57" s="179">
        <v>365</v>
      </c>
    </row>
    <row r="58" spans="1:14" s="179" customFormat="1" x14ac:dyDescent="0.2">
      <c r="B58" s="328" t="s">
        <v>199</v>
      </c>
      <c r="C58" s="876"/>
      <c r="D58" s="877"/>
      <c r="E58" s="878"/>
      <c r="F58" s="328" t="s">
        <v>207</v>
      </c>
      <c r="G58" s="328" t="s">
        <v>200</v>
      </c>
      <c r="H58" s="845" t="s">
        <v>202</v>
      </c>
      <c r="I58" s="846"/>
      <c r="J58" s="328" t="s">
        <v>203</v>
      </c>
      <c r="K58" s="179" t="s">
        <v>763</v>
      </c>
      <c r="L58" s="181"/>
    </row>
    <row r="59" spans="1:14" s="179" customFormat="1" x14ac:dyDescent="0.2">
      <c r="A59" s="249" t="s">
        <v>940</v>
      </c>
      <c r="B59" s="812" t="s">
        <v>204</v>
      </c>
      <c r="C59" s="813"/>
      <c r="D59" s="813"/>
      <c r="E59" s="814"/>
      <c r="F59" s="347">
        <v>1.5</v>
      </c>
      <c r="G59" s="347">
        <v>1.5</v>
      </c>
      <c r="H59" s="804">
        <v>2.25</v>
      </c>
      <c r="I59" s="805"/>
      <c r="J59" s="327" t="s">
        <v>208</v>
      </c>
      <c r="K59" s="179" t="s">
        <v>763</v>
      </c>
      <c r="L59" s="181"/>
    </row>
    <row r="60" spans="1:14" s="179" customFormat="1" x14ac:dyDescent="0.2">
      <c r="B60" s="625" t="s">
        <v>10</v>
      </c>
      <c r="C60" s="626"/>
      <c r="D60" s="627" t="s">
        <v>297</v>
      </c>
      <c r="E60" s="627"/>
      <c r="F60" s="627"/>
      <c r="G60" s="627"/>
      <c r="H60" s="627"/>
      <c r="I60" s="627"/>
      <c r="J60" s="628"/>
      <c r="K60" s="179" t="s">
        <v>763</v>
      </c>
      <c r="L60" s="181"/>
    </row>
    <row r="61" spans="1:14" s="179" customFormat="1" x14ac:dyDescent="0.2">
      <c r="B61" s="414" t="s">
        <v>915</v>
      </c>
      <c r="C61" s="351"/>
      <c r="D61" s="352" t="s">
        <v>121</v>
      </c>
      <c r="E61" s="352"/>
      <c r="F61" s="352"/>
      <c r="G61" s="352"/>
      <c r="H61" s="352"/>
      <c r="I61" s="352"/>
      <c r="J61" s="353"/>
      <c r="K61" s="179" t="s">
        <v>763</v>
      </c>
      <c r="L61" s="181"/>
    </row>
    <row r="62" spans="1:14" s="179" customFormat="1" x14ac:dyDescent="0.2">
      <c r="B62" s="398" t="s">
        <v>951</v>
      </c>
      <c r="C62" s="306"/>
      <c r="D62" s="307" t="s">
        <v>860</v>
      </c>
      <c r="E62" s="307"/>
      <c r="F62" s="307"/>
      <c r="G62" s="307"/>
      <c r="H62" s="307"/>
      <c r="I62" s="307"/>
      <c r="J62" s="308"/>
      <c r="K62" s="179" t="s">
        <v>763</v>
      </c>
      <c r="L62" s="181"/>
    </row>
    <row r="63" spans="1:14" s="179" customFormat="1" ht="40.5" customHeight="1" x14ac:dyDescent="0.2">
      <c r="B63" s="182" t="s">
        <v>952</v>
      </c>
      <c r="C63" s="182">
        <v>101174</v>
      </c>
      <c r="D63" s="880" t="s">
        <v>1105</v>
      </c>
      <c r="E63" s="881"/>
      <c r="F63" s="765"/>
      <c r="G63" s="765"/>
      <c r="H63" s="765"/>
      <c r="I63" s="766"/>
      <c r="J63" s="180" t="s">
        <v>138</v>
      </c>
      <c r="K63" s="179" t="s">
        <v>763</v>
      </c>
      <c r="L63" s="181"/>
    </row>
    <row r="64" spans="1:14" s="179" customFormat="1" ht="24" x14ac:dyDescent="0.2">
      <c r="B64" s="879" t="s">
        <v>199</v>
      </c>
      <c r="C64" s="879"/>
      <c r="D64" s="879"/>
      <c r="E64" s="845" t="s">
        <v>39</v>
      </c>
      <c r="F64" s="882"/>
      <c r="G64" s="882"/>
      <c r="H64" s="846"/>
      <c r="I64" s="629" t="s">
        <v>864</v>
      </c>
      <c r="J64" s="328" t="s">
        <v>203</v>
      </c>
      <c r="L64" s="181"/>
    </row>
    <row r="65" spans="1:14" s="179" customFormat="1" ht="102.75" customHeight="1" x14ac:dyDescent="0.2">
      <c r="B65" s="630"/>
      <c r="E65" s="883">
        <v>1</v>
      </c>
      <c r="F65" s="884"/>
      <c r="G65" s="884"/>
      <c r="H65" s="885"/>
      <c r="I65" s="631">
        <v>3</v>
      </c>
      <c r="J65" s="321" t="s">
        <v>865</v>
      </c>
      <c r="L65" s="181"/>
    </row>
    <row r="66" spans="1:14" s="179" customFormat="1" x14ac:dyDescent="0.2">
      <c r="A66" s="249" t="s">
        <v>952</v>
      </c>
      <c r="B66" s="632"/>
      <c r="C66" s="488"/>
      <c r="D66" s="481"/>
      <c r="E66" s="481"/>
      <c r="F66" s="481"/>
      <c r="G66" s="481"/>
      <c r="H66" s="482"/>
      <c r="I66" s="289">
        <v>3</v>
      </c>
      <c r="J66" s="287"/>
      <c r="K66" s="179" t="s">
        <v>763</v>
      </c>
      <c r="L66" s="181"/>
    </row>
    <row r="67" spans="1:14" s="179" customFormat="1" ht="40.5" customHeight="1" x14ac:dyDescent="0.2">
      <c r="B67" s="182" t="s">
        <v>953</v>
      </c>
      <c r="C67" s="182">
        <v>101175</v>
      </c>
      <c r="D67" s="880" t="s">
        <v>1107</v>
      </c>
      <c r="E67" s="881"/>
      <c r="F67" s="765"/>
      <c r="G67" s="765"/>
      <c r="H67" s="765"/>
      <c r="I67" s="766"/>
      <c r="J67" s="180" t="s">
        <v>138</v>
      </c>
      <c r="K67" s="179" t="s">
        <v>763</v>
      </c>
      <c r="L67" s="181"/>
    </row>
    <row r="68" spans="1:14" s="179" customFormat="1" ht="24" x14ac:dyDescent="0.2">
      <c r="B68" s="879" t="s">
        <v>199</v>
      </c>
      <c r="C68" s="879"/>
      <c r="D68" s="879"/>
      <c r="E68" s="845" t="s">
        <v>39</v>
      </c>
      <c r="F68" s="882"/>
      <c r="G68" s="882"/>
      <c r="H68" s="846"/>
      <c r="I68" s="629" t="s">
        <v>864</v>
      </c>
      <c r="J68" s="328" t="s">
        <v>203</v>
      </c>
      <c r="L68" s="181"/>
    </row>
    <row r="69" spans="1:14" s="179" customFormat="1" ht="102.75" customHeight="1" x14ac:dyDescent="0.2">
      <c r="B69" s="630"/>
      <c r="E69" s="883">
        <v>20</v>
      </c>
      <c r="F69" s="884"/>
      <c r="G69" s="884"/>
      <c r="H69" s="885"/>
      <c r="I69" s="631">
        <v>120</v>
      </c>
      <c r="J69" s="321" t="s">
        <v>865</v>
      </c>
      <c r="L69" s="181"/>
    </row>
    <row r="70" spans="1:14" s="179" customFormat="1" x14ac:dyDescent="0.2">
      <c r="A70" s="249" t="s">
        <v>953</v>
      </c>
      <c r="B70" s="632"/>
      <c r="C70" s="488"/>
      <c r="D70" s="481"/>
      <c r="E70" s="481"/>
      <c r="F70" s="481"/>
      <c r="G70" s="481"/>
      <c r="H70" s="482"/>
      <c r="I70" s="289">
        <v>120</v>
      </c>
      <c r="J70" s="287"/>
      <c r="K70" s="179" t="s">
        <v>763</v>
      </c>
      <c r="L70" s="181"/>
    </row>
    <row r="71" spans="1:14" s="179" customFormat="1" ht="12.75" customHeight="1" x14ac:dyDescent="0.2">
      <c r="B71" s="182" t="s">
        <v>954</v>
      </c>
      <c r="C71" s="182">
        <v>95583</v>
      </c>
      <c r="D71" s="880" t="s">
        <v>1109</v>
      </c>
      <c r="E71" s="881"/>
      <c r="F71" s="765"/>
      <c r="G71" s="765"/>
      <c r="H71" s="765"/>
      <c r="I71" s="766"/>
      <c r="J71" s="180" t="s">
        <v>169</v>
      </c>
      <c r="L71" s="181"/>
    </row>
    <row r="72" spans="1:14" s="179" customFormat="1" x14ac:dyDescent="0.2">
      <c r="A72" s="249"/>
      <c r="B72" s="754" t="s">
        <v>199</v>
      </c>
      <c r="C72" s="755"/>
      <c r="D72" s="755"/>
      <c r="E72" s="755"/>
      <c r="F72" s="755"/>
      <c r="G72" s="755"/>
      <c r="H72" s="756"/>
      <c r="I72" s="287" t="s">
        <v>216</v>
      </c>
      <c r="J72" s="248" t="s">
        <v>203</v>
      </c>
      <c r="L72" s="181"/>
      <c r="N72" s="325"/>
    </row>
    <row r="73" spans="1:14" s="179" customFormat="1" x14ac:dyDescent="0.2">
      <c r="A73" s="249"/>
      <c r="B73" s="769" t="s">
        <v>216</v>
      </c>
      <c r="C73" s="770"/>
      <c r="D73" s="770"/>
      <c r="E73" s="770"/>
      <c r="F73" s="770"/>
      <c r="G73" s="770"/>
      <c r="H73" s="771"/>
      <c r="I73" s="247">
        <v>46.6</v>
      </c>
      <c r="J73" s="633" t="s">
        <v>216</v>
      </c>
      <c r="L73" s="181"/>
      <c r="N73" s="325"/>
    </row>
    <row r="74" spans="1:14" s="179" customFormat="1" x14ac:dyDescent="0.2">
      <c r="A74" s="249" t="s">
        <v>954</v>
      </c>
      <c r="B74" s="847" t="s">
        <v>204</v>
      </c>
      <c r="C74" s="848"/>
      <c r="D74" s="848"/>
      <c r="E74" s="848"/>
      <c r="F74" s="848"/>
      <c r="G74" s="848"/>
      <c r="H74" s="849"/>
      <c r="I74" s="288">
        <v>46.6</v>
      </c>
      <c r="J74" s="184"/>
      <c r="L74" s="181"/>
      <c r="N74" s="325"/>
    </row>
    <row r="75" spans="1:14" s="179" customFormat="1" ht="12.75" customHeight="1" x14ac:dyDescent="0.2">
      <c r="B75" s="182" t="s">
        <v>955</v>
      </c>
      <c r="C75" s="182">
        <v>95584</v>
      </c>
      <c r="D75" s="880" t="s">
        <v>1111</v>
      </c>
      <c r="E75" s="881"/>
      <c r="F75" s="765"/>
      <c r="G75" s="765"/>
      <c r="H75" s="765"/>
      <c r="I75" s="766"/>
      <c r="J75" s="180" t="s">
        <v>169</v>
      </c>
      <c r="L75" s="181"/>
    </row>
    <row r="76" spans="1:14" s="179" customFormat="1" x14ac:dyDescent="0.2">
      <c r="A76" s="249"/>
      <c r="B76" s="754" t="s">
        <v>199</v>
      </c>
      <c r="C76" s="755"/>
      <c r="D76" s="755"/>
      <c r="E76" s="755"/>
      <c r="F76" s="755"/>
      <c r="G76" s="755"/>
      <c r="H76" s="756"/>
      <c r="I76" s="287" t="s">
        <v>216</v>
      </c>
      <c r="J76" s="248" t="s">
        <v>203</v>
      </c>
      <c r="L76" s="181"/>
      <c r="N76" s="325"/>
    </row>
    <row r="77" spans="1:14" s="179" customFormat="1" x14ac:dyDescent="0.2">
      <c r="A77" s="249"/>
      <c r="B77" s="769" t="s">
        <v>216</v>
      </c>
      <c r="C77" s="770"/>
      <c r="D77" s="770"/>
      <c r="E77" s="770"/>
      <c r="F77" s="770"/>
      <c r="G77" s="770"/>
      <c r="H77" s="771"/>
      <c r="I77" s="247">
        <v>0.6</v>
      </c>
      <c r="J77" s="633" t="s">
        <v>216</v>
      </c>
      <c r="L77" s="181"/>
      <c r="N77" s="325"/>
    </row>
    <row r="78" spans="1:14" s="179" customFormat="1" x14ac:dyDescent="0.2">
      <c r="A78" s="249" t="s">
        <v>955</v>
      </c>
      <c r="B78" s="847" t="s">
        <v>204</v>
      </c>
      <c r="C78" s="848"/>
      <c r="D78" s="848"/>
      <c r="E78" s="848"/>
      <c r="F78" s="848"/>
      <c r="G78" s="848"/>
      <c r="H78" s="849"/>
      <c r="I78" s="288">
        <v>0.6</v>
      </c>
      <c r="J78" s="184"/>
      <c r="L78" s="181"/>
      <c r="N78" s="325"/>
    </row>
    <row r="79" spans="1:14" s="179" customFormat="1" ht="12.75" customHeight="1" x14ac:dyDescent="0.2">
      <c r="B79" s="182" t="s">
        <v>956</v>
      </c>
      <c r="C79" s="182">
        <v>95576</v>
      </c>
      <c r="D79" s="880" t="s">
        <v>1113</v>
      </c>
      <c r="E79" s="881"/>
      <c r="F79" s="765"/>
      <c r="G79" s="765"/>
      <c r="H79" s="765"/>
      <c r="I79" s="766"/>
      <c r="J79" s="180" t="s">
        <v>169</v>
      </c>
      <c r="L79" s="181"/>
    </row>
    <row r="80" spans="1:14" s="179" customFormat="1" x14ac:dyDescent="0.2">
      <c r="A80" s="249"/>
      <c r="B80" s="754" t="s">
        <v>199</v>
      </c>
      <c r="C80" s="755"/>
      <c r="D80" s="755"/>
      <c r="E80" s="755"/>
      <c r="F80" s="755"/>
      <c r="G80" s="755"/>
      <c r="H80" s="756"/>
      <c r="I80" s="287" t="s">
        <v>216</v>
      </c>
      <c r="J80" s="248" t="s">
        <v>203</v>
      </c>
      <c r="L80" s="181"/>
      <c r="N80" s="325"/>
    </row>
    <row r="81" spans="1:14" s="179" customFormat="1" x14ac:dyDescent="0.2">
      <c r="A81" s="249"/>
      <c r="B81" s="769" t="s">
        <v>216</v>
      </c>
      <c r="C81" s="770"/>
      <c r="D81" s="770"/>
      <c r="E81" s="770"/>
      <c r="F81" s="770"/>
      <c r="G81" s="770"/>
      <c r="H81" s="771"/>
      <c r="I81" s="247">
        <v>132.19999999999999</v>
      </c>
      <c r="J81" s="633" t="s">
        <v>216</v>
      </c>
      <c r="L81" s="181"/>
      <c r="N81" s="325"/>
    </row>
    <row r="82" spans="1:14" s="179" customFormat="1" x14ac:dyDescent="0.2">
      <c r="A82" s="249" t="s">
        <v>956</v>
      </c>
      <c r="B82" s="847" t="s">
        <v>204</v>
      </c>
      <c r="C82" s="848"/>
      <c r="D82" s="848"/>
      <c r="E82" s="848"/>
      <c r="F82" s="848"/>
      <c r="G82" s="848"/>
      <c r="H82" s="849"/>
      <c r="I82" s="288">
        <v>132.19999999999999</v>
      </c>
      <c r="J82" s="184"/>
      <c r="L82" s="181"/>
      <c r="N82" s="325"/>
    </row>
    <row r="83" spans="1:14" s="179" customFormat="1" x14ac:dyDescent="0.2">
      <c r="B83" s="180" t="s">
        <v>957</v>
      </c>
      <c r="C83" s="180">
        <v>103670</v>
      </c>
      <c r="D83" s="810" t="s">
        <v>1115</v>
      </c>
      <c r="E83" s="810"/>
      <c r="F83" s="810"/>
      <c r="G83" s="810"/>
      <c r="H83" s="810"/>
      <c r="I83" s="810"/>
      <c r="J83" s="180" t="s">
        <v>908</v>
      </c>
      <c r="K83" s="179" t="s">
        <v>763</v>
      </c>
      <c r="L83" s="181"/>
    </row>
    <row r="84" spans="1:14" s="179" customFormat="1" x14ac:dyDescent="0.2">
      <c r="B84" s="754" t="s">
        <v>199</v>
      </c>
      <c r="C84" s="755"/>
      <c r="D84" s="755"/>
      <c r="E84" s="755"/>
      <c r="F84" s="755"/>
      <c r="G84" s="755"/>
      <c r="H84" s="756"/>
      <c r="I84" s="287" t="s">
        <v>210</v>
      </c>
      <c r="J84" s="248" t="s">
        <v>203</v>
      </c>
      <c r="K84" s="179" t="s">
        <v>763</v>
      </c>
      <c r="L84" s="181"/>
    </row>
    <row r="85" spans="1:14" s="179" customFormat="1" x14ac:dyDescent="0.2">
      <c r="B85" s="769" t="s">
        <v>210</v>
      </c>
      <c r="C85" s="770"/>
      <c r="D85" s="770"/>
      <c r="E85" s="770"/>
      <c r="F85" s="770"/>
      <c r="G85" s="770"/>
      <c r="H85" s="771"/>
      <c r="I85" s="247">
        <v>8.5399999999999991</v>
      </c>
      <c r="J85" s="633" t="s">
        <v>866</v>
      </c>
      <c r="K85" s="179" t="s">
        <v>763</v>
      </c>
      <c r="L85" s="181">
        <v>231.79999999999998</v>
      </c>
    </row>
    <row r="86" spans="1:14" s="179" customFormat="1" x14ac:dyDescent="0.2">
      <c r="A86" s="249" t="s">
        <v>957</v>
      </c>
      <c r="B86" s="847" t="s">
        <v>204</v>
      </c>
      <c r="C86" s="848"/>
      <c r="D86" s="848"/>
      <c r="E86" s="848"/>
      <c r="F86" s="848"/>
      <c r="G86" s="848"/>
      <c r="H86" s="849"/>
      <c r="I86" s="288">
        <v>8.5399999999999991</v>
      </c>
      <c r="J86" s="184"/>
      <c r="K86" s="179" t="s">
        <v>763</v>
      </c>
      <c r="L86" s="181"/>
    </row>
    <row r="87" spans="1:14" s="179" customFormat="1" x14ac:dyDescent="0.2">
      <c r="B87" s="180" t="s">
        <v>1057</v>
      </c>
      <c r="C87" s="180">
        <v>95601</v>
      </c>
      <c r="D87" s="810" t="s">
        <v>1117</v>
      </c>
      <c r="E87" s="810"/>
      <c r="F87" s="810"/>
      <c r="G87" s="810"/>
      <c r="H87" s="810"/>
      <c r="I87" s="810"/>
      <c r="J87" s="180" t="s">
        <v>120</v>
      </c>
      <c r="K87" s="179" t="s">
        <v>763</v>
      </c>
      <c r="L87" s="181"/>
    </row>
    <row r="88" spans="1:14" s="179" customFormat="1" x14ac:dyDescent="0.2">
      <c r="B88" s="754" t="s">
        <v>199</v>
      </c>
      <c r="C88" s="755"/>
      <c r="D88" s="755"/>
      <c r="E88" s="755"/>
      <c r="F88" s="755"/>
      <c r="G88" s="755"/>
      <c r="H88" s="756"/>
      <c r="I88" s="287" t="s">
        <v>38</v>
      </c>
      <c r="J88" s="248" t="s">
        <v>203</v>
      </c>
      <c r="K88" s="179" t="s">
        <v>763</v>
      </c>
      <c r="L88" s="181"/>
    </row>
    <row r="89" spans="1:14" s="179" customFormat="1" x14ac:dyDescent="0.2">
      <c r="B89" s="769" t="s">
        <v>39</v>
      </c>
      <c r="C89" s="770"/>
      <c r="D89" s="770"/>
      <c r="E89" s="770"/>
      <c r="F89" s="770"/>
      <c r="G89" s="770"/>
      <c r="H89" s="771"/>
      <c r="I89" s="247">
        <v>21</v>
      </c>
      <c r="J89" s="633" t="s">
        <v>38</v>
      </c>
      <c r="K89" s="179" t="s">
        <v>763</v>
      </c>
      <c r="L89" s="181">
        <v>9.5</v>
      </c>
    </row>
    <row r="90" spans="1:14" s="179" customFormat="1" x14ac:dyDescent="0.2">
      <c r="A90" s="249" t="s">
        <v>1057</v>
      </c>
      <c r="B90" s="847" t="s">
        <v>204</v>
      </c>
      <c r="C90" s="848"/>
      <c r="D90" s="848"/>
      <c r="E90" s="848"/>
      <c r="F90" s="848"/>
      <c r="G90" s="848"/>
      <c r="H90" s="849"/>
      <c r="I90" s="288">
        <v>21</v>
      </c>
      <c r="J90" s="184"/>
      <c r="K90" s="179" t="s">
        <v>763</v>
      </c>
      <c r="L90" s="181"/>
    </row>
    <row r="91" spans="1:14" s="179" customFormat="1" x14ac:dyDescent="0.2">
      <c r="B91" s="398" t="s">
        <v>958</v>
      </c>
      <c r="C91" s="306"/>
      <c r="D91" s="307" t="s">
        <v>861</v>
      </c>
      <c r="E91" s="307"/>
      <c r="F91" s="307"/>
      <c r="G91" s="307"/>
      <c r="H91" s="307"/>
      <c r="I91" s="307"/>
      <c r="J91" s="308"/>
      <c r="K91" s="179" t="s">
        <v>763</v>
      </c>
      <c r="L91" s="181"/>
    </row>
    <row r="92" spans="1:14" s="179" customFormat="1" x14ac:dyDescent="0.2">
      <c r="B92" s="180" t="s">
        <v>959</v>
      </c>
      <c r="C92" s="180">
        <v>96523</v>
      </c>
      <c r="D92" s="810" t="s">
        <v>1119</v>
      </c>
      <c r="E92" s="810"/>
      <c r="F92" s="810"/>
      <c r="G92" s="810"/>
      <c r="H92" s="810"/>
      <c r="I92" s="810"/>
      <c r="J92" s="180" t="s">
        <v>908</v>
      </c>
      <c r="K92" s="179" t="s">
        <v>763</v>
      </c>
      <c r="L92" s="181"/>
    </row>
    <row r="93" spans="1:14" s="179" customFormat="1" x14ac:dyDescent="0.2">
      <c r="B93" s="879" t="s">
        <v>199</v>
      </c>
      <c r="C93" s="879"/>
      <c r="D93" s="879"/>
      <c r="E93" s="879"/>
      <c r="F93" s="879"/>
      <c r="G93" s="629" t="s">
        <v>1081</v>
      </c>
      <c r="H93" s="629" t="s">
        <v>214</v>
      </c>
      <c r="I93" s="485" t="s">
        <v>210</v>
      </c>
      <c r="J93" s="328" t="s">
        <v>203</v>
      </c>
      <c r="K93" s="179" t="s">
        <v>763</v>
      </c>
      <c r="L93" s="181"/>
    </row>
    <row r="94" spans="1:14" s="179" customFormat="1" ht="30.75" customHeight="1" x14ac:dyDescent="0.2">
      <c r="B94" s="928"/>
      <c r="C94" s="928"/>
      <c r="D94" s="928"/>
      <c r="E94" s="928"/>
      <c r="F94" s="928"/>
      <c r="G94" s="347">
        <v>3.95</v>
      </c>
      <c r="H94" s="347">
        <v>1.6</v>
      </c>
      <c r="I94" s="483">
        <v>6.32</v>
      </c>
      <c r="J94" s="387" t="s">
        <v>1082</v>
      </c>
      <c r="K94" s="179" t="s">
        <v>763</v>
      </c>
      <c r="L94" s="181"/>
    </row>
    <row r="95" spans="1:14" s="179" customFormat="1" x14ac:dyDescent="0.2">
      <c r="A95" s="249" t="s">
        <v>959</v>
      </c>
      <c r="B95" s="759" t="s">
        <v>204</v>
      </c>
      <c r="C95" s="760"/>
      <c r="D95" s="760"/>
      <c r="E95" s="760"/>
      <c r="F95" s="760"/>
      <c r="G95" s="760"/>
      <c r="H95" s="761"/>
      <c r="I95" s="288">
        <v>6.32</v>
      </c>
      <c r="J95" s="184"/>
      <c r="K95" s="179" t="s">
        <v>763</v>
      </c>
      <c r="L95" s="181"/>
    </row>
    <row r="96" spans="1:14" s="179" customFormat="1" ht="29.25" customHeight="1" x14ac:dyDescent="0.2">
      <c r="B96" s="180" t="s">
        <v>960</v>
      </c>
      <c r="C96" s="180">
        <v>96617</v>
      </c>
      <c r="D96" s="810" t="s">
        <v>1121</v>
      </c>
      <c r="E96" s="810"/>
      <c r="F96" s="810"/>
      <c r="G96" s="810"/>
      <c r="H96" s="810"/>
      <c r="I96" s="810"/>
      <c r="J96" s="180" t="s">
        <v>44</v>
      </c>
      <c r="K96" s="179" t="s">
        <v>763</v>
      </c>
      <c r="L96" s="181"/>
    </row>
    <row r="97" spans="1:12" s="179" customFormat="1" x14ac:dyDescent="0.2">
      <c r="B97" s="887" t="s">
        <v>199</v>
      </c>
      <c r="C97" s="806"/>
      <c r="D97" s="807"/>
      <c r="E97" s="287" t="s">
        <v>207</v>
      </c>
      <c r="F97" s="287" t="s">
        <v>200</v>
      </c>
      <c r="G97" s="887" t="s">
        <v>39</v>
      </c>
      <c r="H97" s="807"/>
      <c r="I97" s="287" t="s">
        <v>202</v>
      </c>
      <c r="J97" s="328"/>
      <c r="K97" s="179" t="s">
        <v>763</v>
      </c>
      <c r="L97" s="181">
        <v>272.11</v>
      </c>
    </row>
    <row r="98" spans="1:12" s="179" customFormat="1" x14ac:dyDescent="0.2">
      <c r="A98" s="249"/>
      <c r="B98" s="817"/>
      <c r="C98" s="818"/>
      <c r="D98" s="819"/>
      <c r="E98" s="358">
        <v>0.55000000000000004</v>
      </c>
      <c r="F98" s="358">
        <v>0.55000000000000004</v>
      </c>
      <c r="G98" s="930">
        <v>4</v>
      </c>
      <c r="H98" s="931"/>
      <c r="I98" s="359">
        <v>1.2100000000000002</v>
      </c>
      <c r="J98" s="929" t="s">
        <v>202</v>
      </c>
      <c r="L98" s="181"/>
    </row>
    <row r="99" spans="1:12" s="179" customFormat="1" x14ac:dyDescent="0.2">
      <c r="A99" s="249"/>
      <c r="B99" s="817"/>
      <c r="C99" s="818"/>
      <c r="D99" s="819"/>
      <c r="E99" s="358">
        <v>1.45</v>
      </c>
      <c r="F99" s="634">
        <v>0.55000000000000004</v>
      </c>
      <c r="G99" s="930">
        <v>8</v>
      </c>
      <c r="H99" s="931"/>
      <c r="I99" s="359">
        <v>6.38</v>
      </c>
      <c r="J99" s="753"/>
      <c r="L99" s="181"/>
    </row>
    <row r="100" spans="1:12" s="179" customFormat="1" x14ac:dyDescent="0.2">
      <c r="A100" s="249" t="s">
        <v>960</v>
      </c>
      <c r="B100" s="847" t="s">
        <v>204</v>
      </c>
      <c r="C100" s="848"/>
      <c r="D100" s="848"/>
      <c r="E100" s="848"/>
      <c r="F100" s="848"/>
      <c r="G100" s="848"/>
      <c r="H100" s="849"/>
      <c r="I100" s="289">
        <v>7.59</v>
      </c>
      <c r="J100" s="287"/>
      <c r="L100" s="181"/>
    </row>
    <row r="101" spans="1:12" s="179" customFormat="1" ht="12.75" customHeight="1" x14ac:dyDescent="0.2">
      <c r="B101" s="180" t="s">
        <v>961</v>
      </c>
      <c r="C101" s="180">
        <v>96540</v>
      </c>
      <c r="D101" s="764" t="s">
        <v>1123</v>
      </c>
      <c r="E101" s="765"/>
      <c r="F101" s="765"/>
      <c r="G101" s="765"/>
      <c r="H101" s="765"/>
      <c r="I101" s="766"/>
      <c r="J101" s="180" t="s">
        <v>44</v>
      </c>
      <c r="K101" s="179" t="s">
        <v>763</v>
      </c>
      <c r="L101" s="181"/>
    </row>
    <row r="102" spans="1:12" s="179" customFormat="1" ht="13.5" customHeight="1" x14ac:dyDescent="0.2">
      <c r="B102" s="754" t="s">
        <v>199</v>
      </c>
      <c r="C102" s="755"/>
      <c r="D102" s="755"/>
      <c r="E102" s="755"/>
      <c r="F102" s="755"/>
      <c r="G102" s="755"/>
      <c r="H102" s="756"/>
      <c r="I102" s="287" t="s">
        <v>211</v>
      </c>
      <c r="J102" s="248" t="s">
        <v>203</v>
      </c>
      <c r="K102" s="179" t="s">
        <v>763</v>
      </c>
      <c r="L102" s="181">
        <v>40919</v>
      </c>
    </row>
    <row r="103" spans="1:12" s="179" customFormat="1" ht="84.75" customHeight="1" x14ac:dyDescent="0.2">
      <c r="B103" s="635"/>
      <c r="C103" s="636"/>
      <c r="D103" s="637"/>
      <c r="E103" s="769" t="s">
        <v>867</v>
      </c>
      <c r="F103" s="770"/>
      <c r="G103" s="770"/>
      <c r="H103" s="771"/>
      <c r="I103" s="483">
        <v>24.18</v>
      </c>
      <c r="J103" s="183" t="s">
        <v>212</v>
      </c>
      <c r="L103" s="181"/>
    </row>
    <row r="104" spans="1:12" s="179" customFormat="1" x14ac:dyDescent="0.2">
      <c r="A104" s="249" t="s">
        <v>961</v>
      </c>
      <c r="B104" s="847" t="s">
        <v>204</v>
      </c>
      <c r="C104" s="848"/>
      <c r="D104" s="848"/>
      <c r="E104" s="848"/>
      <c r="F104" s="848"/>
      <c r="G104" s="848"/>
      <c r="H104" s="849"/>
      <c r="I104" s="289">
        <v>24.18</v>
      </c>
      <c r="J104" s="287"/>
      <c r="K104" s="179" t="s">
        <v>763</v>
      </c>
      <c r="L104" s="181"/>
    </row>
    <row r="105" spans="1:12" s="179" customFormat="1" x14ac:dyDescent="0.2">
      <c r="B105" s="180" t="s">
        <v>962</v>
      </c>
      <c r="C105" s="180">
        <v>96543</v>
      </c>
      <c r="D105" s="810" t="s">
        <v>1125</v>
      </c>
      <c r="E105" s="810"/>
      <c r="F105" s="810"/>
      <c r="G105" s="810"/>
      <c r="H105" s="810"/>
      <c r="I105" s="810"/>
      <c r="J105" s="180" t="s">
        <v>169</v>
      </c>
      <c r="K105" s="179" t="s">
        <v>763</v>
      </c>
      <c r="L105" s="181"/>
    </row>
    <row r="106" spans="1:12" s="179" customFormat="1" x14ac:dyDescent="0.2">
      <c r="B106" s="754" t="s">
        <v>199</v>
      </c>
      <c r="C106" s="755"/>
      <c r="D106" s="755"/>
      <c r="E106" s="755"/>
      <c r="F106" s="755"/>
      <c r="G106" s="755"/>
      <c r="H106" s="756"/>
      <c r="I106" s="287" t="s">
        <v>216</v>
      </c>
      <c r="J106" s="248" t="s">
        <v>203</v>
      </c>
      <c r="K106" s="179" t="s">
        <v>763</v>
      </c>
      <c r="L106" s="181"/>
    </row>
    <row r="107" spans="1:12" s="179" customFormat="1" x14ac:dyDescent="0.2">
      <c r="B107" s="769" t="s">
        <v>216</v>
      </c>
      <c r="C107" s="770"/>
      <c r="D107" s="770"/>
      <c r="E107" s="770"/>
      <c r="F107" s="770"/>
      <c r="G107" s="770"/>
      <c r="H107" s="771"/>
      <c r="I107" s="247">
        <v>68.2</v>
      </c>
      <c r="J107" s="638" t="s">
        <v>213</v>
      </c>
      <c r="K107" s="179" t="s">
        <v>763</v>
      </c>
      <c r="L107" s="181"/>
    </row>
    <row r="108" spans="1:12" s="179" customFormat="1" x14ac:dyDescent="0.2">
      <c r="A108" s="249" t="s">
        <v>962</v>
      </c>
      <c r="B108" s="759" t="s">
        <v>204</v>
      </c>
      <c r="C108" s="760"/>
      <c r="D108" s="760"/>
      <c r="E108" s="760"/>
      <c r="F108" s="760"/>
      <c r="G108" s="760"/>
      <c r="H108" s="761"/>
      <c r="I108" s="639">
        <v>68.2</v>
      </c>
      <c r="J108" s="184"/>
      <c r="K108" s="179" t="s">
        <v>763</v>
      </c>
      <c r="L108" s="181">
        <v>276.79999999999995</v>
      </c>
    </row>
    <row r="109" spans="1:12" s="179" customFormat="1" x14ac:dyDescent="0.2">
      <c r="B109" s="180" t="s">
        <v>963</v>
      </c>
      <c r="C109" s="180">
        <v>96545</v>
      </c>
      <c r="D109" s="810" t="s">
        <v>1127</v>
      </c>
      <c r="E109" s="810"/>
      <c r="F109" s="810"/>
      <c r="G109" s="810"/>
      <c r="H109" s="810"/>
      <c r="I109" s="810"/>
      <c r="J109" s="180" t="s">
        <v>169</v>
      </c>
      <c r="L109" s="181"/>
    </row>
    <row r="110" spans="1:12" s="179" customFormat="1" x14ac:dyDescent="0.2">
      <c r="B110" s="754" t="s">
        <v>199</v>
      </c>
      <c r="C110" s="755"/>
      <c r="D110" s="755"/>
      <c r="E110" s="755"/>
      <c r="F110" s="755"/>
      <c r="G110" s="755"/>
      <c r="H110" s="756"/>
      <c r="I110" s="287" t="s">
        <v>216</v>
      </c>
      <c r="J110" s="248" t="s">
        <v>203</v>
      </c>
      <c r="K110" s="179" t="s">
        <v>763</v>
      </c>
      <c r="L110" s="181"/>
    </row>
    <row r="111" spans="1:12" s="179" customFormat="1" x14ac:dyDescent="0.2">
      <c r="B111" s="769" t="s">
        <v>216</v>
      </c>
      <c r="C111" s="770"/>
      <c r="D111" s="770"/>
      <c r="E111" s="770"/>
      <c r="F111" s="770"/>
      <c r="G111" s="770"/>
      <c r="H111" s="771"/>
      <c r="I111" s="247">
        <v>25.8</v>
      </c>
      <c r="J111" s="638" t="s">
        <v>213</v>
      </c>
      <c r="K111" s="179" t="s">
        <v>763</v>
      </c>
      <c r="L111" s="181"/>
    </row>
    <row r="112" spans="1:12" s="179" customFormat="1" x14ac:dyDescent="0.2">
      <c r="A112" s="249" t="s">
        <v>963</v>
      </c>
      <c r="B112" s="759" t="s">
        <v>204</v>
      </c>
      <c r="C112" s="760"/>
      <c r="D112" s="760"/>
      <c r="E112" s="760"/>
      <c r="F112" s="760"/>
      <c r="G112" s="760"/>
      <c r="H112" s="761"/>
      <c r="I112" s="639">
        <v>25.8</v>
      </c>
      <c r="J112" s="184"/>
      <c r="K112" s="179" t="s">
        <v>763</v>
      </c>
      <c r="L112" s="181">
        <v>276.79999999999995</v>
      </c>
    </row>
    <row r="113" spans="1:12" s="179" customFormat="1" x14ac:dyDescent="0.2">
      <c r="B113" s="180" t="s">
        <v>964</v>
      </c>
      <c r="C113" s="180">
        <v>96546</v>
      </c>
      <c r="D113" s="810" t="s">
        <v>1129</v>
      </c>
      <c r="E113" s="810"/>
      <c r="F113" s="810"/>
      <c r="G113" s="810"/>
      <c r="H113" s="810"/>
      <c r="I113" s="810"/>
      <c r="J113" s="180" t="s">
        <v>169</v>
      </c>
      <c r="K113" s="179" t="s">
        <v>763</v>
      </c>
      <c r="L113" s="181"/>
    </row>
    <row r="114" spans="1:12" s="179" customFormat="1" x14ac:dyDescent="0.2">
      <c r="B114" s="754" t="s">
        <v>199</v>
      </c>
      <c r="C114" s="755"/>
      <c r="D114" s="755"/>
      <c r="E114" s="755"/>
      <c r="F114" s="755"/>
      <c r="G114" s="755"/>
      <c r="H114" s="756"/>
      <c r="I114" s="287" t="s">
        <v>216</v>
      </c>
      <c r="J114" s="248" t="s">
        <v>203</v>
      </c>
      <c r="K114" s="179" t="s">
        <v>763</v>
      </c>
      <c r="L114" s="181"/>
    </row>
    <row r="115" spans="1:12" s="179" customFormat="1" ht="100.5" customHeight="1" x14ac:dyDescent="0.2">
      <c r="B115" s="630"/>
      <c r="C115" s="640"/>
      <c r="D115" s="640"/>
      <c r="E115" s="769" t="s">
        <v>207</v>
      </c>
      <c r="F115" s="770"/>
      <c r="G115" s="770"/>
      <c r="H115" s="771"/>
      <c r="I115" s="247">
        <v>36.9</v>
      </c>
      <c r="J115" s="638" t="s">
        <v>213</v>
      </c>
      <c r="K115" s="179" t="s">
        <v>763</v>
      </c>
      <c r="L115" s="181">
        <v>146.9</v>
      </c>
    </row>
    <row r="116" spans="1:12" s="179" customFormat="1" x14ac:dyDescent="0.2">
      <c r="A116" s="249" t="s">
        <v>964</v>
      </c>
      <c r="B116" s="759" t="s">
        <v>204</v>
      </c>
      <c r="C116" s="760"/>
      <c r="D116" s="760"/>
      <c r="E116" s="760"/>
      <c r="F116" s="760"/>
      <c r="G116" s="760"/>
      <c r="H116" s="761"/>
      <c r="I116" s="639">
        <v>36.9</v>
      </c>
      <c r="J116" s="184"/>
      <c r="K116" s="179" t="s">
        <v>763</v>
      </c>
      <c r="L116" s="181"/>
    </row>
    <row r="117" spans="1:12" s="179" customFormat="1" x14ac:dyDescent="0.2">
      <c r="B117" s="180" t="s">
        <v>965</v>
      </c>
      <c r="C117" s="180">
        <v>94965</v>
      </c>
      <c r="D117" s="810" t="s">
        <v>1131</v>
      </c>
      <c r="E117" s="810"/>
      <c r="F117" s="810"/>
      <c r="G117" s="810"/>
      <c r="H117" s="810"/>
      <c r="I117" s="810"/>
      <c r="J117" s="180" t="s">
        <v>908</v>
      </c>
      <c r="K117" s="179" t="s">
        <v>763</v>
      </c>
      <c r="L117" s="181"/>
    </row>
    <row r="118" spans="1:12" s="179" customFormat="1" x14ac:dyDescent="0.2">
      <c r="B118" s="754" t="s">
        <v>199</v>
      </c>
      <c r="C118" s="755"/>
      <c r="D118" s="755"/>
      <c r="E118" s="755"/>
      <c r="F118" s="755"/>
      <c r="G118" s="755"/>
      <c r="H118" s="756"/>
      <c r="I118" s="287" t="s">
        <v>210</v>
      </c>
      <c r="J118" s="248" t="s">
        <v>203</v>
      </c>
      <c r="K118" s="179" t="s">
        <v>763</v>
      </c>
      <c r="L118" s="181"/>
    </row>
    <row r="119" spans="1:12" s="179" customFormat="1" ht="15" customHeight="1" x14ac:dyDescent="0.2">
      <c r="B119" s="769" t="s">
        <v>210</v>
      </c>
      <c r="C119" s="770"/>
      <c r="D119" s="770"/>
      <c r="E119" s="770"/>
      <c r="F119" s="770"/>
      <c r="G119" s="770"/>
      <c r="H119" s="771"/>
      <c r="I119" s="247">
        <v>3.95</v>
      </c>
      <c r="J119" s="638" t="s">
        <v>210</v>
      </c>
      <c r="K119" s="179" t="s">
        <v>763</v>
      </c>
      <c r="L119" s="181">
        <v>150.6</v>
      </c>
    </row>
    <row r="120" spans="1:12" s="179" customFormat="1" x14ac:dyDescent="0.2">
      <c r="A120" s="249" t="s">
        <v>965</v>
      </c>
      <c r="B120" s="759" t="s">
        <v>204</v>
      </c>
      <c r="C120" s="760"/>
      <c r="D120" s="760"/>
      <c r="E120" s="760"/>
      <c r="F120" s="760"/>
      <c r="G120" s="760"/>
      <c r="H120" s="761"/>
      <c r="I120" s="639">
        <v>3.95</v>
      </c>
      <c r="J120" s="184"/>
      <c r="K120" s="179" t="s">
        <v>763</v>
      </c>
      <c r="L120" s="181"/>
    </row>
    <row r="121" spans="1:12" s="179" customFormat="1" x14ac:dyDescent="0.2">
      <c r="B121" s="180" t="s">
        <v>966</v>
      </c>
      <c r="C121" s="180">
        <v>103670</v>
      </c>
      <c r="D121" s="810" t="s">
        <v>1115</v>
      </c>
      <c r="E121" s="810"/>
      <c r="F121" s="810"/>
      <c r="G121" s="810"/>
      <c r="H121" s="810"/>
      <c r="I121" s="810"/>
      <c r="J121" s="180" t="s">
        <v>908</v>
      </c>
      <c r="K121" s="179" t="s">
        <v>763</v>
      </c>
      <c r="L121" s="181"/>
    </row>
    <row r="122" spans="1:12" s="179" customFormat="1" x14ac:dyDescent="0.2">
      <c r="B122" s="754" t="s">
        <v>199</v>
      </c>
      <c r="C122" s="755"/>
      <c r="D122" s="755"/>
      <c r="E122" s="755"/>
      <c r="F122" s="755"/>
      <c r="G122" s="755"/>
      <c r="H122" s="756"/>
      <c r="I122" s="287" t="s">
        <v>216</v>
      </c>
      <c r="J122" s="248" t="s">
        <v>203</v>
      </c>
      <c r="K122" s="179" t="s">
        <v>763</v>
      </c>
      <c r="L122" s="181"/>
    </row>
    <row r="123" spans="1:12" s="179" customFormat="1" x14ac:dyDescent="0.2">
      <c r="B123" s="769" t="s">
        <v>210</v>
      </c>
      <c r="C123" s="770"/>
      <c r="D123" s="770"/>
      <c r="E123" s="770"/>
      <c r="F123" s="770"/>
      <c r="G123" s="770"/>
      <c r="H123" s="771"/>
      <c r="I123" s="247">
        <v>3.95</v>
      </c>
      <c r="J123" s="638" t="s">
        <v>210</v>
      </c>
      <c r="K123" s="179" t="s">
        <v>763</v>
      </c>
      <c r="L123" s="181">
        <v>385.49999999999994</v>
      </c>
    </row>
    <row r="124" spans="1:12" s="179" customFormat="1" x14ac:dyDescent="0.2">
      <c r="A124" s="249" t="s">
        <v>966</v>
      </c>
      <c r="B124" s="759" t="s">
        <v>204</v>
      </c>
      <c r="C124" s="760"/>
      <c r="D124" s="760"/>
      <c r="E124" s="760"/>
      <c r="F124" s="760"/>
      <c r="G124" s="760"/>
      <c r="H124" s="761"/>
      <c r="I124" s="639">
        <v>3.95</v>
      </c>
      <c r="J124" s="184"/>
      <c r="K124" s="179" t="s">
        <v>763</v>
      </c>
      <c r="L124" s="181"/>
    </row>
    <row r="125" spans="1:12" s="179" customFormat="1" x14ac:dyDescent="0.2">
      <c r="A125" s="249"/>
      <c r="B125" s="180" t="s">
        <v>967</v>
      </c>
      <c r="C125" s="180">
        <v>98557</v>
      </c>
      <c r="D125" s="810" t="s">
        <v>1133</v>
      </c>
      <c r="E125" s="810"/>
      <c r="F125" s="810"/>
      <c r="G125" s="810"/>
      <c r="H125" s="810"/>
      <c r="I125" s="810"/>
      <c r="J125" s="180" t="s">
        <v>44</v>
      </c>
      <c r="K125" s="179" t="s">
        <v>763</v>
      </c>
      <c r="L125" s="181"/>
    </row>
    <row r="126" spans="1:12" s="179" customFormat="1" x14ac:dyDescent="0.2">
      <c r="A126" s="249"/>
      <c r="B126" s="754" t="s">
        <v>199</v>
      </c>
      <c r="C126" s="755"/>
      <c r="D126" s="755"/>
      <c r="E126" s="755"/>
      <c r="F126" s="755"/>
      <c r="G126" s="755"/>
      <c r="H126" s="756"/>
      <c r="I126" s="287" t="s">
        <v>202</v>
      </c>
      <c r="J126" s="248" t="s">
        <v>203</v>
      </c>
      <c r="K126" s="179" t="s">
        <v>763</v>
      </c>
      <c r="L126" s="181"/>
    </row>
    <row r="127" spans="1:12" s="179" customFormat="1" x14ac:dyDescent="0.2">
      <c r="A127" s="249"/>
      <c r="B127" s="769" t="s">
        <v>215</v>
      </c>
      <c r="C127" s="770"/>
      <c r="D127" s="770"/>
      <c r="E127" s="770"/>
      <c r="F127" s="770"/>
      <c r="G127" s="770"/>
      <c r="H127" s="771"/>
      <c r="I127" s="247">
        <v>24.18</v>
      </c>
      <c r="J127" s="638" t="s">
        <v>868</v>
      </c>
      <c r="K127" s="179" t="s">
        <v>763</v>
      </c>
      <c r="L127" s="181"/>
    </row>
    <row r="128" spans="1:12" s="179" customFormat="1" x14ac:dyDescent="0.2">
      <c r="A128" s="249" t="s">
        <v>967</v>
      </c>
      <c r="B128" s="759" t="s">
        <v>204</v>
      </c>
      <c r="C128" s="760"/>
      <c r="D128" s="760"/>
      <c r="E128" s="760"/>
      <c r="F128" s="760"/>
      <c r="G128" s="760"/>
      <c r="H128" s="761"/>
      <c r="I128" s="639">
        <v>24.18</v>
      </c>
      <c r="J128" s="184"/>
      <c r="K128" s="179" t="s">
        <v>763</v>
      </c>
      <c r="L128" s="181"/>
    </row>
    <row r="129" spans="1:12" s="179" customFormat="1" ht="32.25" customHeight="1" x14ac:dyDescent="0.2">
      <c r="B129" s="180" t="s">
        <v>968</v>
      </c>
      <c r="C129" s="180">
        <v>93382</v>
      </c>
      <c r="D129" s="810" t="s">
        <v>1135</v>
      </c>
      <c r="E129" s="810"/>
      <c r="F129" s="810"/>
      <c r="G129" s="810"/>
      <c r="H129" s="810"/>
      <c r="I129" s="810"/>
      <c r="J129" s="180" t="s">
        <v>908</v>
      </c>
      <c r="K129" s="179" t="s">
        <v>763</v>
      </c>
      <c r="L129" s="181"/>
    </row>
    <row r="130" spans="1:12" s="179" customFormat="1" x14ac:dyDescent="0.2">
      <c r="B130" s="754" t="s">
        <v>199</v>
      </c>
      <c r="C130" s="755"/>
      <c r="D130" s="755"/>
      <c r="E130" s="755"/>
      <c r="F130" s="755"/>
      <c r="G130" s="755"/>
      <c r="H130" s="756"/>
      <c r="I130" s="287" t="s">
        <v>210</v>
      </c>
      <c r="J130" s="248" t="s">
        <v>203</v>
      </c>
      <c r="K130" s="179" t="s">
        <v>763</v>
      </c>
      <c r="L130" s="181"/>
    </row>
    <row r="131" spans="1:12" s="179" customFormat="1" ht="15" customHeight="1" x14ac:dyDescent="0.2">
      <c r="B131" s="769" t="s">
        <v>869</v>
      </c>
      <c r="C131" s="770"/>
      <c r="D131" s="770"/>
      <c r="E131" s="770"/>
      <c r="F131" s="770"/>
      <c r="G131" s="770"/>
      <c r="H131" s="771"/>
      <c r="I131" s="247">
        <v>2.37</v>
      </c>
      <c r="J131" s="638" t="s">
        <v>210</v>
      </c>
      <c r="K131" s="179" t="s">
        <v>763</v>
      </c>
      <c r="L131" s="181">
        <v>15.579999999999998</v>
      </c>
    </row>
    <row r="132" spans="1:12" s="179" customFormat="1" x14ac:dyDescent="0.2">
      <c r="A132" s="249" t="s">
        <v>968</v>
      </c>
      <c r="B132" s="759" t="s">
        <v>204</v>
      </c>
      <c r="C132" s="760"/>
      <c r="D132" s="760"/>
      <c r="E132" s="760"/>
      <c r="F132" s="760"/>
      <c r="G132" s="760"/>
      <c r="H132" s="761"/>
      <c r="I132" s="639">
        <v>2.37</v>
      </c>
      <c r="J132" s="184"/>
      <c r="K132" s="179" t="s">
        <v>763</v>
      </c>
      <c r="L132" s="181"/>
    </row>
    <row r="133" spans="1:12" s="179" customFormat="1" x14ac:dyDescent="0.2">
      <c r="A133" s="249"/>
      <c r="B133" s="305" t="s">
        <v>969</v>
      </c>
      <c r="C133" s="306"/>
      <c r="D133" s="307" t="s">
        <v>862</v>
      </c>
      <c r="E133" s="307"/>
      <c r="F133" s="307"/>
      <c r="G133" s="307"/>
      <c r="H133" s="307"/>
      <c r="I133" s="307"/>
      <c r="J133" s="308"/>
      <c r="K133" s="179" t="s">
        <v>763</v>
      </c>
      <c r="L133" s="181"/>
    </row>
    <row r="134" spans="1:12" s="179" customFormat="1" ht="33.75" customHeight="1" x14ac:dyDescent="0.2">
      <c r="A134" s="249"/>
      <c r="B134" s="180" t="s">
        <v>970</v>
      </c>
      <c r="C134" s="180">
        <v>96527</v>
      </c>
      <c r="D134" s="810" t="s">
        <v>1137</v>
      </c>
      <c r="E134" s="810"/>
      <c r="F134" s="810"/>
      <c r="G134" s="810"/>
      <c r="H134" s="810"/>
      <c r="I134" s="810"/>
      <c r="J134" s="180" t="s">
        <v>908</v>
      </c>
      <c r="K134" s="179" t="s">
        <v>763</v>
      </c>
      <c r="L134" s="181"/>
    </row>
    <row r="135" spans="1:12" s="179" customFormat="1" x14ac:dyDescent="0.2">
      <c r="A135" s="249"/>
      <c r="B135" s="836" t="s">
        <v>199</v>
      </c>
      <c r="C135" s="837"/>
      <c r="D135" s="837"/>
      <c r="E135" s="882"/>
      <c r="F135" s="882"/>
      <c r="G135" s="882"/>
      <c r="H135" s="846"/>
      <c r="I135" s="485" t="s">
        <v>210</v>
      </c>
      <c r="J135" s="328" t="s">
        <v>203</v>
      </c>
      <c r="K135" s="179" t="s">
        <v>763</v>
      </c>
      <c r="L135" s="181"/>
    </row>
    <row r="136" spans="1:12" s="179" customFormat="1" ht="15" customHeight="1" x14ac:dyDescent="0.2">
      <c r="A136" s="249"/>
      <c r="B136" s="811" t="s">
        <v>870</v>
      </c>
      <c r="C136" s="770"/>
      <c r="D136" s="770"/>
      <c r="E136" s="770"/>
      <c r="F136" s="770"/>
      <c r="G136" s="770"/>
      <c r="H136" s="771"/>
      <c r="I136" s="483">
        <v>3.1040000000000001</v>
      </c>
      <c r="J136" s="327" t="s">
        <v>210</v>
      </c>
      <c r="K136" s="179" t="s">
        <v>763</v>
      </c>
      <c r="L136" s="484">
        <v>294.94</v>
      </c>
    </row>
    <row r="137" spans="1:12" s="179" customFormat="1" x14ac:dyDescent="0.2">
      <c r="A137" s="249" t="s">
        <v>970</v>
      </c>
      <c r="B137" s="847"/>
      <c r="C137" s="848"/>
      <c r="D137" s="848"/>
      <c r="E137" s="760"/>
      <c r="F137" s="760"/>
      <c r="G137" s="760"/>
      <c r="H137" s="761"/>
      <c r="I137" s="288">
        <v>3.1040000000000001</v>
      </c>
      <c r="J137" s="184"/>
      <c r="K137" s="179" t="s">
        <v>763</v>
      </c>
      <c r="L137" s="181"/>
    </row>
    <row r="138" spans="1:12" s="179" customFormat="1" ht="36.75" customHeight="1" x14ac:dyDescent="0.2">
      <c r="A138" s="249"/>
      <c r="B138" s="180" t="s">
        <v>971</v>
      </c>
      <c r="C138" s="180">
        <v>96542</v>
      </c>
      <c r="D138" s="810" t="s">
        <v>1139</v>
      </c>
      <c r="E138" s="810"/>
      <c r="F138" s="810"/>
      <c r="G138" s="810"/>
      <c r="H138" s="810"/>
      <c r="I138" s="810"/>
      <c r="J138" s="180" t="s">
        <v>44</v>
      </c>
      <c r="K138" s="179" t="s">
        <v>763</v>
      </c>
      <c r="L138" s="181"/>
    </row>
    <row r="139" spans="1:12" s="179" customFormat="1" x14ac:dyDescent="0.2">
      <c r="A139" s="249"/>
      <c r="B139" s="754" t="s">
        <v>199</v>
      </c>
      <c r="C139" s="755"/>
      <c r="D139" s="755"/>
      <c r="E139" s="755"/>
      <c r="F139" s="755"/>
      <c r="G139" s="755"/>
      <c r="H139" s="756"/>
      <c r="I139" s="287" t="s">
        <v>202</v>
      </c>
      <c r="J139" s="248" t="s">
        <v>203</v>
      </c>
      <c r="K139" s="179" t="s">
        <v>763</v>
      </c>
      <c r="L139" s="181"/>
    </row>
    <row r="140" spans="1:12" s="179" customFormat="1" ht="15" customHeight="1" x14ac:dyDescent="0.2">
      <c r="A140" s="249"/>
      <c r="B140" s="811" t="s">
        <v>215</v>
      </c>
      <c r="C140" s="770"/>
      <c r="D140" s="770"/>
      <c r="E140" s="770"/>
      <c r="F140" s="770"/>
      <c r="G140" s="770"/>
      <c r="H140" s="771"/>
      <c r="I140" s="247">
        <v>30.74</v>
      </c>
      <c r="J140" s="638" t="s">
        <v>202</v>
      </c>
      <c r="K140" s="179" t="s">
        <v>763</v>
      </c>
      <c r="L140" s="247">
        <v>398.4</v>
      </c>
    </row>
    <row r="141" spans="1:12" s="179" customFormat="1" x14ac:dyDescent="0.2">
      <c r="A141" s="249" t="s">
        <v>971</v>
      </c>
      <c r="B141" s="759" t="s">
        <v>204</v>
      </c>
      <c r="C141" s="760"/>
      <c r="D141" s="760"/>
      <c r="E141" s="760"/>
      <c r="F141" s="760"/>
      <c r="G141" s="760"/>
      <c r="H141" s="761"/>
      <c r="I141" s="639">
        <v>30.74</v>
      </c>
      <c r="J141" s="184"/>
      <c r="K141" s="179" t="s">
        <v>763</v>
      </c>
      <c r="L141" s="181"/>
    </row>
    <row r="142" spans="1:12" s="179" customFormat="1" ht="36" customHeight="1" x14ac:dyDescent="0.2">
      <c r="A142" s="249"/>
      <c r="B142" s="180" t="s">
        <v>972</v>
      </c>
      <c r="C142" s="180">
        <v>95241</v>
      </c>
      <c r="D142" s="810" t="s">
        <v>1141</v>
      </c>
      <c r="E142" s="810"/>
      <c r="F142" s="810"/>
      <c r="G142" s="810"/>
      <c r="H142" s="810"/>
      <c r="I142" s="810"/>
      <c r="J142" s="180" t="s">
        <v>44</v>
      </c>
      <c r="K142" s="179" t="s">
        <v>763</v>
      </c>
      <c r="L142" s="181"/>
    </row>
    <row r="143" spans="1:12" s="179" customFormat="1" x14ac:dyDescent="0.2">
      <c r="A143" s="249"/>
      <c r="B143" s="754" t="s">
        <v>199</v>
      </c>
      <c r="C143" s="755"/>
      <c r="D143" s="755"/>
      <c r="E143" s="755"/>
      <c r="F143" s="755"/>
      <c r="G143" s="755"/>
      <c r="H143" s="756"/>
      <c r="I143" s="287" t="s">
        <v>202</v>
      </c>
      <c r="J143" s="248" t="s">
        <v>203</v>
      </c>
      <c r="K143" s="179" t="s">
        <v>763</v>
      </c>
      <c r="L143" s="181"/>
    </row>
    <row r="144" spans="1:12" s="179" customFormat="1" x14ac:dyDescent="0.2">
      <c r="A144" s="249"/>
      <c r="B144" s="811" t="s">
        <v>871</v>
      </c>
      <c r="C144" s="770"/>
      <c r="D144" s="770"/>
      <c r="E144" s="770"/>
      <c r="F144" s="770"/>
      <c r="G144" s="770"/>
      <c r="H144" s="771"/>
      <c r="I144" s="247">
        <v>7.6849999999999996</v>
      </c>
      <c r="J144" s="638" t="s">
        <v>202</v>
      </c>
      <c r="K144" s="179" t="s">
        <v>763</v>
      </c>
      <c r="L144" s="484">
        <v>1056.4000000000001</v>
      </c>
    </row>
    <row r="145" spans="1:15" s="179" customFormat="1" x14ac:dyDescent="0.2">
      <c r="A145" s="249" t="s">
        <v>972</v>
      </c>
      <c r="B145" s="759" t="s">
        <v>204</v>
      </c>
      <c r="C145" s="760"/>
      <c r="D145" s="760"/>
      <c r="E145" s="760"/>
      <c r="F145" s="760"/>
      <c r="G145" s="760"/>
      <c r="H145" s="761"/>
      <c r="I145" s="639">
        <v>7.6849999999999996</v>
      </c>
      <c r="J145" s="184"/>
      <c r="K145" s="179" t="s">
        <v>763</v>
      </c>
      <c r="L145" s="181"/>
    </row>
    <row r="146" spans="1:15" s="179" customFormat="1" x14ac:dyDescent="0.2">
      <c r="A146" s="249"/>
      <c r="B146" s="180" t="s">
        <v>973</v>
      </c>
      <c r="C146" s="180">
        <v>96543</v>
      </c>
      <c r="D146" s="810" t="s">
        <v>1125</v>
      </c>
      <c r="E146" s="810"/>
      <c r="F146" s="810"/>
      <c r="G146" s="810"/>
      <c r="H146" s="810"/>
      <c r="I146" s="810"/>
      <c r="J146" s="180" t="s">
        <v>169</v>
      </c>
      <c r="K146" s="179" t="s">
        <v>763</v>
      </c>
      <c r="L146" s="181"/>
      <c r="O146" s="179">
        <v>184.21052631578948</v>
      </c>
    </row>
    <row r="147" spans="1:15" s="179" customFormat="1" x14ac:dyDescent="0.2">
      <c r="A147" s="249"/>
      <c r="B147" s="754" t="s">
        <v>199</v>
      </c>
      <c r="C147" s="755"/>
      <c r="D147" s="755"/>
      <c r="E147" s="755"/>
      <c r="F147" s="755"/>
      <c r="G147" s="755"/>
      <c r="H147" s="756"/>
      <c r="I147" s="287" t="s">
        <v>216</v>
      </c>
      <c r="J147" s="248" t="s">
        <v>203</v>
      </c>
      <c r="K147" s="179" t="s">
        <v>763</v>
      </c>
      <c r="L147" s="181"/>
    </row>
    <row r="148" spans="1:15" s="179" customFormat="1" x14ac:dyDescent="0.2">
      <c r="A148" s="249"/>
      <c r="B148" s="811" t="s">
        <v>216</v>
      </c>
      <c r="C148" s="770"/>
      <c r="D148" s="770"/>
      <c r="E148" s="770"/>
      <c r="F148" s="770"/>
      <c r="G148" s="770"/>
      <c r="H148" s="771"/>
      <c r="I148" s="247">
        <v>43.1</v>
      </c>
      <c r="J148" s="638" t="s">
        <v>169</v>
      </c>
      <c r="K148" s="179" t="s">
        <v>763</v>
      </c>
      <c r="L148" s="484">
        <v>14.09</v>
      </c>
    </row>
    <row r="149" spans="1:15" s="179" customFormat="1" x14ac:dyDescent="0.2">
      <c r="A149" s="249" t="s">
        <v>973</v>
      </c>
      <c r="B149" s="759" t="s">
        <v>204</v>
      </c>
      <c r="C149" s="760"/>
      <c r="D149" s="760"/>
      <c r="E149" s="760"/>
      <c r="F149" s="760"/>
      <c r="G149" s="760"/>
      <c r="H149" s="761"/>
      <c r="I149" s="639">
        <v>43.1</v>
      </c>
      <c r="J149" s="184"/>
      <c r="K149" s="179" t="s">
        <v>763</v>
      </c>
      <c r="L149" s="181"/>
    </row>
    <row r="150" spans="1:15" s="179" customFormat="1" x14ac:dyDescent="0.2">
      <c r="A150" s="249"/>
      <c r="B150" s="180" t="s">
        <v>974</v>
      </c>
      <c r="C150" s="180">
        <v>96545</v>
      </c>
      <c r="D150" s="810" t="s">
        <v>1127</v>
      </c>
      <c r="E150" s="810"/>
      <c r="F150" s="810"/>
      <c r="G150" s="810"/>
      <c r="H150" s="810"/>
      <c r="I150" s="810"/>
      <c r="J150" s="180" t="s">
        <v>169</v>
      </c>
      <c r="L150" s="181"/>
    </row>
    <row r="151" spans="1:15" s="179" customFormat="1" x14ac:dyDescent="0.2">
      <c r="A151" s="249"/>
      <c r="B151" s="754" t="s">
        <v>199</v>
      </c>
      <c r="C151" s="755"/>
      <c r="D151" s="755"/>
      <c r="E151" s="755"/>
      <c r="F151" s="755"/>
      <c r="G151" s="755"/>
      <c r="H151" s="756"/>
      <c r="I151" s="287" t="s">
        <v>216</v>
      </c>
      <c r="J151" s="248" t="s">
        <v>203</v>
      </c>
      <c r="K151" s="179" t="s">
        <v>763</v>
      </c>
      <c r="L151" s="181"/>
    </row>
    <row r="152" spans="1:15" s="179" customFormat="1" x14ac:dyDescent="0.2">
      <c r="A152" s="249"/>
      <c r="B152" s="811" t="s">
        <v>216</v>
      </c>
      <c r="C152" s="770"/>
      <c r="D152" s="770"/>
      <c r="E152" s="770"/>
      <c r="F152" s="770"/>
      <c r="G152" s="770"/>
      <c r="H152" s="771"/>
      <c r="I152" s="247">
        <v>36.5</v>
      </c>
      <c r="J152" s="638" t="s">
        <v>169</v>
      </c>
      <c r="K152" s="179" t="s">
        <v>763</v>
      </c>
      <c r="L152" s="484">
        <v>14.09</v>
      </c>
    </row>
    <row r="153" spans="1:15" s="179" customFormat="1" x14ac:dyDescent="0.2">
      <c r="A153" s="249" t="s">
        <v>974</v>
      </c>
      <c r="B153" s="759" t="s">
        <v>204</v>
      </c>
      <c r="C153" s="760"/>
      <c r="D153" s="760"/>
      <c r="E153" s="760"/>
      <c r="F153" s="760"/>
      <c r="G153" s="760"/>
      <c r="H153" s="761"/>
      <c r="I153" s="639">
        <v>36.5</v>
      </c>
      <c r="J153" s="184"/>
      <c r="K153" s="179" t="s">
        <v>763</v>
      </c>
      <c r="L153" s="181"/>
    </row>
    <row r="154" spans="1:15" s="179" customFormat="1" x14ac:dyDescent="0.2">
      <c r="A154" s="249"/>
      <c r="B154" s="180" t="s">
        <v>975</v>
      </c>
      <c r="C154" s="180">
        <v>96546</v>
      </c>
      <c r="D154" s="810" t="s">
        <v>1129</v>
      </c>
      <c r="E154" s="810"/>
      <c r="F154" s="810"/>
      <c r="G154" s="810"/>
      <c r="H154" s="810"/>
      <c r="I154" s="810"/>
      <c r="J154" s="180" t="s">
        <v>169</v>
      </c>
      <c r="L154" s="181"/>
    </row>
    <row r="155" spans="1:15" s="179" customFormat="1" x14ac:dyDescent="0.2">
      <c r="A155" s="249"/>
      <c r="B155" s="754" t="s">
        <v>199</v>
      </c>
      <c r="C155" s="755"/>
      <c r="D155" s="755"/>
      <c r="E155" s="755"/>
      <c r="F155" s="755"/>
      <c r="G155" s="755"/>
      <c r="H155" s="756"/>
      <c r="I155" s="287" t="s">
        <v>216</v>
      </c>
      <c r="J155" s="248" t="s">
        <v>203</v>
      </c>
      <c r="K155" s="179" t="s">
        <v>763</v>
      </c>
      <c r="L155" s="181"/>
    </row>
    <row r="156" spans="1:15" s="179" customFormat="1" x14ac:dyDescent="0.2">
      <c r="A156" s="249"/>
      <c r="B156" s="811" t="s">
        <v>216</v>
      </c>
      <c r="C156" s="770"/>
      <c r="D156" s="770"/>
      <c r="E156" s="770"/>
      <c r="F156" s="770"/>
      <c r="G156" s="770"/>
      <c r="H156" s="771"/>
      <c r="I156" s="247">
        <v>29.1</v>
      </c>
      <c r="J156" s="638" t="s">
        <v>169</v>
      </c>
      <c r="K156" s="179" t="s">
        <v>763</v>
      </c>
      <c r="L156" s="484">
        <v>14.09</v>
      </c>
    </row>
    <row r="157" spans="1:15" s="179" customFormat="1" x14ac:dyDescent="0.2">
      <c r="A157" s="249" t="s">
        <v>975</v>
      </c>
      <c r="B157" s="759" t="s">
        <v>204</v>
      </c>
      <c r="C157" s="760"/>
      <c r="D157" s="760"/>
      <c r="E157" s="760"/>
      <c r="F157" s="760"/>
      <c r="G157" s="760"/>
      <c r="H157" s="761"/>
      <c r="I157" s="639">
        <v>29.1</v>
      </c>
      <c r="J157" s="184"/>
      <c r="K157" s="179" t="s">
        <v>763</v>
      </c>
      <c r="L157" s="181"/>
    </row>
    <row r="158" spans="1:15" s="179" customFormat="1" x14ac:dyDescent="0.2">
      <c r="A158" s="249"/>
      <c r="B158" s="180" t="s">
        <v>976</v>
      </c>
      <c r="C158" s="180">
        <v>96547</v>
      </c>
      <c r="D158" s="810" t="s">
        <v>1143</v>
      </c>
      <c r="E158" s="810"/>
      <c r="F158" s="810"/>
      <c r="G158" s="810"/>
      <c r="H158" s="810"/>
      <c r="I158" s="810"/>
      <c r="J158" s="180" t="s">
        <v>169</v>
      </c>
      <c r="L158" s="181"/>
    </row>
    <row r="159" spans="1:15" s="179" customFormat="1" x14ac:dyDescent="0.2">
      <c r="A159" s="249"/>
      <c r="B159" s="754" t="s">
        <v>199</v>
      </c>
      <c r="C159" s="755"/>
      <c r="D159" s="755"/>
      <c r="E159" s="755"/>
      <c r="F159" s="755"/>
      <c r="G159" s="755"/>
      <c r="H159" s="756"/>
      <c r="I159" s="287" t="s">
        <v>216</v>
      </c>
      <c r="J159" s="248" t="s">
        <v>203</v>
      </c>
      <c r="K159" s="179" t="s">
        <v>763</v>
      </c>
      <c r="L159" s="181"/>
    </row>
    <row r="160" spans="1:15" s="179" customFormat="1" x14ac:dyDescent="0.2">
      <c r="A160" s="249"/>
      <c r="B160" s="811" t="s">
        <v>216</v>
      </c>
      <c r="C160" s="770"/>
      <c r="D160" s="770"/>
      <c r="E160" s="770"/>
      <c r="F160" s="770"/>
      <c r="G160" s="770"/>
      <c r="H160" s="771"/>
      <c r="I160" s="247">
        <v>10.1</v>
      </c>
      <c r="J160" s="638" t="s">
        <v>169</v>
      </c>
      <c r="K160" s="179" t="s">
        <v>763</v>
      </c>
      <c r="L160" s="484">
        <v>14.09</v>
      </c>
    </row>
    <row r="161" spans="1:12" s="179" customFormat="1" x14ac:dyDescent="0.2">
      <c r="A161" s="249" t="s">
        <v>976</v>
      </c>
      <c r="B161" s="759" t="s">
        <v>204</v>
      </c>
      <c r="C161" s="760"/>
      <c r="D161" s="760"/>
      <c r="E161" s="760"/>
      <c r="F161" s="760"/>
      <c r="G161" s="760"/>
      <c r="H161" s="761"/>
      <c r="I161" s="639">
        <v>10.1</v>
      </c>
      <c r="J161" s="184"/>
      <c r="K161" s="179" t="s">
        <v>763</v>
      </c>
      <c r="L161" s="181"/>
    </row>
    <row r="162" spans="1:12" s="179" customFormat="1" x14ac:dyDescent="0.2">
      <c r="A162" s="249"/>
      <c r="B162" s="180" t="s">
        <v>977</v>
      </c>
      <c r="C162" s="180">
        <v>94965</v>
      </c>
      <c r="D162" s="810" t="s">
        <v>1131</v>
      </c>
      <c r="E162" s="810"/>
      <c r="F162" s="810"/>
      <c r="G162" s="810"/>
      <c r="H162" s="810"/>
      <c r="I162" s="810"/>
      <c r="J162" s="180" t="s">
        <v>908</v>
      </c>
      <c r="L162" s="181"/>
    </row>
    <row r="163" spans="1:12" s="179" customFormat="1" x14ac:dyDescent="0.2">
      <c r="A163" s="249"/>
      <c r="B163" s="754" t="s">
        <v>199</v>
      </c>
      <c r="C163" s="755"/>
      <c r="D163" s="755"/>
      <c r="E163" s="755"/>
      <c r="F163" s="755"/>
      <c r="G163" s="755"/>
      <c r="H163" s="756"/>
      <c r="I163" s="287" t="s">
        <v>210</v>
      </c>
      <c r="J163" s="248" t="s">
        <v>203</v>
      </c>
      <c r="K163" s="179" t="s">
        <v>763</v>
      </c>
      <c r="L163" s="181"/>
    </row>
    <row r="164" spans="1:12" s="179" customFormat="1" x14ac:dyDescent="0.2">
      <c r="A164" s="249"/>
      <c r="B164" s="811" t="s">
        <v>210</v>
      </c>
      <c r="C164" s="770"/>
      <c r="D164" s="770"/>
      <c r="E164" s="770"/>
      <c r="F164" s="770"/>
      <c r="G164" s="770"/>
      <c r="H164" s="771"/>
      <c r="I164" s="247">
        <v>1.94</v>
      </c>
      <c r="J164" s="638" t="s">
        <v>210</v>
      </c>
      <c r="K164" s="179" t="s">
        <v>763</v>
      </c>
      <c r="L164" s="484">
        <v>14.09</v>
      </c>
    </row>
    <row r="165" spans="1:12" s="179" customFormat="1" x14ac:dyDescent="0.2">
      <c r="A165" s="249" t="s">
        <v>977</v>
      </c>
      <c r="B165" s="759" t="s">
        <v>204</v>
      </c>
      <c r="C165" s="760"/>
      <c r="D165" s="760"/>
      <c r="E165" s="760"/>
      <c r="F165" s="760"/>
      <c r="G165" s="760"/>
      <c r="H165" s="761"/>
      <c r="I165" s="639">
        <v>1.94</v>
      </c>
      <c r="J165" s="184"/>
      <c r="K165" s="179" t="s">
        <v>763</v>
      </c>
      <c r="L165" s="181"/>
    </row>
    <row r="166" spans="1:12" s="179" customFormat="1" x14ac:dyDescent="0.2">
      <c r="A166" s="249"/>
      <c r="B166" s="180" t="s">
        <v>978</v>
      </c>
      <c r="C166" s="180">
        <v>103670</v>
      </c>
      <c r="D166" s="810" t="s">
        <v>1115</v>
      </c>
      <c r="E166" s="810"/>
      <c r="F166" s="810"/>
      <c r="G166" s="810"/>
      <c r="H166" s="810"/>
      <c r="I166" s="810"/>
      <c r="J166" s="180" t="s">
        <v>908</v>
      </c>
      <c r="L166" s="181"/>
    </row>
    <row r="167" spans="1:12" s="179" customFormat="1" x14ac:dyDescent="0.2">
      <c r="A167" s="249"/>
      <c r="B167" s="754" t="s">
        <v>199</v>
      </c>
      <c r="C167" s="755"/>
      <c r="D167" s="755"/>
      <c r="E167" s="755"/>
      <c r="F167" s="755"/>
      <c r="G167" s="755"/>
      <c r="H167" s="756"/>
      <c r="I167" s="287" t="s">
        <v>210</v>
      </c>
      <c r="J167" s="248" t="s">
        <v>203</v>
      </c>
      <c r="K167" s="179" t="s">
        <v>763</v>
      </c>
      <c r="L167" s="181"/>
    </row>
    <row r="168" spans="1:12" s="179" customFormat="1" x14ac:dyDescent="0.2">
      <c r="A168" s="249"/>
      <c r="B168" s="811" t="s">
        <v>210</v>
      </c>
      <c r="C168" s="770"/>
      <c r="D168" s="770"/>
      <c r="E168" s="770"/>
      <c r="F168" s="770"/>
      <c r="G168" s="770"/>
      <c r="H168" s="771"/>
      <c r="I168" s="247">
        <v>1.94</v>
      </c>
      <c r="J168" s="638" t="s">
        <v>210</v>
      </c>
      <c r="K168" s="179" t="s">
        <v>763</v>
      </c>
      <c r="L168" s="484">
        <v>14.09</v>
      </c>
    </row>
    <row r="169" spans="1:12" s="179" customFormat="1" x14ac:dyDescent="0.2">
      <c r="A169" s="249" t="s">
        <v>978</v>
      </c>
      <c r="B169" s="759" t="s">
        <v>204</v>
      </c>
      <c r="C169" s="760"/>
      <c r="D169" s="760"/>
      <c r="E169" s="760"/>
      <c r="F169" s="760"/>
      <c r="G169" s="760"/>
      <c r="H169" s="761"/>
      <c r="I169" s="639">
        <v>1.94</v>
      </c>
      <c r="J169" s="184"/>
      <c r="K169" s="179" t="s">
        <v>763</v>
      </c>
      <c r="L169" s="181"/>
    </row>
    <row r="170" spans="1:12" s="179" customFormat="1" x14ac:dyDescent="0.2">
      <c r="A170" s="249"/>
      <c r="B170" s="180" t="s">
        <v>979</v>
      </c>
      <c r="C170" s="180">
        <v>98557</v>
      </c>
      <c r="D170" s="810" t="s">
        <v>1133</v>
      </c>
      <c r="E170" s="810"/>
      <c r="F170" s="810"/>
      <c r="G170" s="810"/>
      <c r="H170" s="810"/>
      <c r="I170" s="810"/>
      <c r="J170" s="180" t="s">
        <v>44</v>
      </c>
      <c r="L170" s="181"/>
    </row>
    <row r="171" spans="1:12" s="179" customFormat="1" x14ac:dyDescent="0.2">
      <c r="A171" s="249"/>
      <c r="B171" s="754" t="s">
        <v>199</v>
      </c>
      <c r="C171" s="755"/>
      <c r="D171" s="755"/>
      <c r="E171" s="755"/>
      <c r="F171" s="755"/>
      <c r="G171" s="755"/>
      <c r="H171" s="756"/>
      <c r="I171" s="287" t="s">
        <v>202</v>
      </c>
      <c r="J171" s="248" t="s">
        <v>203</v>
      </c>
      <c r="K171" s="179" t="s">
        <v>763</v>
      </c>
      <c r="L171" s="181"/>
    </row>
    <row r="172" spans="1:12" s="179" customFormat="1" x14ac:dyDescent="0.2">
      <c r="A172" s="249"/>
      <c r="B172" s="811" t="s">
        <v>215</v>
      </c>
      <c r="C172" s="770"/>
      <c r="D172" s="770"/>
      <c r="E172" s="770"/>
      <c r="F172" s="770"/>
      <c r="G172" s="770"/>
      <c r="H172" s="771"/>
      <c r="I172" s="247">
        <v>30.74</v>
      </c>
      <c r="J172" s="638" t="s">
        <v>202</v>
      </c>
      <c r="K172" s="179" t="s">
        <v>763</v>
      </c>
      <c r="L172" s="484">
        <v>14.09</v>
      </c>
    </row>
    <row r="173" spans="1:12" s="179" customFormat="1" x14ac:dyDescent="0.2">
      <c r="A173" s="249" t="s">
        <v>979</v>
      </c>
      <c r="B173" s="759" t="s">
        <v>204</v>
      </c>
      <c r="C173" s="760"/>
      <c r="D173" s="760"/>
      <c r="E173" s="760"/>
      <c r="F173" s="760"/>
      <c r="G173" s="760"/>
      <c r="H173" s="761"/>
      <c r="I173" s="639">
        <v>30.74</v>
      </c>
      <c r="J173" s="184"/>
      <c r="K173" s="179" t="s">
        <v>763</v>
      </c>
      <c r="L173" s="181"/>
    </row>
    <row r="174" spans="1:12" s="179" customFormat="1" x14ac:dyDescent="0.2">
      <c r="A174" s="249"/>
      <c r="B174" s="180" t="s">
        <v>1058</v>
      </c>
      <c r="C174" s="180">
        <v>93382</v>
      </c>
      <c r="D174" s="810" t="s">
        <v>1135</v>
      </c>
      <c r="E174" s="810"/>
      <c r="F174" s="810"/>
      <c r="G174" s="810"/>
      <c r="H174" s="810"/>
      <c r="I174" s="810"/>
      <c r="J174" s="180" t="s">
        <v>908</v>
      </c>
      <c r="L174" s="181"/>
    </row>
    <row r="175" spans="1:12" s="179" customFormat="1" x14ac:dyDescent="0.2">
      <c r="A175" s="249"/>
      <c r="B175" s="754" t="s">
        <v>199</v>
      </c>
      <c r="C175" s="755"/>
      <c r="D175" s="755"/>
      <c r="E175" s="755"/>
      <c r="F175" s="755"/>
      <c r="G175" s="755"/>
      <c r="H175" s="756"/>
      <c r="I175" s="287" t="s">
        <v>210</v>
      </c>
      <c r="J175" s="248" t="s">
        <v>203</v>
      </c>
      <c r="K175" s="179" t="s">
        <v>763</v>
      </c>
      <c r="L175" s="181"/>
    </row>
    <row r="176" spans="1:12" s="179" customFormat="1" x14ac:dyDescent="0.2">
      <c r="A176" s="249"/>
      <c r="B176" s="811" t="s">
        <v>869</v>
      </c>
      <c r="C176" s="770"/>
      <c r="D176" s="770"/>
      <c r="E176" s="770"/>
      <c r="F176" s="770"/>
      <c r="G176" s="770"/>
      <c r="H176" s="771"/>
      <c r="I176" s="247">
        <v>1.1640000000000001</v>
      </c>
      <c r="J176" s="638" t="s">
        <v>210</v>
      </c>
      <c r="K176" s="179" t="s">
        <v>763</v>
      </c>
      <c r="L176" s="484">
        <v>14.09</v>
      </c>
    </row>
    <row r="177" spans="1:12" s="179" customFormat="1" x14ac:dyDescent="0.2">
      <c r="A177" s="249" t="s">
        <v>1058</v>
      </c>
      <c r="B177" s="759" t="s">
        <v>204</v>
      </c>
      <c r="C177" s="760"/>
      <c r="D177" s="760"/>
      <c r="E177" s="760"/>
      <c r="F177" s="760"/>
      <c r="G177" s="760"/>
      <c r="H177" s="761"/>
      <c r="I177" s="639">
        <v>1.1640000000000001</v>
      </c>
      <c r="J177" s="184"/>
      <c r="K177" s="179" t="s">
        <v>763</v>
      </c>
      <c r="L177" s="181"/>
    </row>
    <row r="178" spans="1:12" s="179" customFormat="1" x14ac:dyDescent="0.2">
      <c r="A178" s="249"/>
      <c r="B178" s="305" t="s">
        <v>980</v>
      </c>
      <c r="C178" s="306"/>
      <c r="D178" s="307" t="s">
        <v>863</v>
      </c>
      <c r="E178" s="307"/>
      <c r="F178" s="307"/>
      <c r="G178" s="307"/>
      <c r="H178" s="307"/>
      <c r="I178" s="307"/>
      <c r="J178" s="308"/>
      <c r="L178" s="181"/>
    </row>
    <row r="179" spans="1:12" s="179" customFormat="1" ht="12.75" customHeight="1" x14ac:dyDescent="0.2">
      <c r="A179" s="249"/>
      <c r="B179" s="305" t="s">
        <v>981</v>
      </c>
      <c r="C179" s="306"/>
      <c r="D179" s="307" t="s">
        <v>872</v>
      </c>
      <c r="E179" s="307"/>
      <c r="F179" s="307"/>
      <c r="G179" s="307"/>
      <c r="H179" s="307"/>
      <c r="I179" s="307"/>
      <c r="J179" s="308"/>
      <c r="K179" s="179" t="s">
        <v>763</v>
      </c>
      <c r="L179" s="181"/>
    </row>
    <row r="180" spans="1:12" s="179" customFormat="1" ht="27" customHeight="1" x14ac:dyDescent="0.2">
      <c r="A180" s="249"/>
      <c r="B180" s="180" t="s">
        <v>982</v>
      </c>
      <c r="C180" s="180">
        <v>92431</v>
      </c>
      <c r="D180" s="810" t="s">
        <v>1145</v>
      </c>
      <c r="E180" s="810"/>
      <c r="F180" s="810"/>
      <c r="G180" s="810"/>
      <c r="H180" s="810"/>
      <c r="I180" s="810"/>
      <c r="J180" s="180" t="s">
        <v>44</v>
      </c>
      <c r="K180" s="179" t="s">
        <v>763</v>
      </c>
      <c r="L180" s="181"/>
    </row>
    <row r="181" spans="1:12" s="179" customFormat="1" x14ac:dyDescent="0.2">
      <c r="A181" s="249"/>
      <c r="B181" s="754" t="s">
        <v>199</v>
      </c>
      <c r="C181" s="755"/>
      <c r="D181" s="755"/>
      <c r="E181" s="755"/>
      <c r="F181" s="755"/>
      <c r="G181" s="755"/>
      <c r="H181" s="756"/>
      <c r="I181" s="287" t="s">
        <v>202</v>
      </c>
      <c r="J181" s="248" t="s">
        <v>203</v>
      </c>
      <c r="K181" s="179" t="s">
        <v>763</v>
      </c>
      <c r="L181" s="181"/>
    </row>
    <row r="182" spans="1:12" s="179" customFormat="1" x14ac:dyDescent="0.2">
      <c r="A182" s="249"/>
      <c r="B182" s="769" t="s">
        <v>527</v>
      </c>
      <c r="C182" s="770"/>
      <c r="D182" s="770"/>
      <c r="E182" s="770"/>
      <c r="F182" s="770"/>
      <c r="G182" s="770"/>
      <c r="H182" s="771"/>
      <c r="I182" s="247">
        <v>46.2</v>
      </c>
      <c r="J182" s="638" t="s">
        <v>202</v>
      </c>
      <c r="K182" s="179" t="s">
        <v>763</v>
      </c>
      <c r="L182" s="484">
        <v>43.2</v>
      </c>
    </row>
    <row r="183" spans="1:12" s="179" customFormat="1" x14ac:dyDescent="0.2">
      <c r="A183" s="249" t="s">
        <v>982</v>
      </c>
      <c r="B183" s="759" t="s">
        <v>204</v>
      </c>
      <c r="C183" s="760"/>
      <c r="D183" s="760"/>
      <c r="E183" s="760"/>
      <c r="F183" s="760"/>
      <c r="G183" s="760"/>
      <c r="H183" s="761"/>
      <c r="I183" s="639">
        <v>46.2</v>
      </c>
      <c r="J183" s="184"/>
      <c r="K183" s="179" t="s">
        <v>763</v>
      </c>
      <c r="L183" s="181"/>
    </row>
    <row r="184" spans="1:12" s="179" customFormat="1" ht="27" customHeight="1" x14ac:dyDescent="0.2">
      <c r="A184" s="249"/>
      <c r="B184" s="180" t="s">
        <v>983</v>
      </c>
      <c r="C184" s="180">
        <v>92759</v>
      </c>
      <c r="D184" s="810" t="s">
        <v>1147</v>
      </c>
      <c r="E184" s="810"/>
      <c r="F184" s="810"/>
      <c r="G184" s="810"/>
      <c r="H184" s="810"/>
      <c r="I184" s="810"/>
      <c r="J184" s="180" t="s">
        <v>169</v>
      </c>
      <c r="K184" s="179" t="s">
        <v>763</v>
      </c>
      <c r="L184" s="181"/>
    </row>
    <row r="185" spans="1:12" s="179" customFormat="1" x14ac:dyDescent="0.2">
      <c r="A185" s="249"/>
      <c r="B185" s="754" t="s">
        <v>199</v>
      </c>
      <c r="C185" s="755"/>
      <c r="D185" s="755"/>
      <c r="E185" s="755"/>
      <c r="F185" s="755"/>
      <c r="G185" s="755"/>
      <c r="H185" s="756"/>
      <c r="I185" s="287" t="s">
        <v>216</v>
      </c>
      <c r="J185" s="248" t="s">
        <v>203</v>
      </c>
      <c r="K185" s="179" t="s">
        <v>763</v>
      </c>
      <c r="L185" s="181"/>
    </row>
    <row r="186" spans="1:12" s="179" customFormat="1" x14ac:dyDescent="0.2">
      <c r="A186" s="249"/>
      <c r="B186" s="769" t="s">
        <v>527</v>
      </c>
      <c r="C186" s="770"/>
      <c r="D186" s="770"/>
      <c r="E186" s="770"/>
      <c r="F186" s="770"/>
      <c r="G186" s="770"/>
      <c r="H186" s="771"/>
      <c r="I186" s="247">
        <v>67</v>
      </c>
      <c r="J186" s="638" t="s">
        <v>584</v>
      </c>
      <c r="K186" s="179" t="s">
        <v>763</v>
      </c>
      <c r="L186" s="484">
        <v>56.8</v>
      </c>
    </row>
    <row r="187" spans="1:12" s="179" customFormat="1" x14ac:dyDescent="0.2">
      <c r="A187" s="249" t="s">
        <v>983</v>
      </c>
      <c r="B187" s="759" t="s">
        <v>204</v>
      </c>
      <c r="C187" s="760"/>
      <c r="D187" s="760"/>
      <c r="E187" s="760"/>
      <c r="F187" s="760"/>
      <c r="G187" s="760"/>
      <c r="H187" s="761"/>
      <c r="I187" s="639">
        <v>67</v>
      </c>
      <c r="J187" s="184"/>
      <c r="K187" s="179" t="s">
        <v>763</v>
      </c>
      <c r="L187" s="181"/>
    </row>
    <row r="188" spans="1:12" s="179" customFormat="1" ht="27" customHeight="1" x14ac:dyDescent="0.2">
      <c r="A188" s="249"/>
      <c r="B188" s="180" t="s">
        <v>984</v>
      </c>
      <c r="C188" s="180">
        <v>92762</v>
      </c>
      <c r="D188" s="810" t="s">
        <v>1149</v>
      </c>
      <c r="E188" s="810"/>
      <c r="F188" s="810"/>
      <c r="G188" s="810"/>
      <c r="H188" s="810"/>
      <c r="I188" s="810"/>
      <c r="J188" s="180" t="s">
        <v>169</v>
      </c>
      <c r="K188" s="179" t="s">
        <v>763</v>
      </c>
      <c r="L188" s="181"/>
    </row>
    <row r="189" spans="1:12" s="179" customFormat="1" x14ac:dyDescent="0.2">
      <c r="A189" s="249"/>
      <c r="B189" s="754" t="s">
        <v>199</v>
      </c>
      <c r="C189" s="755"/>
      <c r="D189" s="755"/>
      <c r="E189" s="755"/>
      <c r="F189" s="755"/>
      <c r="G189" s="755"/>
      <c r="H189" s="756"/>
      <c r="I189" s="287" t="s">
        <v>216</v>
      </c>
      <c r="J189" s="248" t="s">
        <v>203</v>
      </c>
      <c r="K189" s="179" t="s">
        <v>763</v>
      </c>
      <c r="L189" s="181"/>
    </row>
    <row r="190" spans="1:12" s="179" customFormat="1" x14ac:dyDescent="0.2">
      <c r="A190" s="249"/>
      <c r="B190" s="769" t="s">
        <v>527</v>
      </c>
      <c r="C190" s="770"/>
      <c r="D190" s="770"/>
      <c r="E190" s="770"/>
      <c r="F190" s="770"/>
      <c r="G190" s="770"/>
      <c r="H190" s="771"/>
      <c r="I190" s="247">
        <v>146.5</v>
      </c>
      <c r="J190" s="638" t="s">
        <v>584</v>
      </c>
      <c r="K190" s="179" t="s">
        <v>763</v>
      </c>
      <c r="L190" s="484">
        <v>220.2</v>
      </c>
    </row>
    <row r="191" spans="1:12" s="179" customFormat="1" x14ac:dyDescent="0.2">
      <c r="A191" s="249" t="s">
        <v>984</v>
      </c>
      <c r="B191" s="759" t="s">
        <v>204</v>
      </c>
      <c r="C191" s="760"/>
      <c r="D191" s="760"/>
      <c r="E191" s="760"/>
      <c r="F191" s="760"/>
      <c r="G191" s="760"/>
      <c r="H191" s="761"/>
      <c r="I191" s="639">
        <v>146.5</v>
      </c>
      <c r="J191" s="184"/>
      <c r="K191" s="179" t="s">
        <v>763</v>
      </c>
      <c r="L191" s="181"/>
    </row>
    <row r="192" spans="1:12" s="179" customFormat="1" ht="33.75" customHeight="1" x14ac:dyDescent="0.2">
      <c r="A192" s="249"/>
      <c r="B192" s="180" t="s">
        <v>985</v>
      </c>
      <c r="C192" s="180">
        <v>94965</v>
      </c>
      <c r="D192" s="764" t="s">
        <v>1131</v>
      </c>
      <c r="E192" s="765"/>
      <c r="F192" s="765"/>
      <c r="G192" s="765"/>
      <c r="H192" s="765"/>
      <c r="I192" s="766"/>
      <c r="J192" s="180" t="s">
        <v>908</v>
      </c>
      <c r="K192" s="179" t="s">
        <v>763</v>
      </c>
      <c r="L192" s="181"/>
    </row>
    <row r="193" spans="1:13" s="179" customFormat="1" x14ac:dyDescent="0.2">
      <c r="A193" s="249"/>
      <c r="B193" s="754" t="s">
        <v>199</v>
      </c>
      <c r="C193" s="755"/>
      <c r="D193" s="755"/>
      <c r="E193" s="755"/>
      <c r="F193" s="755"/>
      <c r="G193" s="755"/>
      <c r="H193" s="756"/>
      <c r="I193" s="287" t="s">
        <v>216</v>
      </c>
      <c r="J193" s="248" t="s">
        <v>203</v>
      </c>
      <c r="K193" s="179" t="s">
        <v>763</v>
      </c>
      <c r="L193" s="181"/>
    </row>
    <row r="194" spans="1:13" s="179" customFormat="1" x14ac:dyDescent="0.2">
      <c r="A194" s="249"/>
      <c r="B194" s="769" t="s">
        <v>527</v>
      </c>
      <c r="C194" s="770"/>
      <c r="D194" s="770"/>
      <c r="E194" s="770"/>
      <c r="F194" s="770"/>
      <c r="G194" s="770"/>
      <c r="H194" s="771"/>
      <c r="I194" s="247">
        <v>1.98</v>
      </c>
      <c r="J194" s="638" t="s">
        <v>584</v>
      </c>
      <c r="K194" s="179" t="s">
        <v>763</v>
      </c>
      <c r="L194" s="181"/>
    </row>
    <row r="195" spans="1:13" s="179" customFormat="1" x14ac:dyDescent="0.2">
      <c r="A195" s="249" t="s">
        <v>985</v>
      </c>
      <c r="B195" s="759" t="s">
        <v>204</v>
      </c>
      <c r="C195" s="760"/>
      <c r="D195" s="760"/>
      <c r="E195" s="760"/>
      <c r="F195" s="760"/>
      <c r="G195" s="760"/>
      <c r="H195" s="761"/>
      <c r="I195" s="639">
        <v>1.98</v>
      </c>
      <c r="J195" s="184"/>
      <c r="K195" s="179" t="s">
        <v>763</v>
      </c>
      <c r="L195" s="181"/>
    </row>
    <row r="196" spans="1:13" s="179" customFormat="1" ht="27" customHeight="1" x14ac:dyDescent="0.2">
      <c r="A196" s="249"/>
      <c r="B196" s="180" t="s">
        <v>986</v>
      </c>
      <c r="C196" s="180">
        <v>103670</v>
      </c>
      <c r="D196" s="764" t="s">
        <v>1115</v>
      </c>
      <c r="E196" s="765"/>
      <c r="F196" s="765"/>
      <c r="G196" s="765"/>
      <c r="H196" s="765"/>
      <c r="I196" s="766"/>
      <c r="J196" s="180" t="s">
        <v>908</v>
      </c>
      <c r="K196" s="179" t="s">
        <v>763</v>
      </c>
      <c r="L196" s="181"/>
    </row>
    <row r="197" spans="1:13" s="179" customFormat="1" x14ac:dyDescent="0.2">
      <c r="A197" s="249"/>
      <c r="B197" s="754" t="s">
        <v>199</v>
      </c>
      <c r="C197" s="755"/>
      <c r="D197" s="755"/>
      <c r="E197" s="755"/>
      <c r="F197" s="755"/>
      <c r="G197" s="755"/>
      <c r="H197" s="756"/>
      <c r="I197" s="287" t="s">
        <v>210</v>
      </c>
      <c r="J197" s="248" t="s">
        <v>203</v>
      </c>
      <c r="K197" s="179" t="s">
        <v>763</v>
      </c>
      <c r="L197" s="181"/>
    </row>
    <row r="198" spans="1:13" s="179" customFormat="1" x14ac:dyDescent="0.2">
      <c r="A198" s="249"/>
      <c r="B198" s="769" t="s">
        <v>527</v>
      </c>
      <c r="C198" s="770"/>
      <c r="D198" s="770"/>
      <c r="E198" s="770"/>
      <c r="F198" s="770"/>
      <c r="G198" s="770"/>
      <c r="H198" s="771"/>
      <c r="I198" s="247">
        <v>1.98</v>
      </c>
      <c r="J198" s="638" t="s">
        <v>210</v>
      </c>
      <c r="K198" s="179" t="s">
        <v>763</v>
      </c>
      <c r="L198" s="484">
        <v>2</v>
      </c>
    </row>
    <row r="199" spans="1:13" s="179" customFormat="1" x14ac:dyDescent="0.2">
      <c r="A199" s="249" t="s">
        <v>986</v>
      </c>
      <c r="B199" s="759" t="s">
        <v>204</v>
      </c>
      <c r="C199" s="760"/>
      <c r="D199" s="760"/>
      <c r="E199" s="760"/>
      <c r="F199" s="760"/>
      <c r="G199" s="760"/>
      <c r="H199" s="761"/>
      <c r="I199" s="639">
        <v>1.98</v>
      </c>
      <c r="J199" s="184"/>
      <c r="K199" s="179" t="s">
        <v>763</v>
      </c>
      <c r="L199" s="181"/>
    </row>
    <row r="200" spans="1:13" s="179" customFormat="1" ht="12.75" customHeight="1" x14ac:dyDescent="0.2">
      <c r="B200" s="398" t="s">
        <v>987</v>
      </c>
      <c r="C200" s="306"/>
      <c r="D200" s="307" t="s">
        <v>122</v>
      </c>
      <c r="E200" s="307"/>
      <c r="F200" s="307"/>
      <c r="G200" s="307"/>
      <c r="H200" s="307"/>
      <c r="I200" s="307"/>
      <c r="J200" s="308"/>
      <c r="K200" s="179" t="s">
        <v>763</v>
      </c>
      <c r="L200" s="181"/>
    </row>
    <row r="201" spans="1:13" s="179" customFormat="1" ht="44.25" customHeight="1" x14ac:dyDescent="0.2">
      <c r="B201" s="180" t="s">
        <v>988</v>
      </c>
      <c r="C201" s="180">
        <v>92448</v>
      </c>
      <c r="D201" s="810" t="s">
        <v>1151</v>
      </c>
      <c r="E201" s="810"/>
      <c r="F201" s="810"/>
      <c r="G201" s="810"/>
      <c r="H201" s="810"/>
      <c r="I201" s="810"/>
      <c r="J201" s="180" t="s">
        <v>44</v>
      </c>
      <c r="K201" s="179" t="s">
        <v>763</v>
      </c>
      <c r="L201" s="181"/>
    </row>
    <row r="202" spans="1:13" s="179" customFormat="1" ht="12.75" customHeight="1" x14ac:dyDescent="0.2">
      <c r="B202" s="754" t="s">
        <v>199</v>
      </c>
      <c r="C202" s="755"/>
      <c r="D202" s="755"/>
      <c r="E202" s="755"/>
      <c r="F202" s="755"/>
      <c r="G202" s="755"/>
      <c r="H202" s="756"/>
      <c r="I202" s="287" t="s">
        <v>215</v>
      </c>
      <c r="J202" s="248" t="s">
        <v>203</v>
      </c>
      <c r="K202" s="179" t="s">
        <v>763</v>
      </c>
      <c r="L202" s="181"/>
    </row>
    <row r="203" spans="1:13" s="179" customFormat="1" ht="97.5" customHeight="1" x14ac:dyDescent="0.2">
      <c r="B203" s="635"/>
      <c r="C203" s="650"/>
      <c r="D203" s="651"/>
      <c r="E203" s="769" t="s">
        <v>527</v>
      </c>
      <c r="F203" s="770"/>
      <c r="G203" s="770"/>
      <c r="H203" s="771"/>
      <c r="I203" s="247">
        <v>30.74</v>
      </c>
      <c r="J203" s="638" t="s">
        <v>202</v>
      </c>
      <c r="K203" s="179" t="s">
        <v>763</v>
      </c>
      <c r="L203" s="484">
        <v>331.14</v>
      </c>
    </row>
    <row r="204" spans="1:13" s="179" customFormat="1" ht="12.75" customHeight="1" x14ac:dyDescent="0.2">
      <c r="A204" s="249" t="s">
        <v>988</v>
      </c>
      <c r="B204" s="759" t="s">
        <v>204</v>
      </c>
      <c r="C204" s="760"/>
      <c r="D204" s="760"/>
      <c r="E204" s="760"/>
      <c r="F204" s="760"/>
      <c r="G204" s="760"/>
      <c r="H204" s="761"/>
      <c r="I204" s="639">
        <v>30.74</v>
      </c>
      <c r="J204" s="184"/>
      <c r="K204" s="179" t="s">
        <v>763</v>
      </c>
      <c r="L204" s="181"/>
    </row>
    <row r="205" spans="1:13" s="179" customFormat="1" ht="35.25" customHeight="1" x14ac:dyDescent="0.2">
      <c r="B205" s="180" t="s">
        <v>989</v>
      </c>
      <c r="C205" s="180">
        <v>92759</v>
      </c>
      <c r="D205" s="810" t="s">
        <v>1147</v>
      </c>
      <c r="E205" s="810"/>
      <c r="F205" s="810"/>
      <c r="G205" s="810"/>
      <c r="H205" s="810"/>
      <c r="I205" s="810"/>
      <c r="J205" s="180" t="s">
        <v>169</v>
      </c>
      <c r="K205" s="179" t="s">
        <v>763</v>
      </c>
      <c r="L205" s="181"/>
    </row>
    <row r="206" spans="1:13" s="179" customFormat="1" ht="12.75" customHeight="1" x14ac:dyDescent="0.2">
      <c r="B206" s="754" t="s">
        <v>199</v>
      </c>
      <c r="C206" s="755"/>
      <c r="D206" s="755"/>
      <c r="E206" s="755"/>
      <c r="F206" s="755"/>
      <c r="G206" s="755"/>
      <c r="H206" s="756"/>
      <c r="I206" s="287" t="s">
        <v>216</v>
      </c>
      <c r="J206" s="248" t="s">
        <v>203</v>
      </c>
      <c r="K206" s="179" t="s">
        <v>763</v>
      </c>
      <c r="L206" s="181"/>
    </row>
    <row r="207" spans="1:13" s="179" customFormat="1" ht="98.25" customHeight="1" x14ac:dyDescent="0.2">
      <c r="B207" s="630"/>
      <c r="C207" s="640"/>
      <c r="D207" s="640"/>
      <c r="E207" s="769" t="s">
        <v>527</v>
      </c>
      <c r="F207" s="770"/>
      <c r="G207" s="770"/>
      <c r="H207" s="771"/>
      <c r="I207" s="247">
        <v>37.200000000000003</v>
      </c>
      <c r="J207" s="638" t="s">
        <v>213</v>
      </c>
      <c r="K207" s="179" t="s">
        <v>763</v>
      </c>
      <c r="L207" s="484">
        <v>354.3</v>
      </c>
      <c r="M207" s="179">
        <v>354.3</v>
      </c>
    </row>
    <row r="208" spans="1:13" s="179" customFormat="1" ht="12.75" customHeight="1" x14ac:dyDescent="0.2">
      <c r="A208" s="249" t="s">
        <v>989</v>
      </c>
      <c r="B208" s="759" t="s">
        <v>204</v>
      </c>
      <c r="C208" s="760"/>
      <c r="D208" s="760"/>
      <c r="E208" s="760"/>
      <c r="F208" s="760"/>
      <c r="G208" s="760"/>
      <c r="H208" s="761"/>
      <c r="I208" s="639">
        <v>37.200000000000003</v>
      </c>
      <c r="J208" s="184"/>
      <c r="K208" s="179" t="s">
        <v>763</v>
      </c>
      <c r="L208" s="181"/>
    </row>
    <row r="209" spans="1:12" s="179" customFormat="1" ht="12.75" customHeight="1" x14ac:dyDescent="0.2">
      <c r="B209" s="398"/>
      <c r="C209" s="306"/>
      <c r="D209" s="307"/>
      <c r="E209" s="307"/>
      <c r="F209" s="307"/>
      <c r="G209" s="307"/>
      <c r="H209" s="307"/>
      <c r="I209" s="307"/>
      <c r="J209" s="308"/>
      <c r="K209" s="179" t="s">
        <v>763</v>
      </c>
      <c r="L209" s="181"/>
    </row>
    <row r="210" spans="1:12" s="179" customFormat="1" ht="33.75" customHeight="1" x14ac:dyDescent="0.2">
      <c r="B210" s="180" t="s">
        <v>990</v>
      </c>
      <c r="C210" s="180">
        <v>92761</v>
      </c>
      <c r="D210" s="810" t="s">
        <v>1153</v>
      </c>
      <c r="E210" s="810"/>
      <c r="F210" s="810"/>
      <c r="G210" s="810"/>
      <c r="H210" s="810"/>
      <c r="I210" s="810"/>
      <c r="J210" s="180" t="s">
        <v>169</v>
      </c>
      <c r="K210" s="179" t="s">
        <v>763</v>
      </c>
      <c r="L210" s="181"/>
    </row>
    <row r="211" spans="1:12" s="179" customFormat="1" x14ac:dyDescent="0.2">
      <c r="B211" s="754" t="s">
        <v>199</v>
      </c>
      <c r="C211" s="755"/>
      <c r="D211" s="755"/>
      <c r="E211" s="755"/>
      <c r="F211" s="755"/>
      <c r="G211" s="755"/>
      <c r="H211" s="756"/>
      <c r="I211" s="287" t="s">
        <v>216</v>
      </c>
      <c r="J211" s="248" t="s">
        <v>203</v>
      </c>
      <c r="K211" s="179" t="s">
        <v>763</v>
      </c>
      <c r="L211" s="181"/>
    </row>
    <row r="212" spans="1:12" s="179" customFormat="1" x14ac:dyDescent="0.2">
      <c r="B212" s="769" t="s">
        <v>527</v>
      </c>
      <c r="C212" s="770"/>
      <c r="D212" s="770"/>
      <c r="E212" s="770"/>
      <c r="F212" s="770"/>
      <c r="G212" s="770"/>
      <c r="H212" s="771"/>
      <c r="I212" s="247">
        <v>74.400000000000006</v>
      </c>
      <c r="J212" s="638" t="s">
        <v>213</v>
      </c>
      <c r="K212" s="179" t="s">
        <v>763</v>
      </c>
      <c r="L212" s="484">
        <v>152</v>
      </c>
    </row>
    <row r="213" spans="1:12" s="179" customFormat="1" x14ac:dyDescent="0.2">
      <c r="A213" s="249" t="s">
        <v>990</v>
      </c>
      <c r="B213" s="759" t="s">
        <v>204</v>
      </c>
      <c r="C213" s="760"/>
      <c r="D213" s="760"/>
      <c r="E213" s="760"/>
      <c r="F213" s="760"/>
      <c r="G213" s="760"/>
      <c r="H213" s="761"/>
      <c r="I213" s="639">
        <v>74.400000000000006</v>
      </c>
      <c r="J213" s="184"/>
      <c r="K213" s="179" t="s">
        <v>763</v>
      </c>
      <c r="L213" s="181"/>
    </row>
    <row r="214" spans="1:12" s="179" customFormat="1" ht="29.25" customHeight="1" x14ac:dyDescent="0.2">
      <c r="A214" s="249"/>
      <c r="B214" s="180" t="s">
        <v>991</v>
      </c>
      <c r="C214" s="180">
        <v>94965</v>
      </c>
      <c r="D214" s="810" t="s">
        <v>1131</v>
      </c>
      <c r="E214" s="810"/>
      <c r="F214" s="810"/>
      <c r="G214" s="810"/>
      <c r="H214" s="810"/>
      <c r="I214" s="810"/>
      <c r="J214" s="180" t="s">
        <v>908</v>
      </c>
      <c r="K214" s="179" t="s">
        <v>763</v>
      </c>
      <c r="L214" s="181"/>
    </row>
    <row r="215" spans="1:12" s="179" customFormat="1" x14ac:dyDescent="0.2">
      <c r="A215" s="249"/>
      <c r="B215" s="754" t="s">
        <v>199</v>
      </c>
      <c r="C215" s="755"/>
      <c r="D215" s="755"/>
      <c r="E215" s="755"/>
      <c r="F215" s="755"/>
      <c r="G215" s="755"/>
      <c r="H215" s="756"/>
      <c r="I215" s="287" t="s">
        <v>216</v>
      </c>
      <c r="J215" s="248" t="s">
        <v>203</v>
      </c>
      <c r="K215" s="179" t="s">
        <v>763</v>
      </c>
      <c r="L215" s="181"/>
    </row>
    <row r="216" spans="1:12" s="179" customFormat="1" x14ac:dyDescent="0.2">
      <c r="A216" s="249"/>
      <c r="B216" s="769" t="s">
        <v>527</v>
      </c>
      <c r="C216" s="770"/>
      <c r="D216" s="770"/>
      <c r="E216" s="770"/>
      <c r="F216" s="770"/>
      <c r="G216" s="770"/>
      <c r="H216" s="771"/>
      <c r="I216" s="247">
        <v>1.94</v>
      </c>
      <c r="J216" s="638" t="s">
        <v>213</v>
      </c>
      <c r="K216" s="179" t="s">
        <v>763</v>
      </c>
      <c r="L216" s="181"/>
    </row>
    <row r="217" spans="1:12" s="179" customFormat="1" x14ac:dyDescent="0.2">
      <c r="A217" s="249" t="s">
        <v>991</v>
      </c>
      <c r="B217" s="759" t="s">
        <v>204</v>
      </c>
      <c r="C217" s="760"/>
      <c r="D217" s="760"/>
      <c r="E217" s="760"/>
      <c r="F217" s="760"/>
      <c r="G217" s="760"/>
      <c r="H217" s="761"/>
      <c r="I217" s="639">
        <v>1.94</v>
      </c>
      <c r="J217" s="184"/>
      <c r="K217" s="179" t="s">
        <v>763</v>
      </c>
      <c r="L217" s="181"/>
    </row>
    <row r="218" spans="1:12" s="179" customFormat="1" ht="25.5" customHeight="1" x14ac:dyDescent="0.2">
      <c r="B218" s="180" t="s">
        <v>992</v>
      </c>
      <c r="C218" s="180">
        <v>103670</v>
      </c>
      <c r="D218" s="810" t="s">
        <v>1115</v>
      </c>
      <c r="E218" s="810"/>
      <c r="F218" s="810"/>
      <c r="G218" s="810"/>
      <c r="H218" s="810"/>
      <c r="I218" s="810"/>
      <c r="J218" s="180" t="s">
        <v>908</v>
      </c>
      <c r="K218" s="179" t="s">
        <v>763</v>
      </c>
      <c r="L218" s="181"/>
    </row>
    <row r="219" spans="1:12" s="179" customFormat="1" x14ac:dyDescent="0.2">
      <c r="B219" s="754" t="s">
        <v>199</v>
      </c>
      <c r="C219" s="755"/>
      <c r="D219" s="755"/>
      <c r="E219" s="755"/>
      <c r="F219" s="755"/>
      <c r="G219" s="755"/>
      <c r="H219" s="756"/>
      <c r="I219" s="287" t="s">
        <v>210</v>
      </c>
      <c r="J219" s="248" t="s">
        <v>203</v>
      </c>
      <c r="K219" s="179" t="s">
        <v>763</v>
      </c>
      <c r="L219" s="181"/>
    </row>
    <row r="220" spans="1:12" s="179" customFormat="1" x14ac:dyDescent="0.2">
      <c r="B220" s="769" t="s">
        <v>527</v>
      </c>
      <c r="C220" s="770"/>
      <c r="D220" s="770"/>
      <c r="E220" s="770"/>
      <c r="F220" s="770"/>
      <c r="G220" s="770"/>
      <c r="H220" s="771"/>
      <c r="I220" s="247">
        <v>1.94</v>
      </c>
      <c r="J220" s="638" t="s">
        <v>210</v>
      </c>
      <c r="K220" s="179" t="s">
        <v>763</v>
      </c>
      <c r="L220" s="484">
        <v>19.059999999999999</v>
      </c>
    </row>
    <row r="221" spans="1:12" s="179" customFormat="1" x14ac:dyDescent="0.2">
      <c r="A221" s="249" t="s">
        <v>992</v>
      </c>
      <c r="B221" s="759" t="s">
        <v>204</v>
      </c>
      <c r="C221" s="760"/>
      <c r="D221" s="760"/>
      <c r="E221" s="760"/>
      <c r="F221" s="760"/>
      <c r="G221" s="760"/>
      <c r="H221" s="761"/>
      <c r="I221" s="639">
        <v>1.94</v>
      </c>
      <c r="J221" s="184"/>
      <c r="K221" s="179" t="s">
        <v>763</v>
      </c>
      <c r="L221" s="181"/>
    </row>
    <row r="222" spans="1:12" s="179" customFormat="1" ht="12.75" customHeight="1" x14ac:dyDescent="0.2">
      <c r="A222" s="249"/>
      <c r="B222" s="305" t="s">
        <v>993</v>
      </c>
      <c r="C222" s="306"/>
      <c r="D222" s="307" t="s">
        <v>1060</v>
      </c>
      <c r="E222" s="307"/>
      <c r="F222" s="307"/>
      <c r="G222" s="307"/>
      <c r="H222" s="307"/>
      <c r="I222" s="307"/>
      <c r="J222" s="308"/>
      <c r="K222" s="179" t="s">
        <v>763</v>
      </c>
      <c r="L222" s="181"/>
    </row>
    <row r="223" spans="1:12" s="179" customFormat="1" ht="27" customHeight="1" x14ac:dyDescent="0.2">
      <c r="A223" s="249"/>
      <c r="B223" s="180" t="s">
        <v>994</v>
      </c>
      <c r="C223" s="180">
        <v>92431</v>
      </c>
      <c r="D223" s="810" t="s">
        <v>1145</v>
      </c>
      <c r="E223" s="810"/>
      <c r="F223" s="810"/>
      <c r="G223" s="810"/>
      <c r="H223" s="810"/>
      <c r="I223" s="810"/>
      <c r="J223" s="180" t="s">
        <v>44</v>
      </c>
      <c r="K223" s="179" t="s">
        <v>763</v>
      </c>
      <c r="L223" s="181"/>
    </row>
    <row r="224" spans="1:12" s="179" customFormat="1" x14ac:dyDescent="0.2">
      <c r="A224" s="249"/>
      <c r="B224" s="754" t="s">
        <v>199</v>
      </c>
      <c r="C224" s="755"/>
      <c r="D224" s="755"/>
      <c r="E224" s="755"/>
      <c r="F224" s="755"/>
      <c r="G224" s="755"/>
      <c r="H224" s="756"/>
      <c r="I224" s="287" t="s">
        <v>202</v>
      </c>
      <c r="J224" s="248" t="s">
        <v>203</v>
      </c>
      <c r="K224" s="179" t="s">
        <v>763</v>
      </c>
      <c r="L224" s="181"/>
    </row>
    <row r="225" spans="1:12" s="179" customFormat="1" x14ac:dyDescent="0.2">
      <c r="A225" s="249"/>
      <c r="B225" s="769" t="s">
        <v>527</v>
      </c>
      <c r="C225" s="770"/>
      <c r="D225" s="770"/>
      <c r="E225" s="770"/>
      <c r="F225" s="770"/>
      <c r="G225" s="770"/>
      <c r="H225" s="771"/>
      <c r="I225" s="247">
        <v>38.049999999999997</v>
      </c>
      <c r="J225" s="638" t="s">
        <v>202</v>
      </c>
      <c r="K225" s="179" t="s">
        <v>763</v>
      </c>
      <c r="L225" s="484">
        <v>43.2</v>
      </c>
    </row>
    <row r="226" spans="1:12" s="179" customFormat="1" x14ac:dyDescent="0.2">
      <c r="A226" s="249" t="s">
        <v>994</v>
      </c>
      <c r="B226" s="759" t="s">
        <v>204</v>
      </c>
      <c r="C226" s="760"/>
      <c r="D226" s="760"/>
      <c r="E226" s="760"/>
      <c r="F226" s="760"/>
      <c r="G226" s="760"/>
      <c r="H226" s="761"/>
      <c r="I226" s="639">
        <v>38.049999999999997</v>
      </c>
      <c r="J226" s="184"/>
      <c r="K226" s="179" t="s">
        <v>763</v>
      </c>
      <c r="L226" s="181"/>
    </row>
    <row r="227" spans="1:12" s="179" customFormat="1" ht="27" customHeight="1" x14ac:dyDescent="0.2">
      <c r="A227" s="249"/>
      <c r="B227" s="180" t="s">
        <v>995</v>
      </c>
      <c r="C227" s="180">
        <v>92759</v>
      </c>
      <c r="D227" s="810" t="s">
        <v>1147</v>
      </c>
      <c r="E227" s="810"/>
      <c r="F227" s="810"/>
      <c r="G227" s="810"/>
      <c r="H227" s="810"/>
      <c r="I227" s="810"/>
      <c r="J227" s="180" t="s">
        <v>169</v>
      </c>
      <c r="K227" s="179" t="s">
        <v>763</v>
      </c>
      <c r="L227" s="181"/>
    </row>
    <row r="228" spans="1:12" s="179" customFormat="1" x14ac:dyDescent="0.2">
      <c r="A228" s="249"/>
      <c r="B228" s="754" t="s">
        <v>199</v>
      </c>
      <c r="C228" s="755"/>
      <c r="D228" s="755"/>
      <c r="E228" s="755"/>
      <c r="F228" s="755"/>
      <c r="G228" s="755"/>
      <c r="H228" s="756"/>
      <c r="I228" s="287" t="s">
        <v>216</v>
      </c>
      <c r="J228" s="248" t="s">
        <v>203</v>
      </c>
      <c r="K228" s="179" t="s">
        <v>763</v>
      </c>
      <c r="L228" s="181"/>
    </row>
    <row r="229" spans="1:12" s="179" customFormat="1" x14ac:dyDescent="0.2">
      <c r="A229" s="249"/>
      <c r="B229" s="769" t="s">
        <v>527</v>
      </c>
      <c r="C229" s="770"/>
      <c r="D229" s="770"/>
      <c r="E229" s="770"/>
      <c r="F229" s="770"/>
      <c r="G229" s="770"/>
      <c r="H229" s="771"/>
      <c r="I229" s="247">
        <v>55.1</v>
      </c>
      <c r="J229" s="638" t="s">
        <v>584</v>
      </c>
      <c r="K229" s="179" t="s">
        <v>763</v>
      </c>
      <c r="L229" s="484">
        <v>56.8</v>
      </c>
    </row>
    <row r="230" spans="1:12" s="179" customFormat="1" x14ac:dyDescent="0.2">
      <c r="A230" s="249" t="s">
        <v>995</v>
      </c>
      <c r="B230" s="759" t="s">
        <v>204</v>
      </c>
      <c r="C230" s="760"/>
      <c r="D230" s="760"/>
      <c r="E230" s="760"/>
      <c r="F230" s="760"/>
      <c r="G230" s="760"/>
      <c r="H230" s="761"/>
      <c r="I230" s="639">
        <v>55.1</v>
      </c>
      <c r="J230" s="184"/>
      <c r="K230" s="179" t="s">
        <v>763</v>
      </c>
      <c r="L230" s="181"/>
    </row>
    <row r="231" spans="1:12" s="179" customFormat="1" ht="27" customHeight="1" x14ac:dyDescent="0.2">
      <c r="A231" s="249"/>
      <c r="B231" s="180" t="s">
        <v>996</v>
      </c>
      <c r="C231" s="180">
        <v>92762</v>
      </c>
      <c r="D231" s="810" t="s">
        <v>1149</v>
      </c>
      <c r="E231" s="810"/>
      <c r="F231" s="810"/>
      <c r="G231" s="810"/>
      <c r="H231" s="810"/>
      <c r="I231" s="810"/>
      <c r="J231" s="180" t="s">
        <v>169</v>
      </c>
      <c r="K231" s="179" t="s">
        <v>763</v>
      </c>
      <c r="L231" s="181"/>
    </row>
    <row r="232" spans="1:12" s="179" customFormat="1" x14ac:dyDescent="0.2">
      <c r="A232" s="249"/>
      <c r="B232" s="754" t="s">
        <v>199</v>
      </c>
      <c r="C232" s="755"/>
      <c r="D232" s="755"/>
      <c r="E232" s="755"/>
      <c r="F232" s="755"/>
      <c r="G232" s="755"/>
      <c r="H232" s="756"/>
      <c r="I232" s="287" t="s">
        <v>216</v>
      </c>
      <c r="J232" s="248" t="s">
        <v>203</v>
      </c>
      <c r="K232" s="179" t="s">
        <v>763</v>
      </c>
      <c r="L232" s="181"/>
    </row>
    <row r="233" spans="1:12" s="179" customFormat="1" x14ac:dyDescent="0.2">
      <c r="A233" s="249"/>
      <c r="B233" s="769" t="s">
        <v>527</v>
      </c>
      <c r="C233" s="770"/>
      <c r="D233" s="770"/>
      <c r="E233" s="770"/>
      <c r="F233" s="770"/>
      <c r="G233" s="770"/>
      <c r="H233" s="771"/>
      <c r="I233" s="247">
        <v>112.9</v>
      </c>
      <c r="J233" s="638" t="s">
        <v>584</v>
      </c>
      <c r="K233" s="179" t="s">
        <v>763</v>
      </c>
      <c r="L233" s="484">
        <v>220.2</v>
      </c>
    </row>
    <row r="234" spans="1:12" s="179" customFormat="1" x14ac:dyDescent="0.2">
      <c r="A234" s="249" t="s">
        <v>996</v>
      </c>
      <c r="B234" s="759" t="s">
        <v>204</v>
      </c>
      <c r="C234" s="760"/>
      <c r="D234" s="760"/>
      <c r="E234" s="760"/>
      <c r="F234" s="760"/>
      <c r="G234" s="760"/>
      <c r="H234" s="761"/>
      <c r="I234" s="639">
        <v>112.9</v>
      </c>
      <c r="J234" s="184"/>
      <c r="K234" s="179" t="s">
        <v>763</v>
      </c>
      <c r="L234" s="181"/>
    </row>
    <row r="235" spans="1:12" s="179" customFormat="1" ht="33.75" customHeight="1" x14ac:dyDescent="0.2">
      <c r="A235" s="249"/>
      <c r="B235" s="180" t="s">
        <v>997</v>
      </c>
      <c r="C235" s="180">
        <v>94965</v>
      </c>
      <c r="D235" s="764" t="s">
        <v>1131</v>
      </c>
      <c r="E235" s="765"/>
      <c r="F235" s="765"/>
      <c r="G235" s="765"/>
      <c r="H235" s="765"/>
      <c r="I235" s="766"/>
      <c r="J235" s="180" t="s">
        <v>908</v>
      </c>
      <c r="K235" s="179" t="s">
        <v>763</v>
      </c>
      <c r="L235" s="181"/>
    </row>
    <row r="236" spans="1:12" s="179" customFormat="1" x14ac:dyDescent="0.2">
      <c r="A236" s="249"/>
      <c r="B236" s="754" t="s">
        <v>199</v>
      </c>
      <c r="C236" s="755"/>
      <c r="D236" s="755"/>
      <c r="E236" s="755"/>
      <c r="F236" s="755"/>
      <c r="G236" s="755"/>
      <c r="H236" s="756"/>
      <c r="I236" s="287" t="s">
        <v>210</v>
      </c>
      <c r="J236" s="248" t="s">
        <v>203</v>
      </c>
      <c r="K236" s="179" t="s">
        <v>763</v>
      </c>
      <c r="L236" s="181"/>
    </row>
    <row r="237" spans="1:12" s="179" customFormat="1" x14ac:dyDescent="0.2">
      <c r="A237" s="249"/>
      <c r="B237" s="769" t="s">
        <v>527</v>
      </c>
      <c r="C237" s="770"/>
      <c r="D237" s="770"/>
      <c r="E237" s="770"/>
      <c r="F237" s="770"/>
      <c r="G237" s="770"/>
      <c r="H237" s="771"/>
      <c r="I237" s="247">
        <v>1.72</v>
      </c>
      <c r="J237" s="638" t="s">
        <v>584</v>
      </c>
      <c r="K237" s="179" t="s">
        <v>763</v>
      </c>
      <c r="L237" s="181"/>
    </row>
    <row r="238" spans="1:12" s="179" customFormat="1" x14ac:dyDescent="0.2">
      <c r="A238" s="249" t="s">
        <v>997</v>
      </c>
      <c r="B238" s="759" t="s">
        <v>204</v>
      </c>
      <c r="C238" s="760"/>
      <c r="D238" s="760"/>
      <c r="E238" s="760"/>
      <c r="F238" s="760"/>
      <c r="G238" s="760"/>
      <c r="H238" s="761"/>
      <c r="I238" s="639">
        <v>1.72</v>
      </c>
      <c r="J238" s="184"/>
      <c r="K238" s="179" t="s">
        <v>763</v>
      </c>
      <c r="L238" s="181"/>
    </row>
    <row r="239" spans="1:12" s="179" customFormat="1" ht="27" customHeight="1" x14ac:dyDescent="0.2">
      <c r="A239" s="249"/>
      <c r="B239" s="180" t="s">
        <v>998</v>
      </c>
      <c r="C239" s="180">
        <v>103670</v>
      </c>
      <c r="D239" s="764" t="s">
        <v>1115</v>
      </c>
      <c r="E239" s="765"/>
      <c r="F239" s="765"/>
      <c r="G239" s="765"/>
      <c r="H239" s="765"/>
      <c r="I239" s="766"/>
      <c r="J239" s="180" t="s">
        <v>908</v>
      </c>
      <c r="K239" s="179" t="s">
        <v>763</v>
      </c>
      <c r="L239" s="181"/>
    </row>
    <row r="240" spans="1:12" s="179" customFormat="1" x14ac:dyDescent="0.2">
      <c r="A240" s="249"/>
      <c r="B240" s="754" t="s">
        <v>199</v>
      </c>
      <c r="C240" s="755"/>
      <c r="D240" s="755"/>
      <c r="E240" s="755"/>
      <c r="F240" s="755"/>
      <c r="G240" s="755"/>
      <c r="H240" s="756"/>
      <c r="I240" s="287" t="s">
        <v>210</v>
      </c>
      <c r="J240" s="248" t="s">
        <v>203</v>
      </c>
      <c r="K240" s="179" t="s">
        <v>763</v>
      </c>
      <c r="L240" s="181"/>
    </row>
    <row r="241" spans="1:12" s="179" customFormat="1" x14ac:dyDescent="0.2">
      <c r="A241" s="249"/>
      <c r="B241" s="769" t="s">
        <v>527</v>
      </c>
      <c r="C241" s="770"/>
      <c r="D241" s="770"/>
      <c r="E241" s="770"/>
      <c r="F241" s="770"/>
      <c r="G241" s="770"/>
      <c r="H241" s="771"/>
      <c r="I241" s="247">
        <v>1.72</v>
      </c>
      <c r="J241" s="638" t="s">
        <v>210</v>
      </c>
      <c r="K241" s="179" t="s">
        <v>763</v>
      </c>
      <c r="L241" s="484">
        <v>2</v>
      </c>
    </row>
    <row r="242" spans="1:12" s="179" customFormat="1" x14ac:dyDescent="0.2">
      <c r="A242" s="249" t="s">
        <v>998</v>
      </c>
      <c r="B242" s="759" t="s">
        <v>204</v>
      </c>
      <c r="C242" s="760"/>
      <c r="D242" s="760"/>
      <c r="E242" s="760"/>
      <c r="F242" s="760"/>
      <c r="G242" s="760"/>
      <c r="H242" s="761"/>
      <c r="I242" s="639">
        <v>1.72</v>
      </c>
      <c r="J242" s="184"/>
      <c r="K242" s="179" t="s">
        <v>763</v>
      </c>
      <c r="L242" s="181"/>
    </row>
    <row r="243" spans="1:12" s="179" customFormat="1" ht="12.75" customHeight="1" x14ac:dyDescent="0.2">
      <c r="B243" s="398" t="s">
        <v>1061</v>
      </c>
      <c r="C243" s="306"/>
      <c r="D243" s="307" t="s">
        <v>1059</v>
      </c>
      <c r="E243" s="307"/>
      <c r="F243" s="307"/>
      <c r="G243" s="307"/>
      <c r="H243" s="307"/>
      <c r="I243" s="307"/>
      <c r="J243" s="308"/>
      <c r="K243" s="179" t="s">
        <v>763</v>
      </c>
      <c r="L243" s="181"/>
    </row>
    <row r="244" spans="1:12" s="179" customFormat="1" ht="37.5" customHeight="1" x14ac:dyDescent="0.2">
      <c r="B244" s="180" t="s">
        <v>1062</v>
      </c>
      <c r="C244" s="180">
        <v>92448</v>
      </c>
      <c r="D244" s="810" t="s">
        <v>1151</v>
      </c>
      <c r="E244" s="810"/>
      <c r="F244" s="810"/>
      <c r="G244" s="810"/>
      <c r="H244" s="810"/>
      <c r="I244" s="810"/>
      <c r="J244" s="180" t="s">
        <v>44</v>
      </c>
      <c r="K244" s="179" t="s">
        <v>763</v>
      </c>
      <c r="L244" s="181"/>
    </row>
    <row r="245" spans="1:12" s="179" customFormat="1" x14ac:dyDescent="0.2">
      <c r="B245" s="937" t="s">
        <v>199</v>
      </c>
      <c r="C245" s="938"/>
      <c r="D245" s="938"/>
      <c r="E245" s="755"/>
      <c r="F245" s="755"/>
      <c r="G245" s="755"/>
      <c r="H245" s="756"/>
      <c r="I245" s="290" t="s">
        <v>215</v>
      </c>
      <c r="J245" s="248" t="s">
        <v>203</v>
      </c>
      <c r="K245" s="179" t="s">
        <v>763</v>
      </c>
      <c r="L245" s="181"/>
    </row>
    <row r="246" spans="1:12" s="179" customFormat="1" ht="105.75" customHeight="1" x14ac:dyDescent="0.2">
      <c r="B246" s="652"/>
      <c r="C246" s="636"/>
      <c r="D246" s="637"/>
      <c r="E246" s="940" t="s">
        <v>527</v>
      </c>
      <c r="F246" s="940"/>
      <c r="G246" s="940"/>
      <c r="H246" s="941"/>
      <c r="I246" s="483">
        <v>30.74</v>
      </c>
      <c r="J246" s="327" t="s">
        <v>202</v>
      </c>
      <c r="K246" s="179" t="s">
        <v>763</v>
      </c>
      <c r="L246" s="484">
        <v>71.72</v>
      </c>
    </row>
    <row r="247" spans="1:12" s="179" customFormat="1" x14ac:dyDescent="0.2">
      <c r="A247" s="249" t="s">
        <v>1062</v>
      </c>
      <c r="B247" s="847" t="s">
        <v>204</v>
      </c>
      <c r="C247" s="848"/>
      <c r="D247" s="848"/>
      <c r="E247" s="760"/>
      <c r="F247" s="760"/>
      <c r="G247" s="760"/>
      <c r="H247" s="761"/>
      <c r="I247" s="288">
        <v>30.74</v>
      </c>
      <c r="J247" s="184"/>
      <c r="K247" s="179" t="s">
        <v>763</v>
      </c>
      <c r="L247" s="181"/>
    </row>
    <row r="248" spans="1:12" s="179" customFormat="1" ht="32.25" customHeight="1" x14ac:dyDescent="0.2">
      <c r="B248" s="180" t="s">
        <v>1063</v>
      </c>
      <c r="C248" s="180">
        <v>92759</v>
      </c>
      <c r="D248" s="810" t="s">
        <v>1147</v>
      </c>
      <c r="E248" s="810"/>
      <c r="F248" s="810"/>
      <c r="G248" s="810"/>
      <c r="H248" s="810"/>
      <c r="I248" s="810"/>
      <c r="J248" s="180" t="s">
        <v>169</v>
      </c>
      <c r="K248" s="179" t="s">
        <v>763</v>
      </c>
      <c r="L248" s="181"/>
    </row>
    <row r="249" spans="1:12" s="179" customFormat="1" x14ac:dyDescent="0.2">
      <c r="B249" s="754" t="s">
        <v>199</v>
      </c>
      <c r="C249" s="755"/>
      <c r="D249" s="755"/>
      <c r="E249" s="755"/>
      <c r="F249" s="755"/>
      <c r="G249" s="755"/>
      <c r="H249" s="756"/>
      <c r="I249" s="287" t="s">
        <v>216</v>
      </c>
      <c r="J249" s="248" t="s">
        <v>203</v>
      </c>
      <c r="K249" s="179" t="s">
        <v>763</v>
      </c>
      <c r="L249" s="181"/>
    </row>
    <row r="250" spans="1:12" s="179" customFormat="1" x14ac:dyDescent="0.2">
      <c r="B250" s="811" t="s">
        <v>527</v>
      </c>
      <c r="C250" s="770"/>
      <c r="D250" s="770"/>
      <c r="E250" s="770"/>
      <c r="F250" s="770"/>
      <c r="G250" s="770"/>
      <c r="H250" s="771"/>
      <c r="I250" s="247">
        <v>37.200000000000003</v>
      </c>
      <c r="J250" s="638" t="s">
        <v>213</v>
      </c>
      <c r="K250" s="179" t="s">
        <v>763</v>
      </c>
      <c r="L250" s="484">
        <v>100.3</v>
      </c>
    </row>
    <row r="251" spans="1:12" s="179" customFormat="1" x14ac:dyDescent="0.2">
      <c r="A251" s="249" t="s">
        <v>1063</v>
      </c>
      <c r="B251" s="759" t="s">
        <v>204</v>
      </c>
      <c r="C251" s="760"/>
      <c r="D251" s="760"/>
      <c r="E251" s="760"/>
      <c r="F251" s="760"/>
      <c r="G251" s="760"/>
      <c r="H251" s="761"/>
      <c r="I251" s="639">
        <v>37.200000000000003</v>
      </c>
      <c r="J251" s="184"/>
      <c r="K251" s="179" t="s">
        <v>763</v>
      </c>
      <c r="L251" s="181"/>
    </row>
    <row r="252" spans="1:12" s="179" customFormat="1" ht="39" customHeight="1" x14ac:dyDescent="0.2">
      <c r="B252" s="180" t="s">
        <v>1064</v>
      </c>
      <c r="C252" s="180">
        <v>92761</v>
      </c>
      <c r="D252" s="810" t="s">
        <v>1153</v>
      </c>
      <c r="E252" s="810"/>
      <c r="F252" s="810"/>
      <c r="G252" s="810"/>
      <c r="H252" s="810"/>
      <c r="I252" s="810"/>
      <c r="J252" s="180" t="s">
        <v>169</v>
      </c>
      <c r="K252" s="179" t="s">
        <v>763</v>
      </c>
      <c r="L252" s="181"/>
    </row>
    <row r="253" spans="1:12" s="179" customFormat="1" x14ac:dyDescent="0.2">
      <c r="B253" s="754" t="s">
        <v>199</v>
      </c>
      <c r="C253" s="755"/>
      <c r="D253" s="755"/>
      <c r="E253" s="755"/>
      <c r="F253" s="755"/>
      <c r="G253" s="755"/>
      <c r="H253" s="756"/>
      <c r="I253" s="287" t="s">
        <v>216</v>
      </c>
      <c r="J253" s="248" t="s">
        <v>203</v>
      </c>
      <c r="K253" s="179" t="s">
        <v>763</v>
      </c>
      <c r="L253" s="181"/>
    </row>
    <row r="254" spans="1:12" s="179" customFormat="1" x14ac:dyDescent="0.2">
      <c r="B254" s="811" t="s">
        <v>527</v>
      </c>
      <c r="C254" s="770"/>
      <c r="D254" s="770"/>
      <c r="E254" s="770"/>
      <c r="F254" s="770"/>
      <c r="G254" s="770"/>
      <c r="H254" s="771"/>
      <c r="I254" s="247">
        <v>76</v>
      </c>
      <c r="J254" s="638" t="s">
        <v>213</v>
      </c>
      <c r="K254" s="179" t="s">
        <v>763</v>
      </c>
      <c r="L254" s="484">
        <v>68.3</v>
      </c>
    </row>
    <row r="255" spans="1:12" s="179" customFormat="1" x14ac:dyDescent="0.2">
      <c r="A255" s="249" t="s">
        <v>1064</v>
      </c>
      <c r="B255" s="759" t="s">
        <v>204</v>
      </c>
      <c r="C255" s="760"/>
      <c r="D255" s="760"/>
      <c r="E255" s="760"/>
      <c r="F255" s="760"/>
      <c r="G255" s="760"/>
      <c r="H255" s="761"/>
      <c r="I255" s="639">
        <v>76</v>
      </c>
      <c r="J255" s="184"/>
      <c r="K255" s="179" t="s">
        <v>763</v>
      </c>
      <c r="L255" s="181"/>
    </row>
    <row r="256" spans="1:12" s="179" customFormat="1" ht="38.25" customHeight="1" x14ac:dyDescent="0.2">
      <c r="B256" s="180" t="s">
        <v>1065</v>
      </c>
      <c r="C256" s="180">
        <v>94965</v>
      </c>
      <c r="D256" s="810" t="s">
        <v>1131</v>
      </c>
      <c r="E256" s="810"/>
      <c r="F256" s="810"/>
      <c r="G256" s="810"/>
      <c r="H256" s="810"/>
      <c r="I256" s="810"/>
      <c r="J256" s="180" t="s">
        <v>908</v>
      </c>
      <c r="K256" s="179" t="s">
        <v>763</v>
      </c>
      <c r="L256" s="181"/>
    </row>
    <row r="257" spans="1:20" s="179" customFormat="1" x14ac:dyDescent="0.2">
      <c r="B257" s="754" t="s">
        <v>199</v>
      </c>
      <c r="C257" s="755"/>
      <c r="D257" s="755"/>
      <c r="E257" s="755"/>
      <c r="F257" s="755"/>
      <c r="G257" s="755"/>
      <c r="H257" s="756"/>
      <c r="I257" s="287" t="s">
        <v>210</v>
      </c>
      <c r="J257" s="248" t="s">
        <v>203</v>
      </c>
      <c r="K257" s="179" t="s">
        <v>763</v>
      </c>
      <c r="L257" s="181"/>
    </row>
    <row r="258" spans="1:20" s="179" customFormat="1" x14ac:dyDescent="0.2">
      <c r="B258" s="811" t="s">
        <v>527</v>
      </c>
      <c r="C258" s="770"/>
      <c r="D258" s="770"/>
      <c r="E258" s="770"/>
      <c r="F258" s="770"/>
      <c r="G258" s="770"/>
      <c r="H258" s="771"/>
      <c r="I258" s="247">
        <v>1.94</v>
      </c>
      <c r="J258" s="638" t="s">
        <v>210</v>
      </c>
      <c r="K258" s="179" t="s">
        <v>763</v>
      </c>
      <c r="L258" s="484">
        <v>54.9</v>
      </c>
    </row>
    <row r="259" spans="1:20" s="179" customFormat="1" x14ac:dyDescent="0.2">
      <c r="A259" s="249" t="s">
        <v>1065</v>
      </c>
      <c r="B259" s="759" t="s">
        <v>204</v>
      </c>
      <c r="C259" s="760"/>
      <c r="D259" s="760"/>
      <c r="E259" s="760"/>
      <c r="F259" s="760"/>
      <c r="G259" s="760"/>
      <c r="H259" s="761"/>
      <c r="I259" s="639">
        <v>1.94</v>
      </c>
      <c r="J259" s="184"/>
      <c r="K259" s="179" t="s">
        <v>763</v>
      </c>
      <c r="L259" s="181"/>
    </row>
    <row r="260" spans="1:20" s="179" customFormat="1" ht="38.25" customHeight="1" x14ac:dyDescent="0.2">
      <c r="B260" s="180" t="s">
        <v>1066</v>
      </c>
      <c r="C260" s="180">
        <v>103670</v>
      </c>
      <c r="D260" s="810" t="s">
        <v>1115</v>
      </c>
      <c r="E260" s="810"/>
      <c r="F260" s="810"/>
      <c r="G260" s="810"/>
      <c r="H260" s="810"/>
      <c r="I260" s="810"/>
      <c r="J260" s="180" t="s">
        <v>908</v>
      </c>
      <c r="K260" s="179" t="s">
        <v>763</v>
      </c>
      <c r="L260" s="181"/>
    </row>
    <row r="261" spans="1:20" s="179" customFormat="1" x14ac:dyDescent="0.2">
      <c r="B261" s="754" t="s">
        <v>199</v>
      </c>
      <c r="C261" s="755"/>
      <c r="D261" s="755"/>
      <c r="E261" s="755"/>
      <c r="F261" s="755"/>
      <c r="G261" s="755"/>
      <c r="H261" s="756"/>
      <c r="I261" s="287" t="s">
        <v>210</v>
      </c>
      <c r="J261" s="248" t="s">
        <v>203</v>
      </c>
      <c r="K261" s="179" t="s">
        <v>763</v>
      </c>
      <c r="L261" s="181"/>
    </row>
    <row r="262" spans="1:20" s="179" customFormat="1" x14ac:dyDescent="0.2">
      <c r="B262" s="811" t="s">
        <v>527</v>
      </c>
      <c r="C262" s="770"/>
      <c r="D262" s="770"/>
      <c r="E262" s="770"/>
      <c r="F262" s="770"/>
      <c r="G262" s="770"/>
      <c r="H262" s="771"/>
      <c r="I262" s="247">
        <v>1.94</v>
      </c>
      <c r="J262" s="638" t="s">
        <v>210</v>
      </c>
      <c r="K262" s="179" t="s">
        <v>763</v>
      </c>
      <c r="L262" s="484">
        <v>54.9</v>
      </c>
    </row>
    <row r="263" spans="1:20" s="179" customFormat="1" x14ac:dyDescent="0.2">
      <c r="A263" s="249" t="s">
        <v>1066</v>
      </c>
      <c r="B263" s="759" t="s">
        <v>204</v>
      </c>
      <c r="C263" s="760"/>
      <c r="D263" s="760"/>
      <c r="E263" s="760"/>
      <c r="F263" s="760"/>
      <c r="G263" s="760"/>
      <c r="H263" s="761"/>
      <c r="I263" s="639">
        <v>1.94</v>
      </c>
      <c r="J263" s="184"/>
      <c r="K263" s="179" t="s">
        <v>763</v>
      </c>
      <c r="L263" s="181"/>
    </row>
    <row r="264" spans="1:20" s="179" customFormat="1" x14ac:dyDescent="0.2">
      <c r="B264" s="414" t="s">
        <v>15</v>
      </c>
      <c r="C264" s="351"/>
      <c r="D264" s="352" t="s">
        <v>123</v>
      </c>
      <c r="E264" s="352"/>
      <c r="F264" s="352"/>
      <c r="G264" s="352"/>
      <c r="H264" s="352"/>
      <c r="I264" s="352"/>
      <c r="J264" s="353"/>
      <c r="L264" s="181"/>
    </row>
    <row r="265" spans="1:20" s="179" customFormat="1" x14ac:dyDescent="0.2">
      <c r="B265" s="398" t="s">
        <v>916</v>
      </c>
      <c r="C265" s="306"/>
      <c r="D265" s="307" t="s">
        <v>124</v>
      </c>
      <c r="E265" s="307"/>
      <c r="F265" s="307"/>
      <c r="G265" s="307"/>
      <c r="H265" s="307"/>
      <c r="I265" s="307"/>
      <c r="J265" s="308"/>
      <c r="L265" s="181"/>
    </row>
    <row r="266" spans="1:20" s="179" customFormat="1" ht="30.75" customHeight="1" x14ac:dyDescent="0.2">
      <c r="B266" s="182" t="s">
        <v>917</v>
      </c>
      <c r="C266" s="180">
        <v>101165</v>
      </c>
      <c r="D266" s="764" t="s">
        <v>1155</v>
      </c>
      <c r="E266" s="765"/>
      <c r="F266" s="765"/>
      <c r="G266" s="765"/>
      <c r="H266" s="765"/>
      <c r="I266" s="766"/>
      <c r="J266" s="180" t="s">
        <v>908</v>
      </c>
      <c r="K266" s="179" t="s">
        <v>763</v>
      </c>
      <c r="L266" s="181"/>
      <c r="P266" s="325"/>
    </row>
    <row r="267" spans="1:20" s="179" customFormat="1" x14ac:dyDescent="0.2">
      <c r="B267" s="754" t="s">
        <v>199</v>
      </c>
      <c r="C267" s="755"/>
      <c r="D267" s="756"/>
      <c r="E267" s="290" t="s">
        <v>205</v>
      </c>
      <c r="F267" s="290" t="s">
        <v>201</v>
      </c>
      <c r="G267" s="248" t="s">
        <v>209</v>
      </c>
      <c r="H267" s="754" t="s">
        <v>217</v>
      </c>
      <c r="I267" s="756"/>
      <c r="J267" s="248" t="s">
        <v>203</v>
      </c>
      <c r="K267" s="179" t="s">
        <v>763</v>
      </c>
      <c r="L267" s="181"/>
    </row>
    <row r="268" spans="1:20" s="179" customFormat="1" x14ac:dyDescent="0.2">
      <c r="B268" s="415"/>
      <c r="C268" s="416"/>
      <c r="D268" s="416"/>
      <c r="E268" s="347">
        <v>44.18</v>
      </c>
      <c r="F268" s="347">
        <v>0.2</v>
      </c>
      <c r="G268" s="347">
        <v>0.15</v>
      </c>
      <c r="H268" s="804">
        <v>1.3253999999999999</v>
      </c>
      <c r="I268" s="805"/>
      <c r="J268" s="329" t="s">
        <v>218</v>
      </c>
      <c r="K268" s="179" t="s">
        <v>763</v>
      </c>
      <c r="L268" s="247">
        <v>1.3253999999999999</v>
      </c>
    </row>
    <row r="269" spans="1:20" s="179" customFormat="1" x14ac:dyDescent="0.2">
      <c r="A269" s="249" t="s">
        <v>917</v>
      </c>
      <c r="B269" s="812" t="s">
        <v>204</v>
      </c>
      <c r="C269" s="813"/>
      <c r="D269" s="813"/>
      <c r="E269" s="813"/>
      <c r="F269" s="813"/>
      <c r="G269" s="814"/>
      <c r="H269" s="815">
        <v>1.3253999999999999</v>
      </c>
      <c r="I269" s="816"/>
      <c r="J269" s="327"/>
      <c r="K269" s="179" t="s">
        <v>763</v>
      </c>
      <c r="L269" s="181"/>
      <c r="R269" s="417"/>
      <c r="S269" s="417" t="s">
        <v>773</v>
      </c>
      <c r="T269" s="417" t="s">
        <v>774</v>
      </c>
    </row>
    <row r="270" spans="1:20" s="179" customFormat="1" ht="55.5" customHeight="1" x14ac:dyDescent="0.2">
      <c r="B270" s="182" t="s">
        <v>918</v>
      </c>
      <c r="C270" s="180">
        <v>103330</v>
      </c>
      <c r="D270" s="764" t="s">
        <v>1157</v>
      </c>
      <c r="E270" s="765"/>
      <c r="F270" s="765"/>
      <c r="G270" s="765"/>
      <c r="H270" s="765"/>
      <c r="I270" s="766"/>
      <c r="J270" s="180" t="s">
        <v>44</v>
      </c>
      <c r="K270" s="179" t="s">
        <v>763</v>
      </c>
      <c r="L270" s="181"/>
      <c r="Q270" s="325"/>
      <c r="R270" s="417" t="s">
        <v>775</v>
      </c>
      <c r="S270" s="417">
        <v>132.76</v>
      </c>
      <c r="T270" s="417"/>
    </row>
    <row r="271" spans="1:20" s="179" customFormat="1" x14ac:dyDescent="0.2">
      <c r="B271" s="754" t="s">
        <v>199</v>
      </c>
      <c r="C271" s="755"/>
      <c r="D271" s="756"/>
      <c r="E271" s="290" t="s">
        <v>205</v>
      </c>
      <c r="F271" s="290" t="s">
        <v>201</v>
      </c>
      <c r="G271" s="248" t="s">
        <v>292</v>
      </c>
      <c r="H271" s="754" t="s">
        <v>217</v>
      </c>
      <c r="I271" s="756"/>
      <c r="J271" s="248" t="s">
        <v>203</v>
      </c>
      <c r="K271" s="179" t="s">
        <v>763</v>
      </c>
      <c r="L271" s="181"/>
      <c r="N271" s="325">
        <v>754.2</v>
      </c>
      <c r="R271" s="417" t="s">
        <v>776</v>
      </c>
      <c r="S271" s="417">
        <v>246.61199999999999</v>
      </c>
      <c r="T271" s="417"/>
    </row>
    <row r="272" spans="1:20" s="179" customFormat="1" ht="12.75" customHeight="1" x14ac:dyDescent="0.2">
      <c r="B272" s="817" t="s">
        <v>298</v>
      </c>
      <c r="C272" s="818"/>
      <c r="D272" s="819"/>
      <c r="E272" s="347">
        <v>22.58</v>
      </c>
      <c r="F272" s="347">
        <v>4</v>
      </c>
      <c r="G272" s="347">
        <v>19.2</v>
      </c>
      <c r="H272" s="804">
        <v>71.11999999999999</v>
      </c>
      <c r="I272" s="805"/>
      <c r="J272" s="321" t="s">
        <v>778</v>
      </c>
      <c r="K272" s="179" t="s">
        <v>763</v>
      </c>
      <c r="L272" s="181"/>
      <c r="N272" s="179">
        <v>235.6875</v>
      </c>
      <c r="R272" s="417" t="s">
        <v>787</v>
      </c>
      <c r="S272" s="417">
        <v>379.37199999999996</v>
      </c>
      <c r="T272" s="417">
        <v>3.8</v>
      </c>
    </row>
    <row r="273" spans="1:20" s="179" customFormat="1" x14ac:dyDescent="0.2">
      <c r="A273" s="249" t="s">
        <v>918</v>
      </c>
      <c r="B273" s="812" t="s">
        <v>204</v>
      </c>
      <c r="C273" s="813"/>
      <c r="D273" s="813"/>
      <c r="E273" s="813"/>
      <c r="F273" s="813"/>
      <c r="G273" s="814"/>
      <c r="H273" s="815">
        <v>71.11999999999999</v>
      </c>
      <c r="I273" s="816"/>
      <c r="J273" s="327"/>
      <c r="K273" s="179" t="s">
        <v>763</v>
      </c>
      <c r="L273" s="247"/>
    </row>
    <row r="274" spans="1:20" s="179" customFormat="1" ht="55.5" customHeight="1" x14ac:dyDescent="0.2">
      <c r="B274" s="182" t="s">
        <v>919</v>
      </c>
      <c r="C274" s="180">
        <v>103326</v>
      </c>
      <c r="D274" s="764" t="s">
        <v>1159</v>
      </c>
      <c r="E274" s="765"/>
      <c r="F274" s="765"/>
      <c r="G274" s="765"/>
      <c r="H274" s="765"/>
      <c r="I274" s="766"/>
      <c r="J274" s="180" t="s">
        <v>44</v>
      </c>
      <c r="K274" s="179" t="s">
        <v>763</v>
      </c>
      <c r="L274" s="181"/>
      <c r="Q274" s="325"/>
      <c r="R274" s="417" t="s">
        <v>775</v>
      </c>
      <c r="S274" s="417">
        <v>132.76</v>
      </c>
      <c r="T274" s="417"/>
    </row>
    <row r="275" spans="1:20" s="179" customFormat="1" x14ac:dyDescent="0.2">
      <c r="B275" s="754" t="s">
        <v>199</v>
      </c>
      <c r="C275" s="755"/>
      <c r="D275" s="756"/>
      <c r="E275" s="290" t="s">
        <v>205</v>
      </c>
      <c r="F275" s="290" t="s">
        <v>201</v>
      </c>
      <c r="G275" s="248" t="s">
        <v>292</v>
      </c>
      <c r="H275" s="754" t="s">
        <v>217</v>
      </c>
      <c r="I275" s="756"/>
      <c r="J275" s="248" t="s">
        <v>203</v>
      </c>
      <c r="K275" s="179" t="s">
        <v>763</v>
      </c>
      <c r="L275" s="181"/>
      <c r="N275" s="325">
        <v>751.09</v>
      </c>
      <c r="R275" s="417" t="s">
        <v>776</v>
      </c>
      <c r="S275" s="417">
        <v>246.61199999999999</v>
      </c>
      <c r="T275" s="417"/>
    </row>
    <row r="276" spans="1:20" s="179" customFormat="1" ht="12.75" customHeight="1" x14ac:dyDescent="0.2">
      <c r="B276" s="817" t="s">
        <v>1072</v>
      </c>
      <c r="C276" s="818"/>
      <c r="D276" s="819"/>
      <c r="E276" s="347">
        <v>21.6</v>
      </c>
      <c r="F276" s="347">
        <v>4</v>
      </c>
      <c r="G276" s="347">
        <v>16.09</v>
      </c>
      <c r="H276" s="804">
        <v>70.31</v>
      </c>
      <c r="I276" s="805"/>
      <c r="J276" s="820" t="s">
        <v>202</v>
      </c>
      <c r="L276" s="181"/>
      <c r="R276" s="417"/>
      <c r="S276" s="417"/>
      <c r="T276" s="417"/>
    </row>
    <row r="277" spans="1:20" s="179" customFormat="1" x14ac:dyDescent="0.2">
      <c r="B277" s="817" t="s">
        <v>903</v>
      </c>
      <c r="C277" s="818"/>
      <c r="D277" s="819"/>
      <c r="E277" s="347">
        <v>3.8</v>
      </c>
      <c r="F277" s="347">
        <v>2</v>
      </c>
      <c r="G277" s="347"/>
      <c r="H277" s="804">
        <v>7.6</v>
      </c>
      <c r="I277" s="805"/>
      <c r="J277" s="821"/>
      <c r="K277" s="179" t="s">
        <v>763</v>
      </c>
      <c r="L277" s="181"/>
      <c r="N277" s="325"/>
      <c r="O277" s="179">
        <v>937</v>
      </c>
      <c r="P277" s="325" t="e">
        <v>#VALUE!</v>
      </c>
      <c r="R277" s="417" t="s">
        <v>777</v>
      </c>
      <c r="S277" s="417">
        <v>41.3</v>
      </c>
      <c r="T277" s="417">
        <v>3.8</v>
      </c>
    </row>
    <row r="278" spans="1:20" s="179" customFormat="1" x14ac:dyDescent="0.2">
      <c r="A278" s="249" t="s">
        <v>919</v>
      </c>
      <c r="B278" s="812" t="s">
        <v>204</v>
      </c>
      <c r="C278" s="813"/>
      <c r="D278" s="813"/>
      <c r="E278" s="813"/>
      <c r="F278" s="813"/>
      <c r="G278" s="814"/>
      <c r="H278" s="815">
        <v>77.91</v>
      </c>
      <c r="I278" s="816"/>
      <c r="J278" s="327"/>
      <c r="K278" s="179" t="s">
        <v>763</v>
      </c>
      <c r="L278" s="181"/>
    </row>
    <row r="279" spans="1:20" s="179" customFormat="1" ht="14.25" x14ac:dyDescent="0.2">
      <c r="B279" s="305" t="s">
        <v>1074</v>
      </c>
      <c r="C279" s="306"/>
      <c r="D279" s="307" t="s">
        <v>125</v>
      </c>
      <c r="E279" s="307"/>
      <c r="F279" s="307"/>
      <c r="G279" s="307"/>
      <c r="H279" s="307"/>
      <c r="I279" s="307"/>
      <c r="J279" s="308"/>
      <c r="K279" s="179" t="s">
        <v>763</v>
      </c>
      <c r="L279" s="181"/>
      <c r="M279" s="309"/>
    </row>
    <row r="280" spans="1:20" s="179" customFormat="1" ht="14.25" x14ac:dyDescent="0.2">
      <c r="B280" s="822" t="s">
        <v>133</v>
      </c>
      <c r="C280" s="823"/>
      <c r="D280" s="823"/>
      <c r="E280" s="823"/>
      <c r="F280" s="823"/>
      <c r="G280" s="823"/>
      <c r="H280" s="823"/>
      <c r="I280" s="823"/>
      <c r="J280" s="824"/>
      <c r="K280" s="179" t="s">
        <v>763</v>
      </c>
      <c r="L280" s="181"/>
      <c r="M280" s="309"/>
    </row>
    <row r="281" spans="1:20" s="179" customFormat="1" ht="14.25" x14ac:dyDescent="0.2">
      <c r="B281" s="754" t="s">
        <v>199</v>
      </c>
      <c r="C281" s="755"/>
      <c r="D281" s="756"/>
      <c r="E281" s="310" t="s">
        <v>219</v>
      </c>
      <c r="F281" s="310" t="s">
        <v>39</v>
      </c>
      <c r="G281" s="310" t="s">
        <v>200</v>
      </c>
      <c r="H281" s="888" t="s">
        <v>266</v>
      </c>
      <c r="I281" s="889"/>
      <c r="J281" s="248" t="s">
        <v>203</v>
      </c>
      <c r="K281" s="179" t="s">
        <v>763</v>
      </c>
      <c r="L281" s="181"/>
      <c r="M281" s="309"/>
    </row>
    <row r="282" spans="1:20" s="179" customFormat="1" ht="90" customHeight="1" x14ac:dyDescent="0.2">
      <c r="B282" s="311"/>
      <c r="C282" s="312"/>
      <c r="D282" s="312"/>
      <c r="E282" s="313" t="s">
        <v>268</v>
      </c>
      <c r="F282" s="313">
        <v>4</v>
      </c>
      <c r="G282" s="313">
        <v>2.4</v>
      </c>
      <c r="H282" s="772">
        <v>13.44</v>
      </c>
      <c r="I282" s="772"/>
      <c r="J282" s="314"/>
      <c r="K282" s="179" t="s">
        <v>763</v>
      </c>
      <c r="L282" s="315"/>
      <c r="M282" s="309"/>
    </row>
    <row r="283" spans="1:20" s="179" customFormat="1" ht="27.75" customHeight="1" x14ac:dyDescent="0.2">
      <c r="B283" s="759" t="s">
        <v>204</v>
      </c>
      <c r="C283" s="760"/>
      <c r="D283" s="760"/>
      <c r="E283" s="760"/>
      <c r="F283" s="760"/>
      <c r="G283" s="761"/>
      <c r="H283" s="784">
        <v>13.44</v>
      </c>
      <c r="I283" s="785"/>
      <c r="J283" s="316"/>
      <c r="K283" s="179" t="s">
        <v>763</v>
      </c>
      <c r="L283" s="181"/>
      <c r="M283" s="309"/>
    </row>
    <row r="284" spans="1:20" s="179" customFormat="1" ht="14.25" x14ac:dyDescent="0.2">
      <c r="B284" s="822" t="s">
        <v>134</v>
      </c>
      <c r="C284" s="823"/>
      <c r="D284" s="823"/>
      <c r="E284" s="823"/>
      <c r="F284" s="823"/>
      <c r="G284" s="823"/>
      <c r="H284" s="823"/>
      <c r="I284" s="823"/>
      <c r="J284" s="824"/>
      <c r="K284" s="179" t="s">
        <v>763</v>
      </c>
      <c r="L284" s="181"/>
      <c r="M284" s="309"/>
    </row>
    <row r="285" spans="1:20" s="179" customFormat="1" ht="14.25" x14ac:dyDescent="0.2">
      <c r="B285" s="937" t="s">
        <v>199</v>
      </c>
      <c r="C285" s="938"/>
      <c r="D285" s="939"/>
      <c r="E285" s="317" t="s">
        <v>219</v>
      </c>
      <c r="F285" s="317" t="s">
        <v>39</v>
      </c>
      <c r="G285" s="317" t="s">
        <v>200</v>
      </c>
      <c r="H285" s="768" t="s">
        <v>257</v>
      </c>
      <c r="I285" s="768"/>
      <c r="J285" s="248" t="s">
        <v>203</v>
      </c>
      <c r="K285" s="179" t="s">
        <v>763</v>
      </c>
      <c r="L285" s="181"/>
      <c r="M285" s="309"/>
    </row>
    <row r="286" spans="1:20" s="179" customFormat="1" ht="41.25" customHeight="1" x14ac:dyDescent="0.2">
      <c r="B286" s="318"/>
      <c r="C286" s="319"/>
      <c r="D286" s="319"/>
      <c r="E286" s="320" t="s">
        <v>799</v>
      </c>
      <c r="F286" s="320">
        <v>1</v>
      </c>
      <c r="G286" s="320">
        <v>3</v>
      </c>
      <c r="H286" s="772">
        <v>4.2</v>
      </c>
      <c r="I286" s="772"/>
      <c r="J286" s="752" t="s">
        <v>901</v>
      </c>
      <c r="K286" s="179" t="s">
        <v>763</v>
      </c>
      <c r="L286" s="322">
        <v>56.42</v>
      </c>
      <c r="M286" s="309"/>
    </row>
    <row r="287" spans="1:20" s="179" customFormat="1" ht="41.25" customHeight="1" x14ac:dyDescent="0.2">
      <c r="B287" s="311"/>
      <c r="C287" s="312"/>
      <c r="D287" s="312"/>
      <c r="E287" s="320" t="s">
        <v>801</v>
      </c>
      <c r="F287" s="320">
        <v>1</v>
      </c>
      <c r="G287" s="320">
        <v>3.65</v>
      </c>
      <c r="H287" s="772">
        <v>5.1099999999999994</v>
      </c>
      <c r="I287" s="772"/>
      <c r="J287" s="753"/>
      <c r="L287" s="323"/>
      <c r="M287" s="309"/>
    </row>
    <row r="288" spans="1:20" s="179" customFormat="1" ht="14.25" x14ac:dyDescent="0.2">
      <c r="A288" s="249"/>
      <c r="B288" s="759" t="s">
        <v>204</v>
      </c>
      <c r="C288" s="760"/>
      <c r="D288" s="760"/>
      <c r="E288" s="760"/>
      <c r="F288" s="760"/>
      <c r="G288" s="761"/>
      <c r="H288" s="784">
        <v>9.3099999999999987</v>
      </c>
      <c r="I288" s="785"/>
      <c r="J288" s="316"/>
      <c r="K288" s="179" t="s">
        <v>763</v>
      </c>
      <c r="L288" s="181"/>
      <c r="M288" s="309"/>
    </row>
    <row r="289" spans="1:23" s="179" customFormat="1" x14ac:dyDescent="0.2">
      <c r="B289" s="182" t="s">
        <v>1073</v>
      </c>
      <c r="C289" s="180">
        <v>93183</v>
      </c>
      <c r="D289" s="764" t="s">
        <v>1161</v>
      </c>
      <c r="E289" s="765"/>
      <c r="F289" s="765"/>
      <c r="G289" s="765"/>
      <c r="H289" s="765"/>
      <c r="I289" s="766"/>
      <c r="J289" s="180" t="s">
        <v>138</v>
      </c>
      <c r="K289" s="179" t="s">
        <v>763</v>
      </c>
      <c r="L289" s="932"/>
      <c r="O289" s="325"/>
    </row>
    <row r="290" spans="1:23" s="179" customFormat="1" x14ac:dyDescent="0.2">
      <c r="B290" s="754" t="s">
        <v>199</v>
      </c>
      <c r="C290" s="755"/>
      <c r="D290" s="755"/>
      <c r="E290" s="755"/>
      <c r="F290" s="755"/>
      <c r="G290" s="756"/>
      <c r="H290" s="768" t="s">
        <v>207</v>
      </c>
      <c r="I290" s="768"/>
      <c r="J290" s="248" t="s">
        <v>203</v>
      </c>
      <c r="K290" s="179" t="s">
        <v>763</v>
      </c>
      <c r="L290" s="932"/>
    </row>
    <row r="291" spans="1:23" s="179" customFormat="1" x14ac:dyDescent="0.2">
      <c r="B291" s="811" t="s">
        <v>904</v>
      </c>
      <c r="C291" s="770"/>
      <c r="D291" s="770"/>
      <c r="E291" s="770"/>
      <c r="F291" s="770"/>
      <c r="G291" s="771"/>
      <c r="H291" s="772">
        <v>13.44</v>
      </c>
      <c r="I291" s="773"/>
      <c r="J291" s="183" t="s">
        <v>220</v>
      </c>
      <c r="K291" s="179" t="s">
        <v>763</v>
      </c>
      <c r="L291" s="933"/>
      <c r="N291" s="325"/>
    </row>
    <row r="292" spans="1:23" s="179" customFormat="1" x14ac:dyDescent="0.2">
      <c r="A292" s="249" t="s">
        <v>1073</v>
      </c>
      <c r="B292" s="759" t="s">
        <v>204</v>
      </c>
      <c r="C292" s="760"/>
      <c r="D292" s="760"/>
      <c r="E292" s="760"/>
      <c r="F292" s="760"/>
      <c r="G292" s="761"/>
      <c r="H292" s="784">
        <v>13.44</v>
      </c>
      <c r="I292" s="785"/>
      <c r="J292" s="184"/>
      <c r="K292" s="179" t="s">
        <v>763</v>
      </c>
      <c r="L292" s="181"/>
    </row>
    <row r="293" spans="1:23" s="179" customFormat="1" ht="12.75" customHeight="1" x14ac:dyDescent="0.2">
      <c r="B293" s="180" t="s">
        <v>1075</v>
      </c>
      <c r="C293" s="180">
        <v>93185</v>
      </c>
      <c r="D293" s="764" t="s">
        <v>1163</v>
      </c>
      <c r="E293" s="765"/>
      <c r="F293" s="765"/>
      <c r="G293" s="765"/>
      <c r="H293" s="765"/>
      <c r="I293" s="766"/>
      <c r="J293" s="180" t="s">
        <v>138</v>
      </c>
      <c r="K293" s="179" t="s">
        <v>763</v>
      </c>
      <c r="L293" s="932"/>
    </row>
    <row r="294" spans="1:23" s="179" customFormat="1" ht="12.75" customHeight="1" x14ac:dyDescent="0.2">
      <c r="B294" s="754" t="s">
        <v>199</v>
      </c>
      <c r="C294" s="755"/>
      <c r="D294" s="755"/>
      <c r="E294" s="755"/>
      <c r="F294" s="755"/>
      <c r="G294" s="756"/>
      <c r="H294" s="768" t="s">
        <v>207</v>
      </c>
      <c r="I294" s="768"/>
      <c r="J294" s="248" t="s">
        <v>203</v>
      </c>
      <c r="K294" s="179" t="s">
        <v>763</v>
      </c>
      <c r="L294" s="932"/>
    </row>
    <row r="295" spans="1:23" s="179" customFormat="1" ht="12.75" customHeight="1" x14ac:dyDescent="0.2">
      <c r="B295" s="811" t="s">
        <v>904</v>
      </c>
      <c r="C295" s="770"/>
      <c r="D295" s="770"/>
      <c r="E295" s="770"/>
      <c r="F295" s="770"/>
      <c r="G295" s="771"/>
      <c r="H295" s="772">
        <v>9.3099999999999987</v>
      </c>
      <c r="I295" s="773"/>
      <c r="J295" s="183" t="s">
        <v>220</v>
      </c>
      <c r="K295" s="179" t="s">
        <v>763</v>
      </c>
      <c r="L295" s="933"/>
    </row>
    <row r="296" spans="1:23" s="179" customFormat="1" ht="12.75" customHeight="1" x14ac:dyDescent="0.2">
      <c r="A296" s="249" t="s">
        <v>1075</v>
      </c>
      <c r="B296" s="759" t="s">
        <v>204</v>
      </c>
      <c r="C296" s="760"/>
      <c r="D296" s="760"/>
      <c r="E296" s="760"/>
      <c r="F296" s="760"/>
      <c r="G296" s="761"/>
      <c r="H296" s="784">
        <v>9.3099999999999987</v>
      </c>
      <c r="I296" s="785"/>
      <c r="J296" s="184"/>
      <c r="K296" s="179" t="s">
        <v>763</v>
      </c>
      <c r="L296" s="181"/>
    </row>
    <row r="297" spans="1:23" s="179" customFormat="1" x14ac:dyDescent="0.2">
      <c r="B297" s="182" t="s">
        <v>1076</v>
      </c>
      <c r="C297" s="180">
        <v>93195</v>
      </c>
      <c r="D297" s="764" t="s">
        <v>1165</v>
      </c>
      <c r="E297" s="765"/>
      <c r="F297" s="765"/>
      <c r="G297" s="765"/>
      <c r="H297" s="765"/>
      <c r="I297" s="766"/>
      <c r="J297" s="180" t="s">
        <v>138</v>
      </c>
      <c r="K297" s="179" t="s">
        <v>763</v>
      </c>
      <c r="L297" s="181"/>
    </row>
    <row r="298" spans="1:23" s="179" customFormat="1" x14ac:dyDescent="0.2">
      <c r="B298" s="769" t="s">
        <v>199</v>
      </c>
      <c r="C298" s="770"/>
      <c r="D298" s="770"/>
      <c r="E298" s="770"/>
      <c r="F298" s="770"/>
      <c r="G298" s="771"/>
      <c r="H298" s="768" t="s">
        <v>221</v>
      </c>
      <c r="I298" s="768"/>
      <c r="J298" s="327" t="s">
        <v>203</v>
      </c>
      <c r="K298" s="179" t="s">
        <v>763</v>
      </c>
      <c r="L298" s="181"/>
    </row>
    <row r="299" spans="1:23" s="179" customFormat="1" x14ac:dyDescent="0.2">
      <c r="B299" s="811" t="s">
        <v>904</v>
      </c>
      <c r="C299" s="770"/>
      <c r="D299" s="770"/>
      <c r="E299" s="770"/>
      <c r="F299" s="770"/>
      <c r="G299" s="771"/>
      <c r="H299" s="772">
        <v>13.44</v>
      </c>
      <c r="I299" s="773"/>
      <c r="J299" s="183" t="s">
        <v>220</v>
      </c>
      <c r="K299" s="179" t="s">
        <v>763</v>
      </c>
      <c r="L299" s="247">
        <v>13.44</v>
      </c>
    </row>
    <row r="300" spans="1:23" s="179" customFormat="1" x14ac:dyDescent="0.2">
      <c r="A300" s="249" t="s">
        <v>1076</v>
      </c>
      <c r="B300" s="759" t="s">
        <v>204</v>
      </c>
      <c r="C300" s="760"/>
      <c r="D300" s="760"/>
      <c r="E300" s="760"/>
      <c r="F300" s="760"/>
      <c r="G300" s="761"/>
      <c r="H300" s="784">
        <v>13.44</v>
      </c>
      <c r="I300" s="785"/>
      <c r="J300" s="184"/>
      <c r="K300" s="179" t="s">
        <v>763</v>
      </c>
      <c r="L300" s="181"/>
    </row>
    <row r="301" spans="1:23" s="179" customFormat="1" x14ac:dyDescent="0.2">
      <c r="B301" s="354" t="s">
        <v>32</v>
      </c>
      <c r="C301" s="351"/>
      <c r="D301" s="352" t="s">
        <v>924</v>
      </c>
      <c r="E301" s="352"/>
      <c r="F301" s="352"/>
      <c r="G301" s="352"/>
      <c r="H301" s="352"/>
      <c r="I301" s="352"/>
      <c r="J301" s="353"/>
      <c r="L301" s="181"/>
    </row>
    <row r="302" spans="1:23" s="179" customFormat="1" ht="36.75" customHeight="1" x14ac:dyDescent="0.2">
      <c r="A302" s="249"/>
      <c r="B302" s="182" t="s">
        <v>33</v>
      </c>
      <c r="C302" s="180">
        <v>901000135</v>
      </c>
      <c r="D302" s="764" t="s">
        <v>1167</v>
      </c>
      <c r="E302" s="765"/>
      <c r="F302" s="765"/>
      <c r="G302" s="765"/>
      <c r="H302" s="765"/>
      <c r="I302" s="766"/>
      <c r="J302" s="180" t="s">
        <v>169</v>
      </c>
      <c r="K302" s="179" t="s">
        <v>763</v>
      </c>
      <c r="L302" s="181"/>
      <c r="U302" s="417"/>
      <c r="V302" s="417" t="s">
        <v>769</v>
      </c>
      <c r="W302" s="417">
        <v>3</v>
      </c>
    </row>
    <row r="303" spans="1:23" s="179" customFormat="1" x14ac:dyDescent="0.2">
      <c r="A303" s="249"/>
      <c r="B303" s="754" t="s">
        <v>199</v>
      </c>
      <c r="C303" s="755"/>
      <c r="D303" s="755"/>
      <c r="E303" s="755"/>
      <c r="F303" s="755"/>
      <c r="G303" s="756"/>
      <c r="H303" s="768" t="s">
        <v>216</v>
      </c>
      <c r="I303" s="768"/>
      <c r="J303" s="248" t="s">
        <v>203</v>
      </c>
      <c r="K303" s="179" t="s">
        <v>763</v>
      </c>
      <c r="L303" s="181"/>
      <c r="N303" s="187"/>
      <c r="O303" s="187"/>
      <c r="U303" s="417"/>
      <c r="V303" s="417"/>
      <c r="W303" s="417"/>
    </row>
    <row r="304" spans="1:23" s="179" customFormat="1" x14ac:dyDescent="0.2">
      <c r="A304" s="249"/>
      <c r="B304" s="817"/>
      <c r="C304" s="818"/>
      <c r="D304" s="818"/>
      <c r="E304" s="818"/>
      <c r="F304" s="818"/>
      <c r="G304" s="819"/>
      <c r="H304" s="772">
        <v>845.35500000000002</v>
      </c>
      <c r="I304" s="773"/>
      <c r="J304" s="183" t="s">
        <v>216</v>
      </c>
      <c r="K304" s="179" t="s">
        <v>763</v>
      </c>
      <c r="L304" s="247">
        <v>845.35500000000002</v>
      </c>
      <c r="N304" s="187"/>
      <c r="O304" s="187"/>
      <c r="U304" s="417" t="s">
        <v>771</v>
      </c>
      <c r="V304" s="809" t="s">
        <v>770</v>
      </c>
      <c r="W304" s="809"/>
    </row>
    <row r="305" spans="1:23" s="179" customFormat="1" x14ac:dyDescent="0.2">
      <c r="A305" s="249" t="s">
        <v>33</v>
      </c>
      <c r="B305" s="759" t="s">
        <v>204</v>
      </c>
      <c r="C305" s="760"/>
      <c r="D305" s="760"/>
      <c r="E305" s="760"/>
      <c r="F305" s="760"/>
      <c r="G305" s="761"/>
      <c r="H305" s="784">
        <v>845.35500000000002</v>
      </c>
      <c r="I305" s="785"/>
      <c r="J305" s="184"/>
      <c r="K305" s="179" t="s">
        <v>763</v>
      </c>
      <c r="L305" s="181"/>
      <c r="N305" s="187"/>
      <c r="O305" s="187"/>
      <c r="R305" s="179" t="s">
        <v>768</v>
      </c>
      <c r="U305" s="671">
        <v>32</v>
      </c>
      <c r="V305" s="417">
        <v>11</v>
      </c>
      <c r="W305" s="417" t="s">
        <v>120</v>
      </c>
    </row>
    <row r="306" spans="1:23" s="179" customFormat="1" ht="36" customHeight="1" x14ac:dyDescent="0.2">
      <c r="B306" s="182" t="s">
        <v>34</v>
      </c>
      <c r="C306" s="180">
        <v>104314</v>
      </c>
      <c r="D306" s="764" t="s">
        <v>1168</v>
      </c>
      <c r="E306" s="765"/>
      <c r="F306" s="765"/>
      <c r="G306" s="765"/>
      <c r="H306" s="765"/>
      <c r="I306" s="766"/>
      <c r="J306" s="180" t="s">
        <v>169</v>
      </c>
      <c r="K306" s="179" t="s">
        <v>763</v>
      </c>
      <c r="L306" s="181"/>
      <c r="N306" s="187"/>
      <c r="O306" s="187"/>
    </row>
    <row r="307" spans="1:23" s="179" customFormat="1" ht="12.75" customHeight="1" x14ac:dyDescent="0.2">
      <c r="B307" s="754" t="s">
        <v>199</v>
      </c>
      <c r="C307" s="755"/>
      <c r="D307" s="755"/>
      <c r="E307" s="755"/>
      <c r="F307" s="755"/>
      <c r="G307" s="756"/>
      <c r="H307" s="887" t="s">
        <v>216</v>
      </c>
      <c r="I307" s="807"/>
      <c r="J307" s="248" t="s">
        <v>203</v>
      </c>
      <c r="K307" s="179" t="s">
        <v>763</v>
      </c>
      <c r="L307" s="181"/>
      <c r="N307" s="187"/>
      <c r="O307" s="187"/>
    </row>
    <row r="308" spans="1:23" s="179" customFormat="1" ht="12.75" customHeight="1" x14ac:dyDescent="0.2">
      <c r="B308" s="817"/>
      <c r="C308" s="818"/>
      <c r="D308" s="818"/>
      <c r="E308" s="818"/>
      <c r="F308" s="818"/>
      <c r="G308" s="819"/>
      <c r="H308" s="772">
        <v>552.56500000000005</v>
      </c>
      <c r="I308" s="773"/>
      <c r="J308" s="183" t="s">
        <v>216</v>
      </c>
      <c r="K308" s="179" t="s">
        <v>763</v>
      </c>
      <c r="L308" s="247">
        <v>552.56500000000005</v>
      </c>
      <c r="N308" s="187"/>
      <c r="O308" s="187"/>
    </row>
    <row r="309" spans="1:23" s="179" customFormat="1" x14ac:dyDescent="0.2">
      <c r="A309" s="249" t="s">
        <v>34</v>
      </c>
      <c r="B309" s="759" t="s">
        <v>204</v>
      </c>
      <c r="C309" s="760"/>
      <c r="D309" s="760"/>
      <c r="E309" s="760"/>
      <c r="F309" s="760"/>
      <c r="G309" s="761"/>
      <c r="H309" s="784">
        <v>552.56500000000005</v>
      </c>
      <c r="I309" s="785"/>
      <c r="J309" s="184"/>
      <c r="K309" s="179" t="s">
        <v>763</v>
      </c>
      <c r="L309" s="181"/>
    </row>
    <row r="310" spans="1:23" s="179" customFormat="1" ht="27" customHeight="1" x14ac:dyDescent="0.2">
      <c r="B310" s="182" t="s">
        <v>999</v>
      </c>
      <c r="C310" s="180" t="s">
        <v>949</v>
      </c>
      <c r="D310" s="764" t="s">
        <v>939</v>
      </c>
      <c r="E310" s="765"/>
      <c r="F310" s="765"/>
      <c r="G310" s="765"/>
      <c r="H310" s="765"/>
      <c r="I310" s="766"/>
      <c r="J310" s="180" t="s">
        <v>44</v>
      </c>
      <c r="K310" s="179" t="s">
        <v>763</v>
      </c>
      <c r="L310" s="181"/>
      <c r="N310" s="187"/>
      <c r="O310" s="187"/>
    </row>
    <row r="311" spans="1:23" s="179" customFormat="1" ht="12.75" customHeight="1" x14ac:dyDescent="0.2">
      <c r="B311" s="754" t="s">
        <v>199</v>
      </c>
      <c r="C311" s="755"/>
      <c r="D311" s="755"/>
      <c r="E311" s="755"/>
      <c r="F311" s="755"/>
      <c r="G311" s="756"/>
      <c r="H311" s="768" t="s">
        <v>222</v>
      </c>
      <c r="I311" s="768"/>
      <c r="J311" s="248" t="s">
        <v>203</v>
      </c>
      <c r="K311" s="179" t="s">
        <v>763</v>
      </c>
      <c r="L311" s="181"/>
      <c r="N311" s="187"/>
      <c r="O311" s="187"/>
    </row>
    <row r="312" spans="1:23" s="179" customFormat="1" ht="12.75" customHeight="1" x14ac:dyDescent="0.2">
      <c r="B312" s="817"/>
      <c r="C312" s="818"/>
      <c r="D312" s="818"/>
      <c r="E312" s="818"/>
      <c r="F312" s="818"/>
      <c r="G312" s="819"/>
      <c r="H312" s="772">
        <v>153.91999999999999</v>
      </c>
      <c r="I312" s="773"/>
      <c r="J312" s="183" t="s">
        <v>202</v>
      </c>
      <c r="K312" s="179" t="s">
        <v>763</v>
      </c>
      <c r="L312" s="247">
        <v>153.91999999999999</v>
      </c>
    </row>
    <row r="313" spans="1:23" s="179" customFormat="1" x14ac:dyDescent="0.2">
      <c r="A313" s="249" t="s">
        <v>999</v>
      </c>
      <c r="B313" s="759" t="s">
        <v>204</v>
      </c>
      <c r="C313" s="760"/>
      <c r="D313" s="760"/>
      <c r="E313" s="760"/>
      <c r="F313" s="760"/>
      <c r="G313" s="761"/>
      <c r="H313" s="784">
        <v>153.91999999999999</v>
      </c>
      <c r="I313" s="785"/>
      <c r="J313" s="184"/>
      <c r="K313" s="179" t="s">
        <v>763</v>
      </c>
      <c r="L313" s="181"/>
    </row>
    <row r="314" spans="1:23" s="179" customFormat="1" ht="14.25" customHeight="1" x14ac:dyDescent="0.2">
      <c r="B314" s="182" t="s">
        <v>1000</v>
      </c>
      <c r="C314" s="180">
        <v>1001000135</v>
      </c>
      <c r="D314" s="764" t="s">
        <v>1170</v>
      </c>
      <c r="E314" s="765"/>
      <c r="F314" s="765"/>
      <c r="G314" s="765"/>
      <c r="H314" s="765"/>
      <c r="I314" s="766"/>
      <c r="J314" s="180" t="s">
        <v>138</v>
      </c>
      <c r="K314" s="179" t="s">
        <v>763</v>
      </c>
      <c r="L314" s="181"/>
    </row>
    <row r="315" spans="1:23" s="179" customFormat="1" x14ac:dyDescent="0.2">
      <c r="B315" s="754" t="s">
        <v>199</v>
      </c>
      <c r="C315" s="755"/>
      <c r="D315" s="755"/>
      <c r="E315" s="755"/>
      <c r="F315" s="755"/>
      <c r="G315" s="756"/>
      <c r="H315" s="768" t="s">
        <v>207</v>
      </c>
      <c r="I315" s="768"/>
      <c r="J315" s="248" t="s">
        <v>203</v>
      </c>
      <c r="K315" s="179" t="s">
        <v>763</v>
      </c>
      <c r="L315" s="181"/>
    </row>
    <row r="316" spans="1:23" s="179" customFormat="1" ht="12.75" customHeight="1" x14ac:dyDescent="0.2">
      <c r="B316" s="817"/>
      <c r="C316" s="818"/>
      <c r="D316" s="818"/>
      <c r="E316" s="818"/>
      <c r="F316" s="818"/>
      <c r="G316" s="819"/>
      <c r="H316" s="772">
        <v>13</v>
      </c>
      <c r="I316" s="773"/>
      <c r="J316" s="183" t="s">
        <v>207</v>
      </c>
      <c r="K316" s="179" t="s">
        <v>763</v>
      </c>
      <c r="L316" s="247">
        <v>13</v>
      </c>
    </row>
    <row r="317" spans="1:23" s="179" customFormat="1" x14ac:dyDescent="0.2">
      <c r="A317" s="249" t="s">
        <v>1000</v>
      </c>
      <c r="B317" s="759" t="s">
        <v>204</v>
      </c>
      <c r="C317" s="760"/>
      <c r="D317" s="760"/>
      <c r="E317" s="760"/>
      <c r="F317" s="760"/>
      <c r="G317" s="761"/>
      <c r="H317" s="784">
        <v>13</v>
      </c>
      <c r="I317" s="785"/>
      <c r="J317" s="184"/>
      <c r="K317" s="179" t="s">
        <v>763</v>
      </c>
      <c r="L317" s="181"/>
    </row>
    <row r="318" spans="1:23" s="179" customFormat="1" x14ac:dyDescent="0.2">
      <c r="B318" s="354" t="s">
        <v>59</v>
      </c>
      <c r="C318" s="351"/>
      <c r="D318" s="397" t="s">
        <v>128</v>
      </c>
      <c r="E318" s="352"/>
      <c r="F318" s="352"/>
      <c r="G318" s="352"/>
      <c r="H318" s="352"/>
      <c r="I318" s="352"/>
      <c r="J318" s="353"/>
      <c r="K318" s="179" t="s">
        <v>763</v>
      </c>
      <c r="L318" s="181"/>
    </row>
    <row r="319" spans="1:23" s="179" customFormat="1" x14ac:dyDescent="0.2">
      <c r="B319" s="398" t="s">
        <v>60</v>
      </c>
      <c r="C319" s="306"/>
      <c r="D319" s="307" t="s">
        <v>131</v>
      </c>
      <c r="E319" s="307"/>
      <c r="F319" s="307"/>
      <c r="G319" s="307"/>
      <c r="H319" s="307"/>
      <c r="I319" s="307"/>
      <c r="J319" s="308"/>
      <c r="K319" s="179" t="s">
        <v>763</v>
      </c>
      <c r="L319" s="181"/>
    </row>
    <row r="320" spans="1:23" s="179" customFormat="1" x14ac:dyDescent="0.2">
      <c r="B320" s="182" t="s">
        <v>1001</v>
      </c>
      <c r="C320" s="180">
        <v>1501000100</v>
      </c>
      <c r="D320" s="764" t="s">
        <v>1171</v>
      </c>
      <c r="E320" s="765"/>
      <c r="F320" s="765"/>
      <c r="G320" s="765"/>
      <c r="H320" s="765"/>
      <c r="I320" s="766"/>
      <c r="J320" s="180" t="s">
        <v>44</v>
      </c>
      <c r="K320" s="179" t="s">
        <v>763</v>
      </c>
      <c r="L320" s="181"/>
    </row>
    <row r="321" spans="1:15" s="179" customFormat="1" x14ac:dyDescent="0.2">
      <c r="B321" s="328" t="s">
        <v>199</v>
      </c>
      <c r="C321" s="876"/>
      <c r="D321" s="877"/>
      <c r="E321" s="878"/>
      <c r="F321" s="328" t="s">
        <v>202</v>
      </c>
      <c r="G321" s="328" t="s">
        <v>772</v>
      </c>
      <c r="H321" s="845" t="s">
        <v>202</v>
      </c>
      <c r="I321" s="846"/>
      <c r="J321" s="328" t="s">
        <v>203</v>
      </c>
      <c r="K321" s="179" t="s">
        <v>763</v>
      </c>
      <c r="L321" s="181"/>
    </row>
    <row r="322" spans="1:15" s="179" customFormat="1" x14ac:dyDescent="0.2">
      <c r="B322" s="928" t="s">
        <v>298</v>
      </c>
      <c r="C322" s="928"/>
      <c r="D322" s="928"/>
      <c r="E322" s="928"/>
      <c r="F322" s="347">
        <v>136.71</v>
      </c>
      <c r="G322" s="347">
        <v>2</v>
      </c>
      <c r="H322" s="804">
        <v>273.42</v>
      </c>
      <c r="I322" s="805"/>
      <c r="J322" s="327" t="s">
        <v>223</v>
      </c>
      <c r="K322" s="179" t="s">
        <v>763</v>
      </c>
      <c r="L322" s="247">
        <v>273.42</v>
      </c>
      <c r="N322" s="179">
        <v>186.23500000000001</v>
      </c>
    </row>
    <row r="323" spans="1:15" s="179" customFormat="1" x14ac:dyDescent="0.2">
      <c r="B323" s="928" t="s">
        <v>903</v>
      </c>
      <c r="C323" s="928"/>
      <c r="D323" s="928"/>
      <c r="E323" s="928"/>
      <c r="F323" s="347">
        <v>3.8</v>
      </c>
      <c r="G323" s="347">
        <v>4</v>
      </c>
      <c r="H323" s="804">
        <v>15.2</v>
      </c>
      <c r="I323" s="805"/>
      <c r="J323" s="327"/>
      <c r="L323" s="323"/>
    </row>
    <row r="324" spans="1:15" s="179" customFormat="1" x14ac:dyDescent="0.2">
      <c r="A324" s="249" t="s">
        <v>1001</v>
      </c>
      <c r="B324" s="847" t="s">
        <v>204</v>
      </c>
      <c r="C324" s="848"/>
      <c r="D324" s="848"/>
      <c r="E324" s="848"/>
      <c r="F324" s="848"/>
      <c r="G324" s="849"/>
      <c r="H324" s="784">
        <v>288.62</v>
      </c>
      <c r="I324" s="785"/>
      <c r="J324" s="184"/>
      <c r="K324" s="179" t="s">
        <v>763</v>
      </c>
      <c r="L324" s="181"/>
    </row>
    <row r="325" spans="1:15" s="179" customFormat="1" ht="30" customHeight="1" x14ac:dyDescent="0.2">
      <c r="A325" s="249"/>
      <c r="B325" s="180" t="s">
        <v>1002</v>
      </c>
      <c r="C325" s="180">
        <v>87529</v>
      </c>
      <c r="D325" s="764" t="s">
        <v>1172</v>
      </c>
      <c r="E325" s="765"/>
      <c r="F325" s="765"/>
      <c r="G325" s="765"/>
      <c r="H325" s="765"/>
      <c r="I325" s="766"/>
      <c r="J325" s="180" t="s">
        <v>44</v>
      </c>
      <c r="K325" s="179" t="s">
        <v>763</v>
      </c>
      <c r="L325" s="324"/>
    </row>
    <row r="326" spans="1:15" s="179" customFormat="1" x14ac:dyDescent="0.2">
      <c r="A326" s="249"/>
      <c r="B326" s="836" t="s">
        <v>199</v>
      </c>
      <c r="C326" s="837"/>
      <c r="D326" s="837"/>
      <c r="E326" s="837"/>
      <c r="F326" s="837"/>
      <c r="G326" s="838"/>
      <c r="H326" s="845" t="s">
        <v>202</v>
      </c>
      <c r="I326" s="846"/>
      <c r="J326" s="328" t="s">
        <v>203</v>
      </c>
      <c r="K326" s="179" t="s">
        <v>763</v>
      </c>
      <c r="L326" s="181"/>
      <c r="N326" s="187"/>
      <c r="O326" s="187"/>
    </row>
    <row r="327" spans="1:15" s="179" customFormat="1" x14ac:dyDescent="0.2">
      <c r="A327" s="249"/>
      <c r="B327" s="839"/>
      <c r="C327" s="840"/>
      <c r="D327" s="840"/>
      <c r="E327" s="840"/>
      <c r="F327" s="840"/>
      <c r="G327" s="841"/>
      <c r="H327" s="804">
        <v>144.31</v>
      </c>
      <c r="I327" s="805"/>
      <c r="J327" s="387" t="s">
        <v>1087</v>
      </c>
      <c r="K327" s="179" t="s">
        <v>763</v>
      </c>
      <c r="L327" s="247">
        <v>144.31</v>
      </c>
      <c r="N327" s="187"/>
      <c r="O327" s="187"/>
    </row>
    <row r="328" spans="1:15" s="179" customFormat="1" x14ac:dyDescent="0.2">
      <c r="A328" s="249" t="s">
        <v>1002</v>
      </c>
      <c r="B328" s="847" t="s">
        <v>204</v>
      </c>
      <c r="C328" s="848"/>
      <c r="D328" s="848"/>
      <c r="E328" s="848"/>
      <c r="F328" s="848"/>
      <c r="G328" s="849"/>
      <c r="H328" s="784">
        <v>144.31</v>
      </c>
      <c r="I328" s="785"/>
      <c r="J328" s="184"/>
      <c r="K328" s="179" t="s">
        <v>763</v>
      </c>
      <c r="L328" s="181"/>
    </row>
    <row r="329" spans="1:15" s="179" customFormat="1" ht="30" customHeight="1" x14ac:dyDescent="0.2">
      <c r="A329" s="249"/>
      <c r="B329" s="180" t="s">
        <v>1086</v>
      </c>
      <c r="C329" s="180">
        <v>87777</v>
      </c>
      <c r="D329" s="764" t="s">
        <v>1174</v>
      </c>
      <c r="E329" s="765"/>
      <c r="F329" s="765"/>
      <c r="G329" s="765"/>
      <c r="H329" s="765"/>
      <c r="I329" s="766"/>
      <c r="J329" s="180" t="s">
        <v>44</v>
      </c>
      <c r="K329" s="179" t="s">
        <v>763</v>
      </c>
      <c r="L329" s="724"/>
    </row>
    <row r="330" spans="1:15" s="179" customFormat="1" x14ac:dyDescent="0.2">
      <c r="A330" s="249"/>
      <c r="B330" s="836" t="s">
        <v>199</v>
      </c>
      <c r="C330" s="837"/>
      <c r="D330" s="837"/>
      <c r="E330" s="837"/>
      <c r="F330" s="837"/>
      <c r="G330" s="838"/>
      <c r="H330" s="845" t="s">
        <v>202</v>
      </c>
      <c r="I330" s="846"/>
      <c r="J330" s="725" t="s">
        <v>203</v>
      </c>
      <c r="K330" s="179" t="s">
        <v>763</v>
      </c>
      <c r="L330" s="181"/>
      <c r="N330" s="187"/>
      <c r="O330" s="187"/>
    </row>
    <row r="331" spans="1:15" s="179" customFormat="1" x14ac:dyDescent="0.2">
      <c r="A331" s="249"/>
      <c r="B331" s="839"/>
      <c r="C331" s="840"/>
      <c r="D331" s="840"/>
      <c r="E331" s="840"/>
      <c r="F331" s="840"/>
      <c r="G331" s="841"/>
      <c r="H331" s="804">
        <v>144.31</v>
      </c>
      <c r="I331" s="805"/>
      <c r="J331" s="387" t="s">
        <v>316</v>
      </c>
      <c r="K331" s="179" t="s">
        <v>763</v>
      </c>
      <c r="L331" s="723">
        <v>144.31</v>
      </c>
      <c r="N331" s="187"/>
      <c r="O331" s="187"/>
    </row>
    <row r="332" spans="1:15" s="179" customFormat="1" x14ac:dyDescent="0.2">
      <c r="A332" s="249" t="s">
        <v>1086</v>
      </c>
      <c r="B332" s="847" t="s">
        <v>204</v>
      </c>
      <c r="C332" s="848"/>
      <c r="D332" s="848"/>
      <c r="E332" s="848"/>
      <c r="F332" s="848"/>
      <c r="G332" s="849"/>
      <c r="H332" s="784">
        <v>144.31</v>
      </c>
      <c r="I332" s="785"/>
      <c r="J332" s="184"/>
      <c r="K332" s="179" t="s">
        <v>763</v>
      </c>
      <c r="L332" s="181"/>
    </row>
    <row r="333" spans="1:15" s="179" customFormat="1" x14ac:dyDescent="0.2">
      <c r="B333" s="426" t="s">
        <v>127</v>
      </c>
      <c r="C333" s="427"/>
      <c r="D333" s="428" t="s">
        <v>132</v>
      </c>
      <c r="E333" s="352"/>
      <c r="F333" s="352"/>
      <c r="G333" s="352"/>
      <c r="H333" s="352"/>
      <c r="I333" s="352"/>
      <c r="J333" s="353"/>
      <c r="K333" s="179" t="s">
        <v>763</v>
      </c>
      <c r="L333" s="181"/>
    </row>
    <row r="334" spans="1:15" s="179" customFormat="1" ht="16.5" customHeight="1" x14ac:dyDescent="0.2">
      <c r="B334" s="305" t="s">
        <v>129</v>
      </c>
      <c r="C334" s="306"/>
      <c r="D334" s="307" t="s">
        <v>133</v>
      </c>
      <c r="E334" s="307"/>
      <c r="F334" s="307"/>
      <c r="G334" s="307"/>
      <c r="H334" s="307"/>
      <c r="I334" s="307"/>
      <c r="J334" s="308"/>
      <c r="K334" s="179" t="s">
        <v>763</v>
      </c>
      <c r="L334" s="181"/>
    </row>
    <row r="335" spans="1:15" s="179" customFormat="1" x14ac:dyDescent="0.2">
      <c r="B335" s="182" t="s">
        <v>1003</v>
      </c>
      <c r="C335" s="180">
        <v>94572</v>
      </c>
      <c r="D335" s="764" t="s">
        <v>1176</v>
      </c>
      <c r="E335" s="765"/>
      <c r="F335" s="765"/>
      <c r="G335" s="765"/>
      <c r="H335" s="765"/>
      <c r="I335" s="766"/>
      <c r="J335" s="180" t="s">
        <v>44</v>
      </c>
      <c r="K335" s="179" t="s">
        <v>763</v>
      </c>
      <c r="L335" s="181"/>
    </row>
    <row r="336" spans="1:15" s="179" customFormat="1" x14ac:dyDescent="0.2">
      <c r="B336" s="754" t="s">
        <v>199</v>
      </c>
      <c r="C336" s="755"/>
      <c r="D336" s="755"/>
      <c r="E336" s="755"/>
      <c r="F336" s="755"/>
      <c r="G336" s="756"/>
      <c r="H336" s="768" t="s">
        <v>38</v>
      </c>
      <c r="I336" s="768"/>
      <c r="J336" s="248" t="s">
        <v>203</v>
      </c>
      <c r="K336" s="179" t="s">
        <v>763</v>
      </c>
      <c r="L336" s="181"/>
    </row>
    <row r="337" spans="1:15" s="179" customFormat="1" x14ac:dyDescent="0.2">
      <c r="B337" s="769" t="s">
        <v>946</v>
      </c>
      <c r="C337" s="770"/>
      <c r="D337" s="770"/>
      <c r="E337" s="770"/>
      <c r="F337" s="770"/>
      <c r="G337" s="771"/>
      <c r="H337" s="772">
        <v>19.2</v>
      </c>
      <c r="I337" s="773"/>
      <c r="J337" s="183" t="s">
        <v>38</v>
      </c>
      <c r="K337" s="179" t="s">
        <v>763</v>
      </c>
      <c r="L337" s="181"/>
    </row>
    <row r="338" spans="1:15" s="179" customFormat="1" x14ac:dyDescent="0.2">
      <c r="A338" s="249" t="s">
        <v>1003</v>
      </c>
      <c r="B338" s="759" t="s">
        <v>204</v>
      </c>
      <c r="C338" s="760"/>
      <c r="D338" s="760"/>
      <c r="E338" s="760"/>
      <c r="F338" s="760"/>
      <c r="G338" s="761"/>
      <c r="H338" s="784">
        <v>19.2</v>
      </c>
      <c r="I338" s="785"/>
      <c r="J338" s="184"/>
      <c r="K338" s="179" t="s">
        <v>763</v>
      </c>
      <c r="L338" s="181"/>
    </row>
    <row r="339" spans="1:15" s="179" customFormat="1" x14ac:dyDescent="0.2">
      <c r="B339" s="305" t="s">
        <v>1004</v>
      </c>
      <c r="C339" s="306"/>
      <c r="D339" s="307" t="s">
        <v>782</v>
      </c>
      <c r="E339" s="307"/>
      <c r="F339" s="307"/>
      <c r="G339" s="307"/>
      <c r="H339" s="307"/>
      <c r="I339" s="307"/>
      <c r="J339" s="308"/>
      <c r="K339" s="179" t="s">
        <v>763</v>
      </c>
      <c r="L339" s="181"/>
    </row>
    <row r="340" spans="1:15" s="179" customFormat="1" ht="35.25" customHeight="1" x14ac:dyDescent="0.2">
      <c r="B340" s="182" t="s">
        <v>1005</v>
      </c>
      <c r="C340" s="180">
        <v>112618</v>
      </c>
      <c r="D340" s="764" t="s">
        <v>902</v>
      </c>
      <c r="E340" s="765"/>
      <c r="F340" s="765"/>
      <c r="G340" s="765"/>
      <c r="H340" s="765"/>
      <c r="I340" s="766"/>
      <c r="J340" s="180" t="s">
        <v>44</v>
      </c>
      <c r="K340" s="179" t="s">
        <v>763</v>
      </c>
      <c r="L340" s="181"/>
    </row>
    <row r="341" spans="1:15" s="179" customFormat="1" x14ac:dyDescent="0.2">
      <c r="B341" s="754" t="s">
        <v>199</v>
      </c>
      <c r="C341" s="755"/>
      <c r="D341" s="755"/>
      <c r="E341" s="755"/>
      <c r="F341" s="755"/>
      <c r="G341" s="756"/>
      <c r="H341" s="768" t="s">
        <v>202</v>
      </c>
      <c r="I341" s="768"/>
      <c r="J341" s="248" t="s">
        <v>203</v>
      </c>
      <c r="K341" s="179" t="s">
        <v>763</v>
      </c>
      <c r="L341" s="181"/>
    </row>
    <row r="342" spans="1:15" s="179" customFormat="1" x14ac:dyDescent="0.2">
      <c r="B342" s="769" t="s">
        <v>243</v>
      </c>
      <c r="C342" s="770"/>
      <c r="D342" s="770"/>
      <c r="E342" s="770"/>
      <c r="F342" s="770"/>
      <c r="G342" s="771"/>
      <c r="H342" s="772">
        <v>9.49</v>
      </c>
      <c r="I342" s="773"/>
      <c r="J342" s="183" t="s">
        <v>224</v>
      </c>
      <c r="K342" s="179" t="s">
        <v>763</v>
      </c>
      <c r="L342" s="181"/>
    </row>
    <row r="343" spans="1:15" s="179" customFormat="1" x14ac:dyDescent="0.2">
      <c r="A343" s="249" t="s">
        <v>1005</v>
      </c>
      <c r="B343" s="759" t="s">
        <v>204</v>
      </c>
      <c r="C343" s="760"/>
      <c r="D343" s="760"/>
      <c r="E343" s="760"/>
      <c r="F343" s="760"/>
      <c r="G343" s="761"/>
      <c r="H343" s="784">
        <v>9.49</v>
      </c>
      <c r="I343" s="785"/>
      <c r="J343" s="184"/>
      <c r="K343" s="179" t="s">
        <v>763</v>
      </c>
      <c r="L343" s="181"/>
    </row>
    <row r="344" spans="1:15" s="179" customFormat="1" ht="39" customHeight="1" x14ac:dyDescent="0.2">
      <c r="B344" s="182" t="s">
        <v>1006</v>
      </c>
      <c r="C344" s="180" t="s">
        <v>950</v>
      </c>
      <c r="D344" s="764" t="s">
        <v>945</v>
      </c>
      <c r="E344" s="765"/>
      <c r="F344" s="765"/>
      <c r="G344" s="765"/>
      <c r="H344" s="765"/>
      <c r="I344" s="766"/>
      <c r="J344" s="180" t="s">
        <v>44</v>
      </c>
      <c r="K344" s="179" t="s">
        <v>763</v>
      </c>
      <c r="L344" s="181"/>
    </row>
    <row r="345" spans="1:15" s="179" customFormat="1" x14ac:dyDescent="0.2">
      <c r="B345" s="754" t="s">
        <v>199</v>
      </c>
      <c r="C345" s="755"/>
      <c r="D345" s="755"/>
      <c r="E345" s="755"/>
      <c r="F345" s="755"/>
      <c r="G345" s="756"/>
      <c r="H345" s="768" t="s">
        <v>39</v>
      </c>
      <c r="I345" s="768"/>
      <c r="J345" s="248" t="s">
        <v>203</v>
      </c>
      <c r="K345" s="179" t="s">
        <v>763</v>
      </c>
      <c r="L345" s="181">
        <v>9.49</v>
      </c>
    </row>
    <row r="346" spans="1:15" s="179" customFormat="1" x14ac:dyDescent="0.2">
      <c r="A346" s="249"/>
      <c r="B346" s="769" t="s">
        <v>243</v>
      </c>
      <c r="C346" s="770"/>
      <c r="D346" s="770"/>
      <c r="E346" s="770"/>
      <c r="F346" s="770"/>
      <c r="G346" s="771"/>
      <c r="H346" s="772">
        <v>6.6000000000000005</v>
      </c>
      <c r="I346" s="773"/>
      <c r="J346" s="183" t="s">
        <v>39</v>
      </c>
      <c r="K346" s="179" t="s">
        <v>763</v>
      </c>
      <c r="L346" s="181"/>
    </row>
    <row r="347" spans="1:15" s="179" customFormat="1" x14ac:dyDescent="0.2">
      <c r="A347" s="249" t="s">
        <v>1006</v>
      </c>
      <c r="B347" s="759" t="s">
        <v>204</v>
      </c>
      <c r="C347" s="760"/>
      <c r="D347" s="760"/>
      <c r="E347" s="760"/>
      <c r="F347" s="760"/>
      <c r="G347" s="761"/>
      <c r="H347" s="784">
        <v>6.6000000000000005</v>
      </c>
      <c r="I347" s="785"/>
      <c r="J347" s="184"/>
      <c r="K347" s="179" t="s">
        <v>763</v>
      </c>
      <c r="L347" s="181"/>
    </row>
    <row r="348" spans="1:15" s="179" customFormat="1" x14ac:dyDescent="0.2">
      <c r="B348" s="354" t="s">
        <v>61</v>
      </c>
      <c r="C348" s="351"/>
      <c r="D348" s="352" t="s">
        <v>126</v>
      </c>
      <c r="E348" s="352"/>
      <c r="F348" s="352"/>
      <c r="G348" s="352"/>
      <c r="H348" s="352"/>
      <c r="I348" s="352"/>
      <c r="J348" s="353"/>
      <c r="K348" s="179" t="s">
        <v>763</v>
      </c>
      <c r="L348" s="181"/>
    </row>
    <row r="349" spans="1:15" s="179" customFormat="1" x14ac:dyDescent="0.2">
      <c r="B349" s="894" t="s">
        <v>244</v>
      </c>
      <c r="C349" s="895"/>
      <c r="D349" s="895"/>
      <c r="E349" s="895"/>
      <c r="F349" s="895"/>
      <c r="G349" s="895"/>
      <c r="H349" s="895"/>
      <c r="I349" s="895"/>
      <c r="J349" s="896"/>
      <c r="K349" s="179" t="s">
        <v>763</v>
      </c>
      <c r="L349" s="181"/>
    </row>
    <row r="350" spans="1:15" s="179" customFormat="1" x14ac:dyDescent="0.2">
      <c r="B350" s="829" t="s">
        <v>905</v>
      </c>
      <c r="C350" s="830"/>
      <c r="D350" s="830"/>
      <c r="E350" s="830"/>
      <c r="F350" s="830"/>
      <c r="G350" s="830"/>
      <c r="H350" s="830"/>
      <c r="I350" s="830"/>
      <c r="J350" s="831"/>
      <c r="K350" s="179" t="s">
        <v>763</v>
      </c>
      <c r="L350" s="181"/>
      <c r="O350" s="399" t="e">
        <v>#REF!</v>
      </c>
    </row>
    <row r="351" spans="1:15" s="179" customFormat="1" x14ac:dyDescent="0.2">
      <c r="B351" s="783" t="s">
        <v>199</v>
      </c>
      <c r="C351" s="783"/>
      <c r="D351" s="783"/>
      <c r="E351" s="832" t="s">
        <v>174</v>
      </c>
      <c r="F351" s="832"/>
      <c r="G351" s="832"/>
      <c r="H351" s="768" t="s">
        <v>202</v>
      </c>
      <c r="I351" s="768"/>
      <c r="J351" s="287" t="s">
        <v>278</v>
      </c>
      <c r="K351" s="179" t="s">
        <v>763</v>
      </c>
      <c r="L351" s="181"/>
    </row>
    <row r="352" spans="1:15" s="179" customFormat="1" x14ac:dyDescent="0.2">
      <c r="B352" s="754"/>
      <c r="C352" s="755"/>
      <c r="D352" s="756"/>
      <c r="E352" s="833" t="s">
        <v>898</v>
      </c>
      <c r="F352" s="833"/>
      <c r="G352" s="834"/>
      <c r="H352" s="835">
        <v>115.5</v>
      </c>
      <c r="I352" s="835"/>
      <c r="J352" s="400">
        <v>43</v>
      </c>
      <c r="K352" s="179" t="s">
        <v>763</v>
      </c>
      <c r="L352" s="181"/>
    </row>
    <row r="353" spans="1:15" s="179" customFormat="1" x14ac:dyDescent="0.2">
      <c r="B353" s="842" t="s">
        <v>204</v>
      </c>
      <c r="C353" s="843"/>
      <c r="D353" s="843"/>
      <c r="E353" s="843"/>
      <c r="F353" s="843"/>
      <c r="G353" s="844"/>
      <c r="H353" s="892">
        <v>115.5</v>
      </c>
      <c r="I353" s="893"/>
      <c r="J353" s="401">
        <v>43</v>
      </c>
      <c r="K353" s="179" t="s">
        <v>763</v>
      </c>
      <c r="L353" s="181"/>
    </row>
    <row r="354" spans="1:15" s="179" customFormat="1" x14ac:dyDescent="0.2">
      <c r="B354" s="305" t="s">
        <v>62</v>
      </c>
      <c r="C354" s="306"/>
      <c r="D354" s="307" t="s">
        <v>147</v>
      </c>
      <c r="E354" s="307"/>
      <c r="F354" s="307"/>
      <c r="G354" s="307"/>
      <c r="H354" s="307"/>
      <c r="I354" s="307"/>
      <c r="J354" s="308"/>
      <c r="K354" s="179" t="s">
        <v>763</v>
      </c>
      <c r="L354" s="181"/>
    </row>
    <row r="355" spans="1:15" s="179" customFormat="1" ht="12.75" customHeight="1" x14ac:dyDescent="0.2">
      <c r="B355" s="182" t="s">
        <v>1007</v>
      </c>
      <c r="C355" s="180">
        <v>95241</v>
      </c>
      <c r="D355" s="764" t="s">
        <v>1141</v>
      </c>
      <c r="E355" s="765"/>
      <c r="F355" s="765"/>
      <c r="G355" s="765"/>
      <c r="H355" s="765"/>
      <c r="I355" s="766"/>
      <c r="J355" s="180" t="s">
        <v>44</v>
      </c>
      <c r="K355" s="179" t="s">
        <v>763</v>
      </c>
      <c r="L355" s="181"/>
    </row>
    <row r="356" spans="1:15" s="179" customFormat="1" x14ac:dyDescent="0.2">
      <c r="B356" s="890" t="s">
        <v>199</v>
      </c>
      <c r="C356" s="891"/>
      <c r="D356" s="891"/>
      <c r="E356" s="891"/>
      <c r="F356" s="891"/>
      <c r="G356" s="891"/>
      <c r="H356" s="806" t="s">
        <v>202</v>
      </c>
      <c r="I356" s="807"/>
      <c r="J356" s="287" t="s">
        <v>203</v>
      </c>
      <c r="K356" s="179" t="s">
        <v>763</v>
      </c>
      <c r="L356" s="181"/>
    </row>
    <row r="357" spans="1:15" s="179" customFormat="1" x14ac:dyDescent="0.2">
      <c r="B357" s="827"/>
      <c r="C357" s="828"/>
      <c r="D357" s="828"/>
      <c r="E357" s="828"/>
      <c r="F357" s="828"/>
      <c r="G357" s="828"/>
      <c r="H357" s="772">
        <v>115.5</v>
      </c>
      <c r="I357" s="773"/>
      <c r="J357" s="387" t="s">
        <v>202</v>
      </c>
      <c r="K357" s="179" t="s">
        <v>763</v>
      </c>
      <c r="L357" s="181"/>
    </row>
    <row r="358" spans="1:15" s="179" customFormat="1" x14ac:dyDescent="0.2">
      <c r="A358" s="249" t="s">
        <v>1007</v>
      </c>
      <c r="B358" s="825" t="s">
        <v>204</v>
      </c>
      <c r="C358" s="826"/>
      <c r="D358" s="826"/>
      <c r="E358" s="826"/>
      <c r="F358" s="826"/>
      <c r="G358" s="826"/>
      <c r="H358" s="784">
        <v>115.5</v>
      </c>
      <c r="I358" s="785"/>
      <c r="J358" s="287"/>
      <c r="K358" s="179" t="s">
        <v>763</v>
      </c>
      <c r="L358" s="181"/>
    </row>
    <row r="359" spans="1:15" s="179" customFormat="1" ht="36.75" customHeight="1" x14ac:dyDescent="0.2">
      <c r="B359" s="182" t="s">
        <v>1008</v>
      </c>
      <c r="C359" s="180">
        <v>1701000116</v>
      </c>
      <c r="D359" s="764" t="s">
        <v>1178</v>
      </c>
      <c r="E359" s="765"/>
      <c r="F359" s="765"/>
      <c r="G359" s="765"/>
      <c r="H359" s="765"/>
      <c r="I359" s="766"/>
      <c r="J359" s="180" t="s">
        <v>44</v>
      </c>
      <c r="K359" s="179" t="s">
        <v>763</v>
      </c>
      <c r="L359" s="181"/>
      <c r="O359" s="324"/>
    </row>
    <row r="360" spans="1:15" s="179" customFormat="1" x14ac:dyDescent="0.2">
      <c r="B360" s="890" t="s">
        <v>199</v>
      </c>
      <c r="C360" s="891"/>
      <c r="D360" s="891"/>
      <c r="E360" s="891"/>
      <c r="F360" s="891"/>
      <c r="G360" s="891"/>
      <c r="H360" s="806" t="s">
        <v>202</v>
      </c>
      <c r="I360" s="807"/>
      <c r="J360" s="287" t="s">
        <v>203</v>
      </c>
      <c r="K360" s="179" t="s">
        <v>763</v>
      </c>
      <c r="L360" s="181"/>
      <c r="O360" s="324"/>
    </row>
    <row r="361" spans="1:15" s="179" customFormat="1" ht="12.75" customHeight="1" x14ac:dyDescent="0.2">
      <c r="B361" s="827"/>
      <c r="C361" s="828"/>
      <c r="D361" s="828"/>
      <c r="E361" s="828"/>
      <c r="F361" s="828"/>
      <c r="G361" s="828"/>
      <c r="H361" s="772">
        <v>115.5</v>
      </c>
      <c r="I361" s="773"/>
      <c r="J361" s="387" t="s">
        <v>202</v>
      </c>
      <c r="K361" s="179" t="s">
        <v>763</v>
      </c>
      <c r="L361" s="181"/>
      <c r="O361" s="324"/>
    </row>
    <row r="362" spans="1:15" s="179" customFormat="1" ht="12.75" customHeight="1" x14ac:dyDescent="0.2">
      <c r="A362" s="249" t="s">
        <v>1008</v>
      </c>
      <c r="B362" s="825" t="s">
        <v>204</v>
      </c>
      <c r="C362" s="826"/>
      <c r="D362" s="826"/>
      <c r="E362" s="826"/>
      <c r="F362" s="826"/>
      <c r="G362" s="826"/>
      <c r="H362" s="784">
        <v>115.5</v>
      </c>
      <c r="I362" s="785"/>
      <c r="J362" s="287"/>
      <c r="K362" s="179" t="s">
        <v>763</v>
      </c>
      <c r="L362" s="181"/>
    </row>
    <row r="363" spans="1:15" s="179" customFormat="1" ht="12.75" customHeight="1" x14ac:dyDescent="0.2">
      <c r="B363" s="305" t="s">
        <v>63</v>
      </c>
      <c r="C363" s="306"/>
      <c r="D363" s="307" t="s">
        <v>307</v>
      </c>
      <c r="E363" s="307"/>
      <c r="F363" s="307"/>
      <c r="G363" s="307"/>
      <c r="H363" s="307"/>
      <c r="I363" s="307"/>
      <c r="J363" s="308"/>
      <c r="K363" s="179" t="s">
        <v>763</v>
      </c>
      <c r="L363" s="181"/>
    </row>
    <row r="364" spans="1:15" s="179" customFormat="1" x14ac:dyDescent="0.2">
      <c r="A364" s="249"/>
      <c r="B364" s="182" t="s">
        <v>912</v>
      </c>
      <c r="C364" s="180">
        <v>104162</v>
      </c>
      <c r="D364" s="764" t="s">
        <v>1179</v>
      </c>
      <c r="E364" s="765"/>
      <c r="F364" s="765"/>
      <c r="G364" s="765"/>
      <c r="H364" s="765"/>
      <c r="I364" s="766"/>
      <c r="J364" s="180" t="s">
        <v>44</v>
      </c>
      <c r="K364" s="179" t="s">
        <v>763</v>
      </c>
      <c r="L364" s="181"/>
      <c r="N364" s="325"/>
    </row>
    <row r="365" spans="1:15" s="179" customFormat="1" x14ac:dyDescent="0.2">
      <c r="A365" s="249"/>
      <c r="B365" s="754" t="s">
        <v>199</v>
      </c>
      <c r="C365" s="755"/>
      <c r="D365" s="755"/>
      <c r="E365" s="755"/>
      <c r="F365" s="755"/>
      <c r="G365" s="756"/>
      <c r="H365" s="768" t="s">
        <v>202</v>
      </c>
      <c r="I365" s="768"/>
      <c r="J365" s="248" t="s">
        <v>203</v>
      </c>
      <c r="K365" s="179" t="s">
        <v>763</v>
      </c>
      <c r="L365" s="181"/>
    </row>
    <row r="366" spans="1:15" s="179" customFormat="1" x14ac:dyDescent="0.2">
      <c r="A366" s="249"/>
      <c r="B366" s="769" t="s">
        <v>245</v>
      </c>
      <c r="C366" s="770"/>
      <c r="D366" s="770"/>
      <c r="E366" s="770"/>
      <c r="F366" s="770"/>
      <c r="G366" s="771"/>
      <c r="H366" s="772">
        <v>115.5</v>
      </c>
      <c r="I366" s="773"/>
      <c r="J366" s="183" t="s">
        <v>202</v>
      </c>
      <c r="K366" s="179" t="s">
        <v>763</v>
      </c>
      <c r="L366" s="181"/>
    </row>
    <row r="367" spans="1:15" s="179" customFormat="1" x14ac:dyDescent="0.2">
      <c r="A367" s="249" t="s">
        <v>912</v>
      </c>
      <c r="B367" s="759" t="s">
        <v>204</v>
      </c>
      <c r="C367" s="760"/>
      <c r="D367" s="760"/>
      <c r="E367" s="760"/>
      <c r="F367" s="760"/>
      <c r="G367" s="761"/>
      <c r="H367" s="784">
        <v>115.5</v>
      </c>
      <c r="I367" s="785"/>
      <c r="J367" s="184"/>
      <c r="K367" s="179" t="s">
        <v>763</v>
      </c>
      <c r="L367" s="181"/>
    </row>
    <row r="368" spans="1:15" s="179" customFormat="1" x14ac:dyDescent="0.2">
      <c r="A368" s="249"/>
      <c r="B368" s="182" t="s">
        <v>1009</v>
      </c>
      <c r="C368" s="180">
        <v>101741</v>
      </c>
      <c r="D368" s="764" t="s">
        <v>1181</v>
      </c>
      <c r="E368" s="765"/>
      <c r="F368" s="765"/>
      <c r="G368" s="765"/>
      <c r="H368" s="765"/>
      <c r="I368" s="766"/>
      <c r="J368" s="180" t="s">
        <v>138</v>
      </c>
      <c r="K368" s="179" t="s">
        <v>763</v>
      </c>
      <c r="L368" s="181"/>
    </row>
    <row r="369" spans="1:13" s="179" customFormat="1" x14ac:dyDescent="0.2">
      <c r="A369" s="249"/>
      <c r="B369" s="754" t="s">
        <v>199</v>
      </c>
      <c r="C369" s="755"/>
      <c r="D369" s="755"/>
      <c r="E369" s="755"/>
      <c r="F369" s="755"/>
      <c r="G369" s="756"/>
      <c r="H369" s="768" t="s">
        <v>1085</v>
      </c>
      <c r="I369" s="768"/>
      <c r="J369" s="248" t="s">
        <v>203</v>
      </c>
      <c r="K369" s="179" t="s">
        <v>763</v>
      </c>
      <c r="L369" s="181"/>
    </row>
    <row r="370" spans="1:13" s="179" customFormat="1" x14ac:dyDescent="0.2">
      <c r="A370" s="249"/>
      <c r="B370" s="769" t="s">
        <v>245</v>
      </c>
      <c r="C370" s="770"/>
      <c r="D370" s="770"/>
      <c r="E370" s="770"/>
      <c r="F370" s="770"/>
      <c r="G370" s="771"/>
      <c r="H370" s="772">
        <v>36.35</v>
      </c>
      <c r="I370" s="773"/>
      <c r="J370" s="183" t="s">
        <v>1085</v>
      </c>
      <c r="K370" s="179" t="s">
        <v>763</v>
      </c>
      <c r="L370" s="181"/>
    </row>
    <row r="371" spans="1:13" s="179" customFormat="1" x14ac:dyDescent="0.2">
      <c r="A371" s="249" t="s">
        <v>1009</v>
      </c>
      <c r="B371" s="759" t="s">
        <v>204</v>
      </c>
      <c r="C371" s="760"/>
      <c r="D371" s="760"/>
      <c r="E371" s="760"/>
      <c r="F371" s="760"/>
      <c r="G371" s="761"/>
      <c r="H371" s="784">
        <v>36.35</v>
      </c>
      <c r="I371" s="785"/>
      <c r="J371" s="184"/>
      <c r="K371" s="179" t="s">
        <v>763</v>
      </c>
      <c r="L371" s="181"/>
    </row>
    <row r="372" spans="1:13" s="179" customFormat="1" x14ac:dyDescent="0.2">
      <c r="B372" s="354" t="s">
        <v>135</v>
      </c>
      <c r="C372" s="351"/>
      <c r="D372" s="352" t="s">
        <v>141</v>
      </c>
      <c r="E372" s="352"/>
      <c r="F372" s="352"/>
      <c r="G372" s="352"/>
      <c r="H372" s="352"/>
      <c r="I372" s="352"/>
      <c r="J372" s="353"/>
      <c r="K372" s="179" t="s">
        <v>763</v>
      </c>
      <c r="L372" s="181"/>
    </row>
    <row r="373" spans="1:13" s="179" customFormat="1" ht="12.75" customHeight="1" x14ac:dyDescent="0.2">
      <c r="A373" s="249"/>
      <c r="B373" s="355"/>
      <c r="C373" s="356"/>
      <c r="D373" s="862" t="s">
        <v>643</v>
      </c>
      <c r="E373" s="862"/>
      <c r="F373" s="862"/>
      <c r="G373" s="862"/>
      <c r="H373" s="862"/>
      <c r="I373" s="862"/>
      <c r="J373" s="357"/>
      <c r="K373" s="179" t="s">
        <v>763</v>
      </c>
      <c r="L373" s="181"/>
    </row>
    <row r="374" spans="1:13" s="179" customFormat="1" ht="12" customHeight="1" x14ac:dyDescent="0.2">
      <c r="B374" s="350" t="s">
        <v>136</v>
      </c>
      <c r="C374" s="351"/>
      <c r="D374" s="352" t="s">
        <v>144</v>
      </c>
      <c r="E374" s="352"/>
      <c r="F374" s="352"/>
      <c r="G374" s="352"/>
      <c r="H374" s="352"/>
      <c r="I374" s="352"/>
      <c r="J374" s="353"/>
      <c r="K374" s="179" t="s">
        <v>763</v>
      </c>
      <c r="L374" s="181"/>
    </row>
    <row r="375" spans="1:13" s="179" customFormat="1" ht="41.25" customHeight="1" x14ac:dyDescent="0.2">
      <c r="B375" s="182" t="s">
        <v>1034</v>
      </c>
      <c r="C375" s="180">
        <v>94990</v>
      </c>
      <c r="D375" s="764" t="s">
        <v>1231</v>
      </c>
      <c r="E375" s="765"/>
      <c r="F375" s="765"/>
      <c r="G375" s="765"/>
      <c r="H375" s="765"/>
      <c r="I375" s="766"/>
      <c r="J375" s="180" t="s">
        <v>908</v>
      </c>
      <c r="K375" s="179" t="s">
        <v>763</v>
      </c>
      <c r="L375" s="181"/>
    </row>
    <row r="376" spans="1:13" s="179" customFormat="1" x14ac:dyDescent="0.2">
      <c r="B376" s="248" t="s">
        <v>199</v>
      </c>
      <c r="C376" s="934"/>
      <c r="D376" s="935"/>
      <c r="E376" s="936"/>
      <c r="F376" s="248" t="s">
        <v>202</v>
      </c>
      <c r="G376" s="248" t="s">
        <v>209</v>
      </c>
      <c r="H376" s="754" t="s">
        <v>210</v>
      </c>
      <c r="I376" s="756"/>
      <c r="J376" s="248" t="s">
        <v>203</v>
      </c>
      <c r="K376" s="179" t="s">
        <v>763</v>
      </c>
      <c r="L376" s="181"/>
    </row>
    <row r="377" spans="1:13" s="179" customFormat="1" x14ac:dyDescent="0.2">
      <c r="B377" s="802" t="s">
        <v>797</v>
      </c>
      <c r="C377" s="802"/>
      <c r="D377" s="802"/>
      <c r="E377" s="802"/>
      <c r="F377" s="347">
        <v>38.81</v>
      </c>
      <c r="G377" s="347">
        <v>0.12</v>
      </c>
      <c r="H377" s="804">
        <v>4.6572000000000005</v>
      </c>
      <c r="I377" s="805"/>
      <c r="J377" s="327" t="s">
        <v>290</v>
      </c>
      <c r="K377" s="179" t="s">
        <v>763</v>
      </c>
      <c r="L377" s="363"/>
      <c r="M377" s="669"/>
    </row>
    <row r="378" spans="1:13" s="179" customFormat="1" x14ac:dyDescent="0.2">
      <c r="A378" s="249" t="s">
        <v>1034</v>
      </c>
      <c r="B378" s="847" t="s">
        <v>204</v>
      </c>
      <c r="C378" s="848"/>
      <c r="D378" s="848"/>
      <c r="E378" s="848"/>
      <c r="F378" s="848"/>
      <c r="G378" s="849"/>
      <c r="H378" s="784">
        <v>4.6572000000000005</v>
      </c>
      <c r="I378" s="785"/>
      <c r="J378" s="184"/>
      <c r="K378" s="179" t="s">
        <v>763</v>
      </c>
      <c r="L378" s="363"/>
      <c r="M378" s="669"/>
    </row>
    <row r="379" spans="1:13" s="179" customFormat="1" x14ac:dyDescent="0.2">
      <c r="A379" s="249"/>
      <c r="B379" s="182" t="s">
        <v>1035</v>
      </c>
      <c r="C379" s="180">
        <v>103946</v>
      </c>
      <c r="D379" s="764" t="s">
        <v>1233</v>
      </c>
      <c r="E379" s="765"/>
      <c r="F379" s="765"/>
      <c r="G379" s="765"/>
      <c r="H379" s="765"/>
      <c r="I379" s="766"/>
      <c r="J379" s="180" t="s">
        <v>44</v>
      </c>
      <c r="K379" s="179" t="s">
        <v>763</v>
      </c>
      <c r="L379" s="363"/>
      <c r="M379" s="669"/>
    </row>
    <row r="380" spans="1:13" s="179" customFormat="1" x14ac:dyDescent="0.2">
      <c r="A380" s="249"/>
      <c r="B380" s="754" t="s">
        <v>199</v>
      </c>
      <c r="C380" s="755"/>
      <c r="D380" s="755"/>
      <c r="E380" s="755"/>
      <c r="F380" s="755"/>
      <c r="G380" s="756"/>
      <c r="H380" s="768" t="s">
        <v>202</v>
      </c>
      <c r="I380" s="768"/>
      <c r="J380" s="248" t="s">
        <v>203</v>
      </c>
      <c r="K380" s="179" t="s">
        <v>763</v>
      </c>
      <c r="L380" s="363"/>
      <c r="M380" s="669"/>
    </row>
    <row r="381" spans="1:13" s="179" customFormat="1" x14ac:dyDescent="0.2">
      <c r="A381" s="249"/>
      <c r="B381" s="769" t="s">
        <v>528</v>
      </c>
      <c r="C381" s="770"/>
      <c r="D381" s="770"/>
      <c r="E381" s="770"/>
      <c r="F381" s="770"/>
      <c r="G381" s="771"/>
      <c r="H381" s="804">
        <v>142.04</v>
      </c>
      <c r="I381" s="805"/>
      <c r="J381" s="183" t="s">
        <v>202</v>
      </c>
      <c r="K381" s="179" t="s">
        <v>763</v>
      </c>
      <c r="L381" s="638"/>
      <c r="M381" s="669"/>
    </row>
    <row r="382" spans="1:13" s="179" customFormat="1" x14ac:dyDescent="0.2">
      <c r="A382" s="249" t="s">
        <v>1035</v>
      </c>
      <c r="B382" s="759" t="s">
        <v>204</v>
      </c>
      <c r="C382" s="760"/>
      <c r="D382" s="760"/>
      <c r="E382" s="760"/>
      <c r="F382" s="760"/>
      <c r="G382" s="761"/>
      <c r="H382" s="784">
        <v>142.04</v>
      </c>
      <c r="I382" s="785"/>
      <c r="J382" s="184"/>
      <c r="K382" s="179" t="s">
        <v>763</v>
      </c>
      <c r="L382" s="363"/>
      <c r="M382" s="669"/>
    </row>
    <row r="383" spans="1:13" s="179" customFormat="1" x14ac:dyDescent="0.2">
      <c r="A383" s="249"/>
      <c r="B383" s="182" t="s">
        <v>1036</v>
      </c>
      <c r="C383" s="180">
        <v>98520</v>
      </c>
      <c r="D383" s="764" t="s">
        <v>1235</v>
      </c>
      <c r="E383" s="765"/>
      <c r="F383" s="765"/>
      <c r="G383" s="765"/>
      <c r="H383" s="765"/>
      <c r="I383" s="766"/>
      <c r="J383" s="180" t="s">
        <v>44</v>
      </c>
      <c r="K383" s="179" t="s">
        <v>763</v>
      </c>
      <c r="L383" s="363"/>
      <c r="M383" s="669"/>
    </row>
    <row r="384" spans="1:13" s="179" customFormat="1" x14ac:dyDescent="0.2">
      <c r="A384" s="249"/>
      <c r="B384" s="754" t="s">
        <v>199</v>
      </c>
      <c r="C384" s="755"/>
      <c r="D384" s="755"/>
      <c r="E384" s="755"/>
      <c r="F384" s="755"/>
      <c r="G384" s="756"/>
      <c r="H384" s="768" t="s">
        <v>202</v>
      </c>
      <c r="I384" s="768"/>
      <c r="J384" s="248" t="s">
        <v>203</v>
      </c>
      <c r="K384" s="179" t="s">
        <v>763</v>
      </c>
      <c r="L384" s="363"/>
      <c r="M384" s="669"/>
    </row>
    <row r="385" spans="1:13" s="179" customFormat="1" x14ac:dyDescent="0.2">
      <c r="A385" s="249"/>
      <c r="B385" s="769" t="s">
        <v>528</v>
      </c>
      <c r="C385" s="770"/>
      <c r="D385" s="770"/>
      <c r="E385" s="770"/>
      <c r="F385" s="770"/>
      <c r="G385" s="771"/>
      <c r="H385" s="804">
        <v>142.04</v>
      </c>
      <c r="I385" s="805"/>
      <c r="J385" s="183" t="s">
        <v>202</v>
      </c>
      <c r="K385" s="179" t="s">
        <v>763</v>
      </c>
      <c r="L385" s="638"/>
      <c r="M385" s="669"/>
    </row>
    <row r="386" spans="1:13" s="179" customFormat="1" x14ac:dyDescent="0.2">
      <c r="A386" s="249" t="s">
        <v>1036</v>
      </c>
      <c r="B386" s="759" t="s">
        <v>204</v>
      </c>
      <c r="C386" s="760"/>
      <c r="D386" s="760"/>
      <c r="E386" s="760"/>
      <c r="F386" s="760"/>
      <c r="G386" s="761"/>
      <c r="H386" s="784">
        <v>142.04</v>
      </c>
      <c r="I386" s="785"/>
      <c r="J386" s="184"/>
      <c r="K386" s="179" t="s">
        <v>763</v>
      </c>
      <c r="L386" s="363"/>
      <c r="M386" s="669"/>
    </row>
    <row r="387" spans="1:13" s="179" customFormat="1" x14ac:dyDescent="0.2">
      <c r="A387" s="249"/>
      <c r="B387" s="182" t="s">
        <v>1037</v>
      </c>
      <c r="C387" s="180" t="s">
        <v>926</v>
      </c>
      <c r="D387" s="764" t="s">
        <v>907</v>
      </c>
      <c r="E387" s="765"/>
      <c r="F387" s="765"/>
      <c r="G387" s="765"/>
      <c r="H387" s="765"/>
      <c r="I387" s="766"/>
      <c r="J387" s="180" t="s">
        <v>908</v>
      </c>
      <c r="K387" s="179" t="s">
        <v>763</v>
      </c>
      <c r="L387" s="363"/>
      <c r="M387" s="669"/>
    </row>
    <row r="388" spans="1:13" s="179" customFormat="1" x14ac:dyDescent="0.2">
      <c r="A388" s="249"/>
      <c r="B388" s="754" t="s">
        <v>199</v>
      </c>
      <c r="C388" s="755"/>
      <c r="D388" s="755"/>
      <c r="E388" s="755"/>
      <c r="F388" s="755"/>
      <c r="G388" s="756"/>
      <c r="H388" s="768" t="s">
        <v>210</v>
      </c>
      <c r="I388" s="768"/>
      <c r="J388" s="248" t="s">
        <v>203</v>
      </c>
      <c r="K388" s="179" t="s">
        <v>763</v>
      </c>
      <c r="L388" s="363"/>
      <c r="M388" s="669"/>
    </row>
    <row r="389" spans="1:13" s="179" customFormat="1" x14ac:dyDescent="0.2">
      <c r="A389" s="249"/>
      <c r="B389" s="769" t="s">
        <v>906</v>
      </c>
      <c r="C389" s="770"/>
      <c r="D389" s="770"/>
      <c r="E389" s="770"/>
      <c r="F389" s="770"/>
      <c r="G389" s="771"/>
      <c r="H389" s="804">
        <v>10.704000000000001</v>
      </c>
      <c r="I389" s="805"/>
      <c r="J389" s="183" t="s">
        <v>947</v>
      </c>
      <c r="K389" s="179" t="s">
        <v>763</v>
      </c>
      <c r="L389" s="638"/>
      <c r="M389" s="669"/>
    </row>
    <row r="390" spans="1:13" s="179" customFormat="1" x14ac:dyDescent="0.2">
      <c r="A390" s="249" t="s">
        <v>1037</v>
      </c>
      <c r="B390" s="759" t="s">
        <v>204</v>
      </c>
      <c r="C390" s="760"/>
      <c r="D390" s="760"/>
      <c r="E390" s="760"/>
      <c r="F390" s="760"/>
      <c r="G390" s="761"/>
      <c r="H390" s="784">
        <v>10.704000000000001</v>
      </c>
      <c r="I390" s="785"/>
      <c r="J390" s="184"/>
      <c r="K390" s="179" t="s">
        <v>763</v>
      </c>
      <c r="L390" s="363"/>
      <c r="M390" s="669"/>
    </row>
    <row r="391" spans="1:13" s="179" customFormat="1" x14ac:dyDescent="0.2">
      <c r="B391" s="350" t="s">
        <v>137</v>
      </c>
      <c r="C391" s="394"/>
      <c r="D391" s="395" t="s">
        <v>146</v>
      </c>
      <c r="E391" s="395"/>
      <c r="F391" s="395"/>
      <c r="G391" s="395"/>
      <c r="H391" s="395"/>
      <c r="I391" s="395"/>
      <c r="J391" s="396"/>
      <c r="L391" s="363"/>
      <c r="M391" s="669"/>
    </row>
    <row r="392" spans="1:13" s="179" customFormat="1" x14ac:dyDescent="0.2">
      <c r="B392" s="338" t="s">
        <v>1038</v>
      </c>
      <c r="C392" s="339"/>
      <c r="D392" s="789" t="s">
        <v>148</v>
      </c>
      <c r="E392" s="789"/>
      <c r="F392" s="789"/>
      <c r="G392" s="789"/>
      <c r="H392" s="789"/>
      <c r="I392" s="789"/>
      <c r="J392" s="340"/>
      <c r="K392" s="179" t="s">
        <v>763</v>
      </c>
      <c r="L392" s="363"/>
      <c r="M392" s="669"/>
    </row>
    <row r="393" spans="1:13" s="179" customFormat="1" ht="30" customHeight="1" x14ac:dyDescent="0.2">
      <c r="B393" s="182" t="s">
        <v>1039</v>
      </c>
      <c r="C393" s="341">
        <v>100725</v>
      </c>
      <c r="D393" s="859" t="s">
        <v>1237</v>
      </c>
      <c r="E393" s="860"/>
      <c r="F393" s="860"/>
      <c r="G393" s="860"/>
      <c r="H393" s="860"/>
      <c r="I393" s="861"/>
      <c r="J393" s="341" t="s">
        <v>44</v>
      </c>
      <c r="K393" s="179" t="s">
        <v>763</v>
      </c>
      <c r="L393" s="363"/>
      <c r="M393" s="669"/>
    </row>
    <row r="394" spans="1:13" s="179" customFormat="1" x14ac:dyDescent="0.2">
      <c r="B394" s="342" t="s">
        <v>133</v>
      </c>
      <c r="C394" s="343"/>
      <c r="D394" s="344"/>
      <c r="E394" s="344"/>
      <c r="F394" s="344"/>
      <c r="G394" s="344"/>
      <c r="H394" s="344"/>
      <c r="I394" s="344"/>
      <c r="J394" s="340"/>
      <c r="K394" s="179" t="s">
        <v>763</v>
      </c>
      <c r="L394" s="363"/>
      <c r="M394" s="669"/>
    </row>
    <row r="395" spans="1:13" s="179" customFormat="1" x14ac:dyDescent="0.2">
      <c r="B395" s="345" t="s">
        <v>219</v>
      </c>
      <c r="C395" s="345" t="s">
        <v>200</v>
      </c>
      <c r="D395" s="345" t="s">
        <v>201</v>
      </c>
      <c r="E395" s="345" t="s">
        <v>230</v>
      </c>
      <c r="F395" s="803" t="s">
        <v>202</v>
      </c>
      <c r="G395" s="803"/>
      <c r="H395" s="803" t="s">
        <v>447</v>
      </c>
      <c r="I395" s="803"/>
      <c r="J395" s="346" t="s">
        <v>203</v>
      </c>
      <c r="K395" s="179" t="s">
        <v>763</v>
      </c>
      <c r="L395" s="363"/>
      <c r="M395" s="669"/>
    </row>
    <row r="396" spans="1:13" s="179" customFormat="1" x14ac:dyDescent="0.2">
      <c r="B396" s="347" t="s">
        <v>268</v>
      </c>
      <c r="C396" s="347">
        <v>2.4</v>
      </c>
      <c r="D396" s="347">
        <v>2</v>
      </c>
      <c r="E396" s="347">
        <v>4</v>
      </c>
      <c r="F396" s="808">
        <v>19.2</v>
      </c>
      <c r="G396" s="808"/>
      <c r="H396" s="772">
        <v>38.4</v>
      </c>
      <c r="I396" s="772"/>
      <c r="J396" s="348"/>
      <c r="K396" s="179" t="s">
        <v>763</v>
      </c>
      <c r="L396" s="363"/>
      <c r="M396" s="669"/>
    </row>
    <row r="397" spans="1:13" s="179" customFormat="1" x14ac:dyDescent="0.2">
      <c r="B397" s="349" t="s">
        <v>788</v>
      </c>
      <c r="C397" s="343"/>
      <c r="D397" s="344"/>
      <c r="E397" s="344"/>
      <c r="F397" s="344"/>
      <c r="G397" s="344"/>
      <c r="H397" s="344"/>
      <c r="I397" s="344"/>
      <c r="J397" s="340"/>
      <c r="K397" s="179" t="s">
        <v>763</v>
      </c>
      <c r="L397" s="363"/>
      <c r="M397" s="669"/>
    </row>
    <row r="398" spans="1:13" s="179" customFormat="1" x14ac:dyDescent="0.2">
      <c r="B398" s="345" t="s">
        <v>219</v>
      </c>
      <c r="C398" s="345" t="s">
        <v>200</v>
      </c>
      <c r="D398" s="345" t="s">
        <v>201</v>
      </c>
      <c r="E398" s="345" t="s">
        <v>230</v>
      </c>
      <c r="F398" s="803" t="s">
        <v>202</v>
      </c>
      <c r="G398" s="803"/>
      <c r="H398" s="803" t="s">
        <v>447</v>
      </c>
      <c r="I398" s="803"/>
      <c r="J398" s="346" t="s">
        <v>203</v>
      </c>
      <c r="K398" s="179" t="s">
        <v>763</v>
      </c>
      <c r="L398" s="363"/>
      <c r="M398" s="670"/>
    </row>
    <row r="399" spans="1:13" s="179" customFormat="1" x14ac:dyDescent="0.2">
      <c r="B399" s="347" t="s">
        <v>801</v>
      </c>
      <c r="C399" s="347">
        <v>3.65</v>
      </c>
      <c r="D399" s="347">
        <v>2.6</v>
      </c>
      <c r="E399" s="347">
        <v>1</v>
      </c>
      <c r="F399" s="808">
        <v>9.49</v>
      </c>
      <c r="G399" s="808"/>
      <c r="H399" s="772">
        <v>18.98</v>
      </c>
      <c r="I399" s="772"/>
      <c r="J399" s="348"/>
      <c r="L399" s="363"/>
      <c r="M399" s="669"/>
    </row>
    <row r="400" spans="1:13" s="179" customFormat="1" x14ac:dyDescent="0.2">
      <c r="A400" s="249" t="s">
        <v>1039</v>
      </c>
      <c r="B400" s="759" t="s">
        <v>204</v>
      </c>
      <c r="C400" s="760"/>
      <c r="D400" s="760"/>
      <c r="E400" s="760"/>
      <c r="F400" s="760"/>
      <c r="G400" s="761"/>
      <c r="H400" s="784">
        <v>57.379999999999995</v>
      </c>
      <c r="I400" s="785"/>
      <c r="J400" s="184"/>
      <c r="K400" s="179" t="s">
        <v>763</v>
      </c>
      <c r="L400" s="363"/>
      <c r="M400" s="670"/>
    </row>
    <row r="401" spans="1:15" s="179" customFormat="1" ht="12.75" customHeight="1" x14ac:dyDescent="0.2">
      <c r="B401" s="338" t="s">
        <v>1040</v>
      </c>
      <c r="C401" s="339"/>
      <c r="D401" s="789" t="s">
        <v>149</v>
      </c>
      <c r="E401" s="789"/>
      <c r="F401" s="789"/>
      <c r="G401" s="789"/>
      <c r="H401" s="789"/>
      <c r="I401" s="789"/>
      <c r="J401" s="340"/>
      <c r="K401" s="179" t="s">
        <v>763</v>
      </c>
      <c r="L401" s="360"/>
      <c r="M401" s="669"/>
    </row>
    <row r="402" spans="1:15" s="179" customFormat="1" x14ac:dyDescent="0.2">
      <c r="B402" s="182" t="s">
        <v>1041</v>
      </c>
      <c r="C402" s="180">
        <v>88485</v>
      </c>
      <c r="D402" s="764" t="s">
        <v>1239</v>
      </c>
      <c r="E402" s="765"/>
      <c r="F402" s="765"/>
      <c r="G402" s="765"/>
      <c r="H402" s="765"/>
      <c r="I402" s="766"/>
      <c r="J402" s="180" t="s">
        <v>44</v>
      </c>
      <c r="K402" s="179" t="s">
        <v>763</v>
      </c>
      <c r="L402" s="360"/>
      <c r="M402" s="669"/>
    </row>
    <row r="403" spans="1:15" s="179" customFormat="1" x14ac:dyDescent="0.2">
      <c r="B403" s="754" t="s">
        <v>199</v>
      </c>
      <c r="C403" s="755"/>
      <c r="D403" s="755"/>
      <c r="E403" s="755"/>
      <c r="F403" s="755"/>
      <c r="G403" s="756"/>
      <c r="H403" s="768" t="s">
        <v>202</v>
      </c>
      <c r="I403" s="768"/>
      <c r="J403" s="248" t="s">
        <v>203</v>
      </c>
      <c r="K403" s="179" t="s">
        <v>763</v>
      </c>
      <c r="L403" s="360"/>
      <c r="M403" s="669"/>
    </row>
    <row r="404" spans="1:15" s="179" customFormat="1" x14ac:dyDescent="0.2">
      <c r="B404" s="769"/>
      <c r="C404" s="770"/>
      <c r="D404" s="770"/>
      <c r="E404" s="770"/>
      <c r="F404" s="770"/>
      <c r="G404" s="771"/>
      <c r="H404" s="772">
        <v>144.31</v>
      </c>
      <c r="I404" s="773"/>
      <c r="J404" s="183" t="s">
        <v>202</v>
      </c>
      <c r="K404" s="179" t="s">
        <v>763</v>
      </c>
      <c r="L404" s="360"/>
      <c r="M404" s="669"/>
    </row>
    <row r="405" spans="1:15" s="179" customFormat="1" x14ac:dyDescent="0.2">
      <c r="A405" s="249" t="s">
        <v>1041</v>
      </c>
      <c r="B405" s="759" t="s">
        <v>204</v>
      </c>
      <c r="C405" s="760"/>
      <c r="D405" s="760"/>
      <c r="E405" s="760"/>
      <c r="F405" s="760"/>
      <c r="G405" s="761"/>
      <c r="H405" s="784">
        <v>144.31</v>
      </c>
      <c r="I405" s="785"/>
      <c r="J405" s="184"/>
      <c r="K405" s="179" t="s">
        <v>763</v>
      </c>
      <c r="L405" s="360"/>
      <c r="M405" s="669"/>
    </row>
    <row r="406" spans="1:15" s="179" customFormat="1" x14ac:dyDescent="0.2">
      <c r="B406" s="182" t="s">
        <v>1042</v>
      </c>
      <c r="C406" s="180">
        <v>1901003033</v>
      </c>
      <c r="D406" s="764" t="s">
        <v>1241</v>
      </c>
      <c r="E406" s="765"/>
      <c r="F406" s="765"/>
      <c r="G406" s="765"/>
      <c r="H406" s="765"/>
      <c r="I406" s="766"/>
      <c r="J406" s="180" t="s">
        <v>44</v>
      </c>
      <c r="K406" s="179" t="s">
        <v>763</v>
      </c>
      <c r="L406" s="360"/>
      <c r="M406" s="669"/>
    </row>
    <row r="407" spans="1:15" s="179" customFormat="1" x14ac:dyDescent="0.2">
      <c r="B407" s="754" t="s">
        <v>199</v>
      </c>
      <c r="C407" s="755"/>
      <c r="D407" s="755"/>
      <c r="E407" s="755"/>
      <c r="F407" s="755"/>
      <c r="G407" s="756"/>
      <c r="H407" s="768" t="s">
        <v>202</v>
      </c>
      <c r="I407" s="768"/>
      <c r="J407" s="248" t="s">
        <v>203</v>
      </c>
      <c r="K407" s="179" t="s">
        <v>763</v>
      </c>
      <c r="L407" s="360"/>
      <c r="M407" s="669"/>
    </row>
    <row r="408" spans="1:15" s="179" customFormat="1" x14ac:dyDescent="0.2">
      <c r="B408" s="769"/>
      <c r="C408" s="770"/>
      <c r="D408" s="770"/>
      <c r="E408" s="770"/>
      <c r="F408" s="770"/>
      <c r="G408" s="771"/>
      <c r="H408" s="772">
        <v>144.31</v>
      </c>
      <c r="I408" s="773"/>
      <c r="J408" s="183" t="s">
        <v>202</v>
      </c>
      <c r="K408" s="179" t="s">
        <v>763</v>
      </c>
      <c r="L408" s="360"/>
      <c r="M408" s="669"/>
    </row>
    <row r="409" spans="1:15" s="179" customFormat="1" x14ac:dyDescent="0.2">
      <c r="A409" s="249" t="s">
        <v>1042</v>
      </c>
      <c r="B409" s="759" t="s">
        <v>204</v>
      </c>
      <c r="C409" s="760"/>
      <c r="D409" s="760"/>
      <c r="E409" s="760"/>
      <c r="F409" s="760"/>
      <c r="G409" s="761"/>
      <c r="H409" s="784">
        <v>144.31</v>
      </c>
      <c r="I409" s="785"/>
      <c r="J409" s="184"/>
      <c r="K409" s="179" t="s">
        <v>763</v>
      </c>
      <c r="L409" s="363"/>
      <c r="M409" s="669"/>
    </row>
    <row r="410" spans="1:15" s="179" customFormat="1" x14ac:dyDescent="0.2">
      <c r="B410" s="182" t="s">
        <v>1043</v>
      </c>
      <c r="C410" s="180">
        <v>88489</v>
      </c>
      <c r="D410" s="764" t="s">
        <v>1242</v>
      </c>
      <c r="E410" s="765"/>
      <c r="F410" s="765"/>
      <c r="G410" s="765"/>
      <c r="H410" s="765"/>
      <c r="I410" s="766"/>
      <c r="J410" s="180" t="s">
        <v>44</v>
      </c>
      <c r="K410" s="179" t="s">
        <v>763</v>
      </c>
      <c r="L410" s="363"/>
      <c r="M410" s="669"/>
    </row>
    <row r="411" spans="1:15" s="179" customFormat="1" ht="30" customHeight="1" x14ac:dyDescent="0.2">
      <c r="B411" s="783" t="s">
        <v>174</v>
      </c>
      <c r="C411" s="783"/>
      <c r="D411" s="783"/>
      <c r="E411" s="248" t="s">
        <v>286</v>
      </c>
      <c r="F411" s="248" t="s">
        <v>201</v>
      </c>
      <c r="G411" s="248" t="s">
        <v>287</v>
      </c>
      <c r="H411" s="287" t="s">
        <v>227</v>
      </c>
      <c r="I411" s="248" t="s">
        <v>288</v>
      </c>
      <c r="J411" s="248" t="s">
        <v>203</v>
      </c>
      <c r="K411" s="179" t="s">
        <v>763</v>
      </c>
      <c r="L411" s="363"/>
      <c r="M411" s="669"/>
    </row>
    <row r="412" spans="1:15" s="179" customFormat="1" ht="12.75" customHeight="1" x14ac:dyDescent="0.2">
      <c r="B412" s="762" t="s">
        <v>898</v>
      </c>
      <c r="C412" s="762"/>
      <c r="D412" s="763"/>
      <c r="E412" s="247">
        <v>43</v>
      </c>
      <c r="F412" s="347">
        <v>4</v>
      </c>
      <c r="G412" s="247">
        <v>172</v>
      </c>
      <c r="H412" s="358">
        <v>35.29</v>
      </c>
      <c r="I412" s="359">
        <v>136.71</v>
      </c>
      <c r="J412" s="752" t="s">
        <v>308</v>
      </c>
      <c r="K412" s="179" t="s">
        <v>763</v>
      </c>
      <c r="L412" s="360"/>
    </row>
    <row r="413" spans="1:15" s="179" customFormat="1" x14ac:dyDescent="0.2">
      <c r="B413" s="361"/>
      <c r="C413" s="362" t="s">
        <v>911</v>
      </c>
      <c r="D413" s="362"/>
      <c r="E413" s="247">
        <v>3.8</v>
      </c>
      <c r="F413" s="347">
        <v>2</v>
      </c>
      <c r="G413" s="247">
        <v>7.6</v>
      </c>
      <c r="H413" s="358">
        <v>0</v>
      </c>
      <c r="I413" s="359">
        <v>7.6</v>
      </c>
      <c r="J413" s="753"/>
      <c r="L413" s="360"/>
    </row>
    <row r="414" spans="1:15" s="179" customFormat="1" x14ac:dyDescent="0.2">
      <c r="A414" s="249" t="s">
        <v>1043</v>
      </c>
      <c r="B414" s="759" t="s">
        <v>204</v>
      </c>
      <c r="C414" s="760"/>
      <c r="D414" s="760"/>
      <c r="E414" s="760"/>
      <c r="F414" s="760"/>
      <c r="G414" s="760"/>
      <c r="H414" s="761"/>
      <c r="I414" s="288">
        <v>144.31</v>
      </c>
      <c r="J414" s="184"/>
      <c r="K414" s="179" t="s">
        <v>763</v>
      </c>
      <c r="L414" s="360"/>
      <c r="N414" s="179" t="s">
        <v>910</v>
      </c>
      <c r="O414" s="179" t="s">
        <v>909</v>
      </c>
    </row>
    <row r="415" spans="1:15" s="179" customFormat="1" ht="12.75" customHeight="1" x14ac:dyDescent="0.2">
      <c r="B415" s="338" t="s">
        <v>1044</v>
      </c>
      <c r="C415" s="339"/>
      <c r="D415" s="789" t="s">
        <v>150</v>
      </c>
      <c r="E415" s="789"/>
      <c r="F415" s="789"/>
      <c r="G415" s="789"/>
      <c r="H415" s="789"/>
      <c r="I415" s="789"/>
      <c r="J415" s="340"/>
      <c r="K415" s="179" t="s">
        <v>763</v>
      </c>
      <c r="L415" s="363"/>
    </row>
    <row r="416" spans="1:15" s="179" customFormat="1" x14ac:dyDescent="0.2">
      <c r="B416" s="182" t="s">
        <v>1045</v>
      </c>
      <c r="C416" s="180">
        <v>88485</v>
      </c>
      <c r="D416" s="764" t="s">
        <v>1239</v>
      </c>
      <c r="E416" s="765"/>
      <c r="F416" s="765"/>
      <c r="G416" s="765"/>
      <c r="H416" s="765"/>
      <c r="I416" s="766"/>
      <c r="J416" s="180" t="s">
        <v>44</v>
      </c>
      <c r="K416" s="179" t="s">
        <v>763</v>
      </c>
      <c r="L416" s="363"/>
    </row>
    <row r="417" spans="1:18" s="179" customFormat="1" x14ac:dyDescent="0.2">
      <c r="B417" s="754" t="s">
        <v>199</v>
      </c>
      <c r="C417" s="755"/>
      <c r="D417" s="755"/>
      <c r="E417" s="755"/>
      <c r="F417" s="755"/>
      <c r="G417" s="756"/>
      <c r="H417" s="768" t="s">
        <v>202</v>
      </c>
      <c r="I417" s="768"/>
      <c r="J417" s="248" t="s">
        <v>203</v>
      </c>
      <c r="K417" s="179" t="s">
        <v>763</v>
      </c>
      <c r="L417" s="363"/>
    </row>
    <row r="418" spans="1:18" s="179" customFormat="1" x14ac:dyDescent="0.2">
      <c r="B418" s="769"/>
      <c r="C418" s="770"/>
      <c r="D418" s="770"/>
      <c r="E418" s="770"/>
      <c r="F418" s="770"/>
      <c r="G418" s="771"/>
      <c r="H418" s="772">
        <v>144.31</v>
      </c>
      <c r="I418" s="773"/>
      <c r="J418" s="183" t="s">
        <v>202</v>
      </c>
      <c r="K418" s="179" t="s">
        <v>763</v>
      </c>
      <c r="L418" s="363"/>
    </row>
    <row r="419" spans="1:18" s="179" customFormat="1" ht="15" x14ac:dyDescent="0.25">
      <c r="A419" s="249" t="s">
        <v>1045</v>
      </c>
      <c r="B419" s="759" t="s">
        <v>204</v>
      </c>
      <c r="C419" s="760"/>
      <c r="D419" s="760"/>
      <c r="E419" s="760"/>
      <c r="F419" s="760"/>
      <c r="G419" s="761"/>
      <c r="H419" s="784">
        <v>144.31</v>
      </c>
      <c r="I419" s="785"/>
      <c r="J419" s="184"/>
      <c r="K419" s="179" t="s">
        <v>763</v>
      </c>
      <c r="L419" s="363"/>
      <c r="N419" s="185"/>
      <c r="O419" s="185"/>
      <c r="P419" s="185"/>
      <c r="Q419" s="185"/>
      <c r="R419" s="185"/>
    </row>
    <row r="420" spans="1:18" s="179" customFormat="1" ht="30" customHeight="1" x14ac:dyDescent="0.25">
      <c r="B420" s="182" t="s">
        <v>1046</v>
      </c>
      <c r="C420" s="180">
        <v>1901003505</v>
      </c>
      <c r="D420" s="764" t="s">
        <v>1244</v>
      </c>
      <c r="E420" s="765"/>
      <c r="F420" s="765"/>
      <c r="G420" s="765"/>
      <c r="H420" s="765"/>
      <c r="I420" s="766"/>
      <c r="J420" s="180" t="s">
        <v>44</v>
      </c>
      <c r="K420" s="179" t="s">
        <v>763</v>
      </c>
      <c r="L420" s="360"/>
      <c r="N420" s="364"/>
      <c r="O420" s="185"/>
      <c r="P420" s="185"/>
      <c r="Q420" s="185"/>
      <c r="R420" s="185"/>
    </row>
    <row r="421" spans="1:18" s="179" customFormat="1" ht="15" customHeight="1" x14ac:dyDescent="0.25">
      <c r="B421" s="786" t="s">
        <v>199</v>
      </c>
      <c r="C421" s="787"/>
      <c r="D421" s="788"/>
      <c r="E421" s="365" t="s">
        <v>225</v>
      </c>
      <c r="F421" s="366" t="s">
        <v>246</v>
      </c>
      <c r="G421" s="366" t="s">
        <v>247</v>
      </c>
      <c r="H421" s="782" t="s">
        <v>202</v>
      </c>
      <c r="I421" s="782"/>
      <c r="J421" s="367" t="s">
        <v>203</v>
      </c>
      <c r="K421" s="179" t="s">
        <v>763</v>
      </c>
      <c r="L421" s="360"/>
      <c r="N421" s="185"/>
      <c r="O421" s="185"/>
      <c r="P421" s="185"/>
      <c r="Q421" s="185"/>
      <c r="R421" s="185"/>
    </row>
    <row r="422" spans="1:18" s="179" customFormat="1" ht="15" customHeight="1" x14ac:dyDescent="0.25">
      <c r="B422" s="779" t="s">
        <v>298</v>
      </c>
      <c r="C422" s="780"/>
      <c r="D422" s="781"/>
      <c r="E422" s="369">
        <v>43</v>
      </c>
      <c r="F422" s="369">
        <v>4</v>
      </c>
      <c r="G422" s="369">
        <v>35.29</v>
      </c>
      <c r="H422" s="767">
        <v>136.71</v>
      </c>
      <c r="I422" s="767"/>
      <c r="J422" s="757" t="s">
        <v>248</v>
      </c>
      <c r="K422" s="179" t="s">
        <v>763</v>
      </c>
      <c r="L422" s="360"/>
      <c r="N422" s="185"/>
      <c r="O422" s="185"/>
      <c r="P422" s="185"/>
      <c r="Q422" s="185"/>
      <c r="R422" s="185"/>
    </row>
    <row r="423" spans="1:18" s="179" customFormat="1" ht="15" customHeight="1" x14ac:dyDescent="0.25">
      <c r="A423" s="249" t="s">
        <v>1046</v>
      </c>
      <c r="B423" s="779" t="s">
        <v>903</v>
      </c>
      <c r="C423" s="780"/>
      <c r="D423" s="781"/>
      <c r="E423" s="369">
        <v>3.8</v>
      </c>
      <c r="F423" s="369">
        <v>2</v>
      </c>
      <c r="G423" s="369"/>
      <c r="H423" s="767">
        <v>7.6</v>
      </c>
      <c r="I423" s="767"/>
      <c r="J423" s="758"/>
      <c r="K423" s="179" t="s">
        <v>763</v>
      </c>
      <c r="L423" s="360"/>
      <c r="N423" s="185"/>
      <c r="O423" s="185"/>
      <c r="P423" s="185"/>
      <c r="Q423" s="185"/>
      <c r="R423" s="185"/>
    </row>
    <row r="424" spans="1:18" s="179" customFormat="1" ht="15" customHeight="1" x14ac:dyDescent="0.25">
      <c r="B424" s="776" t="s">
        <v>204</v>
      </c>
      <c r="C424" s="777"/>
      <c r="D424" s="777"/>
      <c r="E424" s="777"/>
      <c r="F424" s="777"/>
      <c r="G424" s="777"/>
      <c r="H424" s="778">
        <v>144.31</v>
      </c>
      <c r="I424" s="778"/>
      <c r="J424" s="370"/>
      <c r="K424" s="179" t="s">
        <v>763</v>
      </c>
      <c r="L424" s="360"/>
      <c r="N424" s="185"/>
      <c r="O424" s="364"/>
      <c r="P424" s="185"/>
      <c r="Q424" s="185"/>
      <c r="R424" s="185"/>
    </row>
    <row r="425" spans="1:18" s="179" customFormat="1" ht="12.75" customHeight="1" x14ac:dyDescent="0.2">
      <c r="B425" s="722" t="s">
        <v>1077</v>
      </c>
      <c r="C425" s="339"/>
      <c r="D425" s="789" t="s">
        <v>1079</v>
      </c>
      <c r="E425" s="789"/>
      <c r="F425" s="789"/>
      <c r="G425" s="789"/>
      <c r="H425" s="789"/>
      <c r="I425" s="789"/>
      <c r="J425" s="340"/>
      <c r="K425" s="179" t="s">
        <v>763</v>
      </c>
      <c r="L425" s="363"/>
    </row>
    <row r="426" spans="1:18" s="179" customFormat="1" x14ac:dyDescent="0.2">
      <c r="B426" s="182" t="s">
        <v>1078</v>
      </c>
      <c r="C426" s="180">
        <v>88485</v>
      </c>
      <c r="D426" s="764" t="s">
        <v>1239</v>
      </c>
      <c r="E426" s="765"/>
      <c r="F426" s="765"/>
      <c r="G426" s="765"/>
      <c r="H426" s="765"/>
      <c r="I426" s="766"/>
      <c r="J426" s="180" t="s">
        <v>44</v>
      </c>
      <c r="K426" s="179" t="s">
        <v>763</v>
      </c>
      <c r="L426" s="363"/>
    </row>
    <row r="427" spans="1:18" s="179" customFormat="1" x14ac:dyDescent="0.2">
      <c r="B427" s="754" t="s">
        <v>199</v>
      </c>
      <c r="C427" s="755"/>
      <c r="D427" s="755"/>
      <c r="E427" s="755"/>
      <c r="F427" s="755"/>
      <c r="G427" s="756"/>
      <c r="H427" s="768" t="s">
        <v>202</v>
      </c>
      <c r="I427" s="768"/>
      <c r="J427" s="248" t="s">
        <v>203</v>
      </c>
      <c r="K427" s="179" t="s">
        <v>763</v>
      </c>
      <c r="L427" s="363"/>
    </row>
    <row r="428" spans="1:18" s="179" customFormat="1" x14ac:dyDescent="0.2">
      <c r="B428" s="769"/>
      <c r="C428" s="770"/>
      <c r="D428" s="770"/>
      <c r="E428" s="770"/>
      <c r="F428" s="770"/>
      <c r="G428" s="771"/>
      <c r="H428" s="772">
        <v>61.800000000000004</v>
      </c>
      <c r="I428" s="773"/>
      <c r="J428" s="183" t="s">
        <v>202</v>
      </c>
      <c r="K428" s="179" t="s">
        <v>763</v>
      </c>
      <c r="L428" s="363"/>
    </row>
    <row r="429" spans="1:18" s="179" customFormat="1" ht="15" x14ac:dyDescent="0.25">
      <c r="A429" s="249" t="s">
        <v>1078</v>
      </c>
      <c r="B429" s="759" t="s">
        <v>204</v>
      </c>
      <c r="C429" s="760"/>
      <c r="D429" s="760"/>
      <c r="E429" s="760"/>
      <c r="F429" s="760"/>
      <c r="G429" s="761"/>
      <c r="H429" s="784">
        <v>61.800000000000004</v>
      </c>
      <c r="I429" s="785"/>
      <c r="J429" s="184"/>
      <c r="K429" s="179" t="s">
        <v>763</v>
      </c>
      <c r="L429" s="363"/>
      <c r="N429" s="185"/>
      <c r="O429" s="185"/>
      <c r="P429" s="185"/>
      <c r="Q429" s="185"/>
      <c r="R429" s="185"/>
    </row>
    <row r="430" spans="1:18" s="179" customFormat="1" ht="30" customHeight="1" x14ac:dyDescent="0.25">
      <c r="B430" s="721" t="s">
        <v>1080</v>
      </c>
      <c r="C430" s="180">
        <v>1901003505</v>
      </c>
      <c r="D430" s="764" t="s">
        <v>1244</v>
      </c>
      <c r="E430" s="765"/>
      <c r="F430" s="765"/>
      <c r="G430" s="765"/>
      <c r="H430" s="765"/>
      <c r="I430" s="766"/>
      <c r="J430" s="180">
        <v>0</v>
      </c>
      <c r="K430" s="179" t="s">
        <v>763</v>
      </c>
      <c r="L430" s="360"/>
      <c r="N430" s="364"/>
      <c r="O430" s="185"/>
      <c r="P430" s="185"/>
      <c r="Q430" s="185"/>
      <c r="R430" s="185"/>
    </row>
    <row r="431" spans="1:18" s="179" customFormat="1" ht="15" customHeight="1" x14ac:dyDescent="0.25">
      <c r="B431" s="786" t="s">
        <v>199</v>
      </c>
      <c r="C431" s="787"/>
      <c r="D431" s="788"/>
      <c r="E431" s="365" t="s">
        <v>225</v>
      </c>
      <c r="F431" s="800" t="s">
        <v>246</v>
      </c>
      <c r="G431" s="801"/>
      <c r="H431" s="782" t="s">
        <v>202</v>
      </c>
      <c r="I431" s="782"/>
      <c r="J431" s="367" t="s">
        <v>203</v>
      </c>
      <c r="K431" s="179" t="s">
        <v>763</v>
      </c>
      <c r="L431" s="360"/>
      <c r="N431" s="185"/>
      <c r="O431" s="185"/>
      <c r="P431" s="185"/>
      <c r="Q431" s="185"/>
      <c r="R431" s="185"/>
    </row>
    <row r="432" spans="1:18" s="179" customFormat="1" ht="15" customHeight="1" x14ac:dyDescent="0.25">
      <c r="B432" s="779" t="s">
        <v>298</v>
      </c>
      <c r="C432" s="780"/>
      <c r="D432" s="781"/>
      <c r="E432" s="369">
        <v>20.6</v>
      </c>
      <c r="F432" s="942">
        <v>3</v>
      </c>
      <c r="G432" s="943"/>
      <c r="H432" s="767">
        <v>61.800000000000004</v>
      </c>
      <c r="I432" s="767"/>
      <c r="J432" s="720"/>
      <c r="K432" s="179" t="s">
        <v>763</v>
      </c>
      <c r="L432" s="360"/>
      <c r="N432" s="185"/>
      <c r="O432" s="185"/>
      <c r="P432" s="185"/>
      <c r="Q432" s="185"/>
      <c r="R432" s="185"/>
    </row>
    <row r="433" spans="1:18" s="179" customFormat="1" ht="15" customHeight="1" x14ac:dyDescent="0.25">
      <c r="A433" s="249" t="s">
        <v>1080</v>
      </c>
      <c r="B433" s="776" t="s">
        <v>204</v>
      </c>
      <c r="C433" s="777"/>
      <c r="D433" s="777"/>
      <c r="E433" s="777"/>
      <c r="F433" s="777"/>
      <c r="G433" s="777"/>
      <c r="H433" s="778">
        <v>61.800000000000004</v>
      </c>
      <c r="I433" s="778"/>
      <c r="J433" s="370"/>
      <c r="K433" s="179" t="s">
        <v>763</v>
      </c>
      <c r="L433" s="360"/>
      <c r="N433" s="185"/>
      <c r="O433" s="364"/>
      <c r="P433" s="185"/>
      <c r="Q433" s="185"/>
      <c r="R433" s="185"/>
    </row>
    <row r="434" spans="1:18" s="179" customFormat="1" x14ac:dyDescent="0.2">
      <c r="B434" s="371" t="s">
        <v>140</v>
      </c>
      <c r="C434" s="372"/>
      <c r="D434" s="790" t="s">
        <v>309</v>
      </c>
      <c r="E434" s="790"/>
      <c r="F434" s="790"/>
      <c r="G434" s="790"/>
      <c r="H434" s="790"/>
      <c r="I434" s="790"/>
      <c r="J434" s="373"/>
      <c r="K434" s="179" t="s">
        <v>763</v>
      </c>
      <c r="L434" s="181"/>
    </row>
    <row r="435" spans="1:18" s="179" customFormat="1" x14ac:dyDescent="0.2">
      <c r="B435" s="374" t="s">
        <v>156</v>
      </c>
      <c r="C435" s="375"/>
      <c r="D435" s="791" t="s">
        <v>130</v>
      </c>
      <c r="E435" s="791"/>
      <c r="F435" s="791"/>
      <c r="G435" s="791"/>
      <c r="H435" s="791"/>
      <c r="I435" s="791"/>
      <c r="J435" s="376"/>
      <c r="K435" s="179" t="s">
        <v>763</v>
      </c>
      <c r="L435" s="181"/>
    </row>
    <row r="436" spans="1:18" s="179" customFormat="1" x14ac:dyDescent="0.2">
      <c r="B436" s="341" t="s">
        <v>1047</v>
      </c>
      <c r="C436" s="377">
        <v>98689</v>
      </c>
      <c r="D436" s="866" t="s">
        <v>1245</v>
      </c>
      <c r="E436" s="867"/>
      <c r="F436" s="867"/>
      <c r="G436" s="867"/>
      <c r="H436" s="867"/>
      <c r="I436" s="868"/>
      <c r="J436" s="377" t="s">
        <v>138</v>
      </c>
      <c r="K436" s="179" t="s">
        <v>763</v>
      </c>
      <c r="L436" s="181"/>
    </row>
    <row r="437" spans="1:18" s="179" customFormat="1" ht="25.5" x14ac:dyDescent="0.2">
      <c r="B437" s="797" t="s">
        <v>199</v>
      </c>
      <c r="C437" s="798"/>
      <c r="D437" s="799"/>
      <c r="E437" s="795" t="s">
        <v>219</v>
      </c>
      <c r="F437" s="796"/>
      <c r="G437" s="366" t="s">
        <v>200</v>
      </c>
      <c r="H437" s="366" t="s">
        <v>39</v>
      </c>
      <c r="I437" s="378" t="s">
        <v>249</v>
      </c>
      <c r="J437" s="367" t="s">
        <v>203</v>
      </c>
      <c r="K437" s="179" t="s">
        <v>763</v>
      </c>
      <c r="L437" s="181"/>
    </row>
    <row r="438" spans="1:18" s="179" customFormat="1" ht="41.25" customHeight="1" x14ac:dyDescent="0.2">
      <c r="B438" s="379"/>
      <c r="C438" s="380"/>
      <c r="D438" s="381"/>
      <c r="E438" s="774" t="s">
        <v>799</v>
      </c>
      <c r="F438" s="775"/>
      <c r="G438" s="369">
        <v>3</v>
      </c>
      <c r="H438" s="369">
        <v>1</v>
      </c>
      <c r="I438" s="382">
        <v>3</v>
      </c>
      <c r="J438" s="757" t="s">
        <v>207</v>
      </c>
      <c r="K438" s="179" t="s">
        <v>763</v>
      </c>
      <c r="L438" s="181"/>
    </row>
    <row r="439" spans="1:18" s="179" customFormat="1" ht="34.5" customHeight="1" x14ac:dyDescent="0.2">
      <c r="B439" s="379"/>
      <c r="C439" s="380"/>
      <c r="D439" s="383"/>
      <c r="E439" s="774" t="s">
        <v>801</v>
      </c>
      <c r="F439" s="775"/>
      <c r="G439" s="369">
        <v>3.65</v>
      </c>
      <c r="H439" s="369">
        <v>1</v>
      </c>
      <c r="I439" s="382">
        <v>3.65</v>
      </c>
      <c r="J439" s="758"/>
      <c r="L439" s="181"/>
    </row>
    <row r="440" spans="1:18" s="179" customFormat="1" ht="14.25" customHeight="1" x14ac:dyDescent="0.2">
      <c r="A440" s="249" t="s">
        <v>1047</v>
      </c>
      <c r="B440" s="792" t="s">
        <v>204</v>
      </c>
      <c r="C440" s="793"/>
      <c r="D440" s="793"/>
      <c r="E440" s="793"/>
      <c r="F440" s="793"/>
      <c r="G440" s="793"/>
      <c r="H440" s="794"/>
      <c r="I440" s="384">
        <v>6.65</v>
      </c>
      <c r="J440" s="385"/>
      <c r="K440" s="179" t="s">
        <v>763</v>
      </c>
      <c r="L440" s="181"/>
    </row>
    <row r="441" spans="1:18" s="179" customFormat="1" ht="28.5" customHeight="1" x14ac:dyDescent="0.2">
      <c r="B441" s="182" t="s">
        <v>1048</v>
      </c>
      <c r="C441" s="180">
        <v>101965</v>
      </c>
      <c r="D441" s="764" t="s">
        <v>1247</v>
      </c>
      <c r="E441" s="765"/>
      <c r="F441" s="765"/>
      <c r="G441" s="765"/>
      <c r="H441" s="765"/>
      <c r="I441" s="766"/>
      <c r="J441" s="180" t="s">
        <v>138</v>
      </c>
      <c r="K441" s="179" t="s">
        <v>763</v>
      </c>
      <c r="L441" s="181"/>
    </row>
    <row r="442" spans="1:18" s="179" customFormat="1" x14ac:dyDescent="0.2">
      <c r="B442" s="754" t="s">
        <v>199</v>
      </c>
      <c r="C442" s="755"/>
      <c r="D442" s="756"/>
      <c r="E442" s="310" t="s">
        <v>219</v>
      </c>
      <c r="F442" s="287" t="s">
        <v>39</v>
      </c>
      <c r="G442" s="287" t="s">
        <v>200</v>
      </c>
      <c r="H442" s="768" t="s">
        <v>207</v>
      </c>
      <c r="I442" s="768"/>
      <c r="J442" s="248" t="s">
        <v>203</v>
      </c>
      <c r="K442" s="179" t="s">
        <v>763</v>
      </c>
      <c r="L442" s="181"/>
    </row>
    <row r="443" spans="1:18" s="179" customFormat="1" ht="79.5" customHeight="1" x14ac:dyDescent="0.2">
      <c r="B443" s="863"/>
      <c r="C443" s="864"/>
      <c r="D443" s="865"/>
      <c r="E443" s="313" t="s">
        <v>268</v>
      </c>
      <c r="F443" s="313">
        <v>4</v>
      </c>
      <c r="G443" s="313">
        <v>2.4</v>
      </c>
      <c r="H443" s="869">
        <v>9.6</v>
      </c>
      <c r="I443" s="870"/>
      <c r="J443" s="387"/>
      <c r="K443" s="179" t="s">
        <v>763</v>
      </c>
      <c r="L443" s="181"/>
    </row>
    <row r="444" spans="1:18" s="179" customFormat="1" x14ac:dyDescent="0.2">
      <c r="A444" s="249" t="s">
        <v>1048</v>
      </c>
      <c r="B444" s="812" t="s">
        <v>204</v>
      </c>
      <c r="C444" s="813"/>
      <c r="D444" s="813"/>
      <c r="E444" s="813"/>
      <c r="F444" s="813"/>
      <c r="G444" s="814"/>
      <c r="H444" s="815">
        <v>9.6</v>
      </c>
      <c r="I444" s="871"/>
      <c r="J444" s="388"/>
      <c r="K444" s="179" t="s">
        <v>763</v>
      </c>
      <c r="L444" s="181"/>
    </row>
    <row r="445" spans="1:18" s="179" customFormat="1" x14ac:dyDescent="0.2">
      <c r="B445" s="371" t="s">
        <v>142</v>
      </c>
      <c r="C445" s="372"/>
      <c r="D445" s="790" t="s">
        <v>145</v>
      </c>
      <c r="E445" s="790"/>
      <c r="F445" s="790"/>
      <c r="G445" s="790"/>
      <c r="H445" s="790"/>
      <c r="I445" s="790"/>
      <c r="J445" s="373"/>
      <c r="K445" s="179" t="s">
        <v>789</v>
      </c>
      <c r="L445" s="181"/>
    </row>
    <row r="446" spans="1:18" s="179" customFormat="1" x14ac:dyDescent="0.2">
      <c r="A446" s="249"/>
      <c r="B446" s="182" t="s">
        <v>859</v>
      </c>
      <c r="C446" s="180">
        <v>98522</v>
      </c>
      <c r="D446" s="764" t="s">
        <v>1249</v>
      </c>
      <c r="E446" s="765"/>
      <c r="F446" s="765"/>
      <c r="G446" s="765"/>
      <c r="H446" s="765"/>
      <c r="I446" s="766"/>
      <c r="J446" s="180" t="s">
        <v>138</v>
      </c>
      <c r="K446" s="179" t="s">
        <v>789</v>
      </c>
      <c r="L446" s="181"/>
    </row>
    <row r="447" spans="1:18" s="179" customFormat="1" x14ac:dyDescent="0.2">
      <c r="A447" s="249"/>
      <c r="B447" s="754" t="s">
        <v>199</v>
      </c>
      <c r="C447" s="755"/>
      <c r="D447" s="755"/>
      <c r="E447" s="755"/>
      <c r="F447" s="755"/>
      <c r="G447" s="756"/>
      <c r="H447" s="768" t="s">
        <v>39</v>
      </c>
      <c r="I447" s="768"/>
      <c r="J447" s="248" t="s">
        <v>203</v>
      </c>
      <c r="K447" s="179" t="s">
        <v>789</v>
      </c>
      <c r="L447" s="181"/>
    </row>
    <row r="448" spans="1:18" s="179" customFormat="1" x14ac:dyDescent="0.2">
      <c r="A448" s="249"/>
      <c r="B448" s="769"/>
      <c r="C448" s="770"/>
      <c r="D448" s="770"/>
      <c r="E448" s="770"/>
      <c r="F448" s="770"/>
      <c r="G448" s="771"/>
      <c r="H448" s="772">
        <v>65.709999999999994</v>
      </c>
      <c r="I448" s="773"/>
      <c r="J448" s="183" t="s">
        <v>38</v>
      </c>
      <c r="K448" s="179" t="s">
        <v>789</v>
      </c>
      <c r="L448" s="181"/>
    </row>
    <row r="449" spans="1:14" s="179" customFormat="1" x14ac:dyDescent="0.2">
      <c r="A449" s="249" t="s">
        <v>859</v>
      </c>
      <c r="B449" s="759" t="s">
        <v>204</v>
      </c>
      <c r="C449" s="760"/>
      <c r="D449" s="760"/>
      <c r="E449" s="760"/>
      <c r="F449" s="760"/>
      <c r="G449" s="761"/>
      <c r="H449" s="784">
        <v>65.709999999999994</v>
      </c>
      <c r="I449" s="785"/>
      <c r="J449" s="184"/>
      <c r="K449" s="179" t="s">
        <v>789</v>
      </c>
      <c r="L449" s="181"/>
    </row>
    <row r="450" spans="1:14" s="179" customFormat="1" x14ac:dyDescent="0.2">
      <c r="A450" s="249"/>
      <c r="B450" s="182" t="s">
        <v>1070</v>
      </c>
      <c r="C450" s="180" t="s">
        <v>1069</v>
      </c>
      <c r="D450" s="764" t="s">
        <v>1068</v>
      </c>
      <c r="E450" s="765"/>
      <c r="F450" s="765"/>
      <c r="G450" s="765"/>
      <c r="H450" s="765"/>
      <c r="I450" s="766"/>
      <c r="J450" s="180" t="s">
        <v>44</v>
      </c>
      <c r="K450" s="179" t="s">
        <v>789</v>
      </c>
      <c r="L450" s="181"/>
    </row>
    <row r="451" spans="1:14" s="179" customFormat="1" x14ac:dyDescent="0.2">
      <c r="A451" s="249"/>
      <c r="B451" s="754" t="s">
        <v>199</v>
      </c>
      <c r="C451" s="755"/>
      <c r="D451" s="755"/>
      <c r="E451" s="755"/>
      <c r="F451" s="248" t="s">
        <v>201</v>
      </c>
      <c r="G451" s="248" t="s">
        <v>207</v>
      </c>
      <c r="H451" s="768" t="s">
        <v>1071</v>
      </c>
      <c r="I451" s="768"/>
      <c r="J451" s="248" t="s">
        <v>203</v>
      </c>
      <c r="K451" s="179" t="s">
        <v>789</v>
      </c>
      <c r="L451" s="181"/>
    </row>
    <row r="452" spans="1:14" s="179" customFormat="1" x14ac:dyDescent="0.2">
      <c r="A452" s="249"/>
      <c r="B452" s="769"/>
      <c r="C452" s="770"/>
      <c r="D452" s="770"/>
      <c r="E452" s="770"/>
      <c r="F452" s="719">
        <v>2.5</v>
      </c>
      <c r="G452" s="719">
        <v>3</v>
      </c>
      <c r="H452" s="772">
        <v>7.5</v>
      </c>
      <c r="I452" s="773"/>
      <c r="J452" s="183" t="s">
        <v>38</v>
      </c>
      <c r="K452" s="179" t="s">
        <v>789</v>
      </c>
      <c r="L452" s="181"/>
    </row>
    <row r="453" spans="1:14" s="179" customFormat="1" x14ac:dyDescent="0.2">
      <c r="A453" s="249" t="s">
        <v>1070</v>
      </c>
      <c r="B453" s="759" t="s">
        <v>204</v>
      </c>
      <c r="C453" s="760"/>
      <c r="D453" s="760"/>
      <c r="E453" s="760"/>
      <c r="F453" s="760"/>
      <c r="G453" s="761"/>
      <c r="H453" s="784">
        <v>7.5</v>
      </c>
      <c r="I453" s="785"/>
      <c r="J453" s="184"/>
      <c r="K453" s="179" t="s">
        <v>789</v>
      </c>
      <c r="L453" s="181"/>
    </row>
    <row r="454" spans="1:14" s="179" customFormat="1" ht="12.75" customHeight="1" x14ac:dyDescent="0.2">
      <c r="B454" s="371" t="s">
        <v>143</v>
      </c>
      <c r="C454" s="372"/>
      <c r="D454" s="790" t="s">
        <v>154</v>
      </c>
      <c r="E454" s="790"/>
      <c r="F454" s="790"/>
      <c r="G454" s="790"/>
      <c r="H454" s="790"/>
      <c r="I454" s="790"/>
      <c r="J454" s="373"/>
      <c r="L454" s="181"/>
    </row>
    <row r="455" spans="1:14" s="179" customFormat="1" x14ac:dyDescent="0.2">
      <c r="B455" s="182" t="s">
        <v>920</v>
      </c>
      <c r="C455" s="180">
        <v>90777</v>
      </c>
      <c r="D455" s="764" t="s">
        <v>1251</v>
      </c>
      <c r="E455" s="765"/>
      <c r="F455" s="765"/>
      <c r="G455" s="765"/>
      <c r="H455" s="765"/>
      <c r="I455" s="766"/>
      <c r="J455" s="180" t="s">
        <v>914</v>
      </c>
      <c r="L455" s="181"/>
      <c r="M455" s="662">
        <v>0</v>
      </c>
    </row>
    <row r="456" spans="1:14" s="179" customFormat="1" x14ac:dyDescent="0.2">
      <c r="B456" s="367" t="s">
        <v>199</v>
      </c>
      <c r="C456" s="663"/>
      <c r="D456" s="648" t="s">
        <v>231</v>
      </c>
      <c r="E456" s="664" t="s">
        <v>232</v>
      </c>
      <c r="F456" s="480" t="s">
        <v>233</v>
      </c>
      <c r="G456" s="367" t="s">
        <v>234</v>
      </c>
      <c r="H456" s="786" t="s">
        <v>914</v>
      </c>
      <c r="I456" s="788"/>
      <c r="J456" s="367" t="s">
        <v>203</v>
      </c>
      <c r="L456" s="360"/>
    </row>
    <row r="457" spans="1:14" s="179" customFormat="1" x14ac:dyDescent="0.2">
      <c r="B457" s="850" t="s">
        <v>204</v>
      </c>
      <c r="C457" s="851"/>
      <c r="D457" s="665">
        <v>6</v>
      </c>
      <c r="E457" s="665">
        <v>1</v>
      </c>
      <c r="F457" s="665">
        <v>1</v>
      </c>
      <c r="G457" s="665">
        <v>2</v>
      </c>
      <c r="H457" s="852">
        <v>12</v>
      </c>
      <c r="I457" s="853"/>
      <c r="J457" s="666" t="s">
        <v>235</v>
      </c>
      <c r="L457" s="360"/>
      <c r="N457" s="179">
        <v>280</v>
      </c>
    </row>
    <row r="458" spans="1:14" s="179" customFormat="1" x14ac:dyDescent="0.2">
      <c r="A458" s="249" t="s">
        <v>920</v>
      </c>
      <c r="B458" s="856" t="s">
        <v>204</v>
      </c>
      <c r="C458" s="857"/>
      <c r="D458" s="857"/>
      <c r="E458" s="857"/>
      <c r="F458" s="857"/>
      <c r="G458" s="858"/>
      <c r="H458" s="872">
        <v>12</v>
      </c>
      <c r="I458" s="873"/>
      <c r="J458" s="370"/>
      <c r="L458" s="181"/>
    </row>
    <row r="459" spans="1:14" s="179" customFormat="1" x14ac:dyDescent="0.2">
      <c r="B459" s="182" t="s">
        <v>151</v>
      </c>
      <c r="C459" s="180">
        <v>90780</v>
      </c>
      <c r="D459" s="764" t="s">
        <v>1253</v>
      </c>
      <c r="E459" s="765"/>
      <c r="F459" s="765"/>
      <c r="G459" s="765"/>
      <c r="H459" s="765"/>
      <c r="I459" s="766"/>
      <c r="J459" s="180" t="s">
        <v>914</v>
      </c>
      <c r="L459" s="181"/>
    </row>
    <row r="460" spans="1:14" s="179" customFormat="1" x14ac:dyDescent="0.2">
      <c r="B460" s="367" t="s">
        <v>199</v>
      </c>
      <c r="C460" s="663"/>
      <c r="D460" s="648" t="s">
        <v>231</v>
      </c>
      <c r="E460" s="664" t="s">
        <v>232</v>
      </c>
      <c r="F460" s="480" t="s">
        <v>233</v>
      </c>
      <c r="G460" s="367" t="s">
        <v>234</v>
      </c>
      <c r="H460" s="854" t="s">
        <v>202</v>
      </c>
      <c r="I460" s="855"/>
      <c r="J460" s="367" t="s">
        <v>203</v>
      </c>
      <c r="L460" s="181"/>
    </row>
    <row r="461" spans="1:14" s="179" customFormat="1" x14ac:dyDescent="0.2">
      <c r="B461" s="850" t="s">
        <v>204</v>
      </c>
      <c r="C461" s="851"/>
      <c r="D461" s="665">
        <v>6</v>
      </c>
      <c r="E461" s="665">
        <v>2</v>
      </c>
      <c r="F461" s="665">
        <v>4</v>
      </c>
      <c r="G461" s="665">
        <v>4</v>
      </c>
      <c r="H461" s="852">
        <v>192</v>
      </c>
      <c r="I461" s="853"/>
      <c r="J461" s="666" t="s">
        <v>235</v>
      </c>
      <c r="L461" s="181"/>
      <c r="N461" s="179">
        <v>350</v>
      </c>
    </row>
    <row r="462" spans="1:14" s="179" customFormat="1" x14ac:dyDescent="0.2">
      <c r="A462" s="249" t="s">
        <v>151</v>
      </c>
      <c r="B462" s="856" t="s">
        <v>204</v>
      </c>
      <c r="C462" s="857"/>
      <c r="D462" s="857"/>
      <c r="E462" s="857"/>
      <c r="F462" s="857"/>
      <c r="G462" s="858"/>
      <c r="H462" s="872">
        <v>192</v>
      </c>
      <c r="I462" s="873"/>
      <c r="J462" s="370"/>
      <c r="L462" s="181"/>
    </row>
    <row r="463" spans="1:14" s="179" customFormat="1" x14ac:dyDescent="0.2">
      <c r="B463" s="182" t="s">
        <v>921</v>
      </c>
      <c r="C463" s="180">
        <v>88326</v>
      </c>
      <c r="D463" s="764" t="s">
        <v>1255</v>
      </c>
      <c r="E463" s="765"/>
      <c r="F463" s="765"/>
      <c r="G463" s="765"/>
      <c r="H463" s="765"/>
      <c r="I463" s="766"/>
      <c r="J463" s="180" t="s">
        <v>914</v>
      </c>
      <c r="L463" s="181"/>
    </row>
    <row r="464" spans="1:14" s="179" customFormat="1" x14ac:dyDescent="0.2">
      <c r="B464" s="367" t="s">
        <v>199</v>
      </c>
      <c r="C464" s="663"/>
      <c r="D464" s="648" t="s">
        <v>231</v>
      </c>
      <c r="E464" s="664" t="s">
        <v>232</v>
      </c>
      <c r="F464" s="480" t="s">
        <v>233</v>
      </c>
      <c r="G464" s="367" t="s">
        <v>234</v>
      </c>
      <c r="H464" s="854" t="s">
        <v>202</v>
      </c>
      <c r="I464" s="855"/>
      <c r="J464" s="367" t="s">
        <v>203</v>
      </c>
      <c r="L464" s="386"/>
    </row>
    <row r="465" spans="1:12" s="179" customFormat="1" x14ac:dyDescent="0.2">
      <c r="B465" s="850" t="s">
        <v>204</v>
      </c>
      <c r="C465" s="851"/>
      <c r="D465" s="665">
        <v>6</v>
      </c>
      <c r="E465" s="665">
        <v>3</v>
      </c>
      <c r="F465" s="665">
        <v>4</v>
      </c>
      <c r="G465" s="665">
        <v>3</v>
      </c>
      <c r="H465" s="852">
        <v>216</v>
      </c>
      <c r="I465" s="853"/>
      <c r="J465" s="666" t="s">
        <v>235</v>
      </c>
      <c r="L465" s="181"/>
    </row>
    <row r="466" spans="1:12" s="179" customFormat="1" x14ac:dyDescent="0.2">
      <c r="A466" s="249" t="s">
        <v>921</v>
      </c>
      <c r="B466" s="856" t="s">
        <v>204</v>
      </c>
      <c r="C466" s="857"/>
      <c r="D466" s="857"/>
      <c r="E466" s="857"/>
      <c r="F466" s="857"/>
      <c r="G466" s="858"/>
      <c r="H466" s="872">
        <v>216</v>
      </c>
      <c r="I466" s="873"/>
      <c r="J466" s="370"/>
      <c r="L466" s="181"/>
    </row>
    <row r="467" spans="1:12" s="179" customFormat="1" x14ac:dyDescent="0.2">
      <c r="B467" s="667" t="s">
        <v>157</v>
      </c>
      <c r="C467" s="372"/>
      <c r="D467" s="790" t="s">
        <v>153</v>
      </c>
      <c r="E467" s="790"/>
      <c r="F467" s="790"/>
      <c r="G467" s="790"/>
      <c r="H467" s="790"/>
      <c r="I467" s="790"/>
      <c r="J467" s="373"/>
      <c r="L467" s="181"/>
    </row>
    <row r="468" spans="1:12" s="179" customFormat="1" x14ac:dyDescent="0.2">
      <c r="B468" s="180" t="s">
        <v>158</v>
      </c>
      <c r="C468" s="180">
        <v>99814</v>
      </c>
      <c r="D468" s="810" t="s">
        <v>1257</v>
      </c>
      <c r="E468" s="810"/>
      <c r="F468" s="810"/>
      <c r="G468" s="810"/>
      <c r="H468" s="810"/>
      <c r="I468" s="810"/>
      <c r="J468" s="180" t="s">
        <v>44</v>
      </c>
      <c r="L468" s="181"/>
    </row>
    <row r="469" spans="1:12" s="179" customFormat="1" x14ac:dyDescent="0.2">
      <c r="B469" s="754" t="s">
        <v>199</v>
      </c>
      <c r="C469" s="755"/>
      <c r="D469" s="755"/>
      <c r="E469" s="755"/>
      <c r="F469" s="755"/>
      <c r="G469" s="756"/>
      <c r="H469" s="768" t="s">
        <v>202</v>
      </c>
      <c r="I469" s="768"/>
      <c r="J469" s="248" t="s">
        <v>203</v>
      </c>
      <c r="L469" s="181"/>
    </row>
    <row r="470" spans="1:12" s="179" customFormat="1" x14ac:dyDescent="0.2">
      <c r="B470" s="769"/>
      <c r="C470" s="770"/>
      <c r="D470" s="770"/>
      <c r="E470" s="770"/>
      <c r="F470" s="770"/>
      <c r="G470" s="771"/>
      <c r="H470" s="772">
        <v>115.5</v>
      </c>
      <c r="I470" s="773"/>
      <c r="J470" s="183" t="s">
        <v>291</v>
      </c>
      <c r="L470" s="181"/>
    </row>
    <row r="471" spans="1:12" s="179" customFormat="1" x14ac:dyDescent="0.2">
      <c r="A471" s="249" t="s">
        <v>158</v>
      </c>
      <c r="B471" s="759" t="s">
        <v>204</v>
      </c>
      <c r="C471" s="760"/>
      <c r="D471" s="760"/>
      <c r="E471" s="760"/>
      <c r="F471" s="760"/>
      <c r="G471" s="761"/>
      <c r="H471" s="784">
        <v>115.5</v>
      </c>
      <c r="I471" s="785"/>
      <c r="J471" s="184"/>
      <c r="L471" s="181"/>
    </row>
    <row r="472" spans="1:12" s="179" customFormat="1" x14ac:dyDescent="0.2">
      <c r="B472" s="180" t="s">
        <v>159</v>
      </c>
      <c r="C472" s="180">
        <v>201002161</v>
      </c>
      <c r="D472" s="810" t="s">
        <v>1100</v>
      </c>
      <c r="E472" s="810"/>
      <c r="F472" s="810"/>
      <c r="G472" s="810"/>
      <c r="H472" s="810"/>
      <c r="I472" s="810"/>
      <c r="J472" s="180" t="s">
        <v>120</v>
      </c>
      <c r="L472" s="324"/>
    </row>
    <row r="473" spans="1:12" s="179" customFormat="1" x14ac:dyDescent="0.2">
      <c r="B473" s="754" t="s">
        <v>199</v>
      </c>
      <c r="C473" s="755"/>
      <c r="D473" s="755"/>
      <c r="E473" s="755"/>
      <c r="F473" s="755"/>
      <c r="G473" s="756"/>
      <c r="H473" s="768" t="s">
        <v>39</v>
      </c>
      <c r="I473" s="768"/>
      <c r="J473" s="248" t="s">
        <v>203</v>
      </c>
      <c r="L473" s="324"/>
    </row>
    <row r="474" spans="1:12" s="179" customFormat="1" x14ac:dyDescent="0.2">
      <c r="B474" s="769"/>
      <c r="C474" s="770"/>
      <c r="D474" s="770"/>
      <c r="E474" s="770"/>
      <c r="F474" s="770"/>
      <c r="G474" s="771"/>
      <c r="H474" s="874">
        <v>10</v>
      </c>
      <c r="I474" s="875"/>
      <c r="J474" s="183" t="s">
        <v>38</v>
      </c>
      <c r="L474" s="360"/>
    </row>
    <row r="475" spans="1:12" s="179" customFormat="1" x14ac:dyDescent="0.2">
      <c r="A475" s="249" t="s">
        <v>159</v>
      </c>
      <c r="B475" s="759" t="s">
        <v>204</v>
      </c>
      <c r="C475" s="760"/>
      <c r="D475" s="760"/>
      <c r="E475" s="760"/>
      <c r="F475" s="760"/>
      <c r="G475" s="761"/>
      <c r="H475" s="784">
        <v>10</v>
      </c>
      <c r="I475" s="785"/>
      <c r="J475" s="184"/>
      <c r="L475" s="360"/>
    </row>
    <row r="476" spans="1:12" x14ac:dyDescent="0.2">
      <c r="B476" s="170"/>
      <c r="C476" s="170"/>
      <c r="D476" s="170"/>
      <c r="E476" s="170"/>
      <c r="F476" s="170"/>
      <c r="G476" s="170"/>
      <c r="H476" s="170"/>
      <c r="I476" s="170"/>
      <c r="J476" s="170"/>
      <c r="L476" s="173"/>
    </row>
    <row r="477" spans="1:12" x14ac:dyDescent="0.2">
      <c r="B477" s="170"/>
      <c r="C477" s="170"/>
      <c r="D477" s="170"/>
      <c r="E477" s="170"/>
      <c r="F477" s="170"/>
      <c r="G477" s="170"/>
      <c r="H477" s="170"/>
      <c r="I477" s="170"/>
      <c r="J477" s="170"/>
      <c r="L477" s="173"/>
    </row>
    <row r="478" spans="1:12" x14ac:dyDescent="0.2">
      <c r="B478" s="170"/>
      <c r="C478" s="170"/>
      <c r="D478" s="170"/>
      <c r="E478" s="170"/>
      <c r="F478" s="170"/>
      <c r="G478" s="170"/>
      <c r="H478" s="170"/>
      <c r="I478" s="170"/>
      <c r="J478" s="170"/>
      <c r="L478" s="172"/>
    </row>
    <row r="479" spans="1:12" ht="33.75" customHeight="1" x14ac:dyDescent="0.2">
      <c r="B479" s="170"/>
      <c r="C479" s="170"/>
      <c r="D479" s="170"/>
      <c r="E479" s="170"/>
      <c r="F479" s="170"/>
      <c r="G479" s="170"/>
      <c r="H479" s="170"/>
      <c r="I479" s="170"/>
      <c r="J479" s="170"/>
      <c r="L479" s="172"/>
    </row>
    <row r="480" spans="1:12" x14ac:dyDescent="0.2">
      <c r="B480" s="170"/>
      <c r="C480" s="170"/>
      <c r="D480" s="170"/>
      <c r="E480" s="170"/>
      <c r="F480" s="170"/>
      <c r="G480" s="170"/>
      <c r="H480" s="170"/>
      <c r="I480" s="170"/>
      <c r="J480" s="170"/>
      <c r="L480" s="172"/>
    </row>
    <row r="481" spans="2:12" x14ac:dyDescent="0.2">
      <c r="B481" s="170"/>
      <c r="C481" s="170"/>
      <c r="D481" s="170"/>
      <c r="E481" s="170"/>
      <c r="F481" s="170"/>
      <c r="G481" s="170"/>
      <c r="H481" s="170"/>
      <c r="I481" s="170"/>
      <c r="J481" s="170"/>
      <c r="L481" s="172"/>
    </row>
    <row r="482" spans="2:12" x14ac:dyDescent="0.2">
      <c r="B482" s="170"/>
      <c r="C482" s="170"/>
      <c r="D482" s="170"/>
      <c r="E482" s="170"/>
      <c r="F482" s="170"/>
      <c r="G482" s="170"/>
      <c r="H482" s="170"/>
      <c r="I482" s="170"/>
      <c r="J482" s="170"/>
      <c r="L482" s="172"/>
    </row>
    <row r="483" spans="2:12" x14ac:dyDescent="0.2">
      <c r="B483" s="170"/>
      <c r="C483" s="170"/>
      <c r="D483" s="170"/>
      <c r="E483" s="170"/>
      <c r="F483" s="170"/>
      <c r="G483" s="170"/>
      <c r="H483" s="170"/>
      <c r="I483" s="170"/>
      <c r="J483" s="170"/>
      <c r="L483" s="172"/>
    </row>
  </sheetData>
  <mergeCells count="602">
    <mergeCell ref="F432:G432"/>
    <mergeCell ref="B433:G433"/>
    <mergeCell ref="H433:I433"/>
    <mergeCell ref="D425:I425"/>
    <mergeCell ref="D426:I426"/>
    <mergeCell ref="B427:G427"/>
    <mergeCell ref="H427:I427"/>
    <mergeCell ref="B428:G428"/>
    <mergeCell ref="H428:I428"/>
    <mergeCell ref="B429:G429"/>
    <mergeCell ref="H429:I429"/>
    <mergeCell ref="H431:I431"/>
    <mergeCell ref="B432:D432"/>
    <mergeCell ref="B78:H78"/>
    <mergeCell ref="D71:I71"/>
    <mergeCell ref="B72:H72"/>
    <mergeCell ref="B73:H73"/>
    <mergeCell ref="B74:H74"/>
    <mergeCell ref="D158:I158"/>
    <mergeCell ref="B159:H159"/>
    <mergeCell ref="D154:I154"/>
    <mergeCell ref="D117:I117"/>
    <mergeCell ref="B108:H108"/>
    <mergeCell ref="B151:H151"/>
    <mergeCell ref="D138:I138"/>
    <mergeCell ref="B111:H111"/>
    <mergeCell ref="B112:H112"/>
    <mergeCell ref="D129:I129"/>
    <mergeCell ref="B114:H114"/>
    <mergeCell ref="B127:H127"/>
    <mergeCell ref="B124:H124"/>
    <mergeCell ref="D125:I125"/>
    <mergeCell ref="D83:I83"/>
    <mergeCell ref="E103:H103"/>
    <mergeCell ref="B116:H116"/>
    <mergeCell ref="D134:I134"/>
    <mergeCell ref="B84:H84"/>
    <mergeCell ref="D375:I375"/>
    <mergeCell ref="B381:G381"/>
    <mergeCell ref="B382:G382"/>
    <mergeCell ref="H382:I382"/>
    <mergeCell ref="C376:E376"/>
    <mergeCell ref="D210:I210"/>
    <mergeCell ref="D214:I214"/>
    <mergeCell ref="D368:I368"/>
    <mergeCell ref="H366:I366"/>
    <mergeCell ref="B367:G367"/>
    <mergeCell ref="D252:I252"/>
    <mergeCell ref="D256:I256"/>
    <mergeCell ref="B267:D267"/>
    <mergeCell ref="B285:D285"/>
    <mergeCell ref="B247:H247"/>
    <mergeCell ref="B249:H249"/>
    <mergeCell ref="B237:H237"/>
    <mergeCell ref="B238:H238"/>
    <mergeCell ref="D239:I239"/>
    <mergeCell ref="D329:I329"/>
    <mergeCell ref="B245:H245"/>
    <mergeCell ref="E246:H246"/>
    <mergeCell ref="B251:H251"/>
    <mergeCell ref="B250:H250"/>
    <mergeCell ref="H407:I407"/>
    <mergeCell ref="H389:I389"/>
    <mergeCell ref="B390:G390"/>
    <mergeCell ref="H390:I390"/>
    <mergeCell ref="B389:G389"/>
    <mergeCell ref="H404:I404"/>
    <mergeCell ref="D401:I401"/>
    <mergeCell ref="D402:I402"/>
    <mergeCell ref="B403:G403"/>
    <mergeCell ref="F399:G399"/>
    <mergeCell ref="B405:G405"/>
    <mergeCell ref="H400:I400"/>
    <mergeCell ref="B400:G400"/>
    <mergeCell ref="D196:I196"/>
    <mergeCell ref="B183:H183"/>
    <mergeCell ref="B204:H204"/>
    <mergeCell ref="B215:H215"/>
    <mergeCell ref="B308:G308"/>
    <mergeCell ref="H308:I308"/>
    <mergeCell ref="B253:H253"/>
    <mergeCell ref="B219:H219"/>
    <mergeCell ref="B224:H224"/>
    <mergeCell ref="B225:H225"/>
    <mergeCell ref="B226:H226"/>
    <mergeCell ref="B259:H259"/>
    <mergeCell ref="D266:I266"/>
    <mergeCell ref="D235:I235"/>
    <mergeCell ref="B236:H236"/>
    <mergeCell ref="D274:I274"/>
    <mergeCell ref="B275:D275"/>
    <mergeCell ref="H275:I275"/>
    <mergeCell ref="B276:D276"/>
    <mergeCell ref="B240:H240"/>
    <mergeCell ref="B241:H241"/>
    <mergeCell ref="D297:I297"/>
    <mergeCell ref="H285:I285"/>
    <mergeCell ref="H286:I286"/>
    <mergeCell ref="H287:I287"/>
    <mergeCell ref="B257:H257"/>
    <mergeCell ref="D248:I248"/>
    <mergeCell ref="H294:I294"/>
    <mergeCell ref="B295:G295"/>
    <mergeCell ref="H295:I295"/>
    <mergeCell ref="B291:G291"/>
    <mergeCell ref="B315:G315"/>
    <mergeCell ref="H315:I315"/>
    <mergeCell ref="B296:G296"/>
    <mergeCell ref="H296:I296"/>
    <mergeCell ref="B255:H255"/>
    <mergeCell ref="H321:I321"/>
    <mergeCell ref="H311:I311"/>
    <mergeCell ref="H309:I309"/>
    <mergeCell ref="B316:G316"/>
    <mergeCell ref="H316:I316"/>
    <mergeCell ref="H312:I312"/>
    <mergeCell ref="C321:E321"/>
    <mergeCell ref="H313:I313"/>
    <mergeCell ref="H324:I324"/>
    <mergeCell ref="B323:E323"/>
    <mergeCell ref="H323:I323"/>
    <mergeCell ref="B317:G317"/>
    <mergeCell ref="H317:I317"/>
    <mergeCell ref="B313:G313"/>
    <mergeCell ref="B322:E322"/>
    <mergeCell ref="H322:I322"/>
    <mergeCell ref="D320:I320"/>
    <mergeCell ref="B312:G312"/>
    <mergeCell ref="B309:G309"/>
    <mergeCell ref="D314:I314"/>
    <mergeCell ref="B311:G311"/>
    <mergeCell ref="L289:L291"/>
    <mergeCell ref="L293:L295"/>
    <mergeCell ref="H290:I290"/>
    <mergeCell ref="D310:I310"/>
    <mergeCell ref="B299:G299"/>
    <mergeCell ref="H299:I299"/>
    <mergeCell ref="B300:G300"/>
    <mergeCell ref="H300:I300"/>
    <mergeCell ref="B292:G292"/>
    <mergeCell ref="H292:I292"/>
    <mergeCell ref="B290:G290"/>
    <mergeCell ref="B303:G303"/>
    <mergeCell ref="H303:I303"/>
    <mergeCell ref="B304:G304"/>
    <mergeCell ref="H304:I304"/>
    <mergeCell ref="B305:G305"/>
    <mergeCell ref="H305:I305"/>
    <mergeCell ref="D306:I306"/>
    <mergeCell ref="B307:G307"/>
    <mergeCell ref="H307:I307"/>
    <mergeCell ref="D302:I302"/>
    <mergeCell ref="B298:G298"/>
    <mergeCell ref="D293:I293"/>
    <mergeCell ref="B294:G294"/>
    <mergeCell ref="B173:H173"/>
    <mergeCell ref="B186:H186"/>
    <mergeCell ref="B176:H176"/>
    <mergeCell ref="B177:H177"/>
    <mergeCell ref="H276:I276"/>
    <mergeCell ref="B277:D277"/>
    <mergeCell ref="H277:I277"/>
    <mergeCell ref="B221:H221"/>
    <mergeCell ref="E207:H207"/>
    <mergeCell ref="D244:I244"/>
    <mergeCell ref="E203:H203"/>
    <mergeCell ref="B206:H206"/>
    <mergeCell ref="B197:H197"/>
    <mergeCell ref="D218:I218"/>
    <mergeCell ref="B213:H213"/>
    <mergeCell ref="B216:H216"/>
    <mergeCell ref="B217:H217"/>
    <mergeCell ref="B211:H211"/>
    <mergeCell ref="B242:H242"/>
    <mergeCell ref="B228:H228"/>
    <mergeCell ref="B229:H229"/>
    <mergeCell ref="B230:H230"/>
    <mergeCell ref="D231:I231"/>
    <mergeCell ref="B232:H232"/>
    <mergeCell ref="J98:J99"/>
    <mergeCell ref="G98:H98"/>
    <mergeCell ref="G99:H99"/>
    <mergeCell ref="B100:H100"/>
    <mergeCell ref="B102:H102"/>
    <mergeCell ref="B107:H107"/>
    <mergeCell ref="D105:I105"/>
    <mergeCell ref="B106:H106"/>
    <mergeCell ref="B153:H153"/>
    <mergeCell ref="D142:I142"/>
    <mergeCell ref="D146:I146"/>
    <mergeCell ref="B145:H145"/>
    <mergeCell ref="B168:H168"/>
    <mergeCell ref="B169:H169"/>
    <mergeCell ref="B171:H171"/>
    <mergeCell ref="B172:H172"/>
    <mergeCell ref="B160:H160"/>
    <mergeCell ref="B161:H161"/>
    <mergeCell ref="B85:H85"/>
    <mergeCell ref="B130:H130"/>
    <mergeCell ref="B123:H123"/>
    <mergeCell ref="B140:H140"/>
    <mergeCell ref="B86:H86"/>
    <mergeCell ref="D92:I92"/>
    <mergeCell ref="D96:I96"/>
    <mergeCell ref="B104:H104"/>
    <mergeCell ref="B128:H128"/>
    <mergeCell ref="B137:H137"/>
    <mergeCell ref="B93:F93"/>
    <mergeCell ref="B94:F94"/>
    <mergeCell ref="B135:H135"/>
    <mergeCell ref="D113:I113"/>
    <mergeCell ref="B98:D98"/>
    <mergeCell ref="D109:I109"/>
    <mergeCell ref="B110:H110"/>
    <mergeCell ref="B95:H95"/>
    <mergeCell ref="D3:J3"/>
    <mergeCell ref="D4:J4"/>
    <mergeCell ref="D5:J5"/>
    <mergeCell ref="B6:J6"/>
    <mergeCell ref="C7:H7"/>
    <mergeCell ref="C8:H8"/>
    <mergeCell ref="B36:E36"/>
    <mergeCell ref="F36:G36"/>
    <mergeCell ref="H36:I36"/>
    <mergeCell ref="B33:E33"/>
    <mergeCell ref="H33:I33"/>
    <mergeCell ref="D34:I34"/>
    <mergeCell ref="C35:E35"/>
    <mergeCell ref="F35:G35"/>
    <mergeCell ref="H35:I35"/>
    <mergeCell ref="C9:H9"/>
    <mergeCell ref="B15:J15"/>
    <mergeCell ref="I9:J10"/>
    <mergeCell ref="C10:H10"/>
    <mergeCell ref="B13:J13"/>
    <mergeCell ref="H16:I16"/>
    <mergeCell ref="E16:G16"/>
    <mergeCell ref="E17:G17"/>
    <mergeCell ref="G22:J22"/>
    <mergeCell ref="B18:G18"/>
    <mergeCell ref="B39:E39"/>
    <mergeCell ref="H39:I39"/>
    <mergeCell ref="H17:I17"/>
    <mergeCell ref="D37:I37"/>
    <mergeCell ref="C38:E38"/>
    <mergeCell ref="H38:I38"/>
    <mergeCell ref="G26:J26"/>
    <mergeCell ref="G24:J24"/>
    <mergeCell ref="H18:I18"/>
    <mergeCell ref="G23:J23"/>
    <mergeCell ref="G27:J27"/>
    <mergeCell ref="B20:J20"/>
    <mergeCell ref="D29:I29"/>
    <mergeCell ref="D31:I31"/>
    <mergeCell ref="C32:E32"/>
    <mergeCell ref="H32:I32"/>
    <mergeCell ref="D40:I40"/>
    <mergeCell ref="C41:E41"/>
    <mergeCell ref="H41:I41"/>
    <mergeCell ref="B139:H139"/>
    <mergeCell ref="B141:H141"/>
    <mergeCell ref="B143:H143"/>
    <mergeCell ref="B144:H144"/>
    <mergeCell ref="B149:H149"/>
    <mergeCell ref="H45:I45"/>
    <mergeCell ref="B42:E42"/>
    <mergeCell ref="H42:I42"/>
    <mergeCell ref="D43:I43"/>
    <mergeCell ref="B52:G52"/>
    <mergeCell ref="H52:I52"/>
    <mergeCell ref="D46:I46"/>
    <mergeCell ref="B47:G47"/>
    <mergeCell ref="H47:I47"/>
    <mergeCell ref="D50:I50"/>
    <mergeCell ref="B51:G51"/>
    <mergeCell ref="H51:I51"/>
    <mergeCell ref="B48:G48"/>
    <mergeCell ref="H48:I48"/>
    <mergeCell ref="B49:G49"/>
    <mergeCell ref="H49:I49"/>
    <mergeCell ref="H53:I53"/>
    <mergeCell ref="B360:G360"/>
    <mergeCell ref="D54:I54"/>
    <mergeCell ref="D180:I180"/>
    <mergeCell ref="D184:I184"/>
    <mergeCell ref="D188:I188"/>
    <mergeCell ref="B165:H165"/>
    <mergeCell ref="B167:H167"/>
    <mergeCell ref="D162:I162"/>
    <mergeCell ref="D170:I170"/>
    <mergeCell ref="D174:I174"/>
    <mergeCell ref="B163:H163"/>
    <mergeCell ref="B164:H164"/>
    <mergeCell ref="B193:H193"/>
    <mergeCell ref="B126:H126"/>
    <mergeCell ref="B191:H191"/>
    <mergeCell ref="E115:H115"/>
    <mergeCell ref="B136:H136"/>
    <mergeCell ref="B53:G53"/>
    <mergeCell ref="B175:H175"/>
    <mergeCell ref="D166:I166"/>
    <mergeCell ref="D150:I150"/>
    <mergeCell ref="B152:H152"/>
    <mergeCell ref="B181:H181"/>
    <mergeCell ref="D227:I227"/>
    <mergeCell ref="H281:I281"/>
    <mergeCell ref="H342:I342"/>
    <mergeCell ref="B342:G342"/>
    <mergeCell ref="B356:G356"/>
    <mergeCell ref="B258:H258"/>
    <mergeCell ref="B284:J284"/>
    <mergeCell ref="H353:I353"/>
    <mergeCell ref="H347:I347"/>
    <mergeCell ref="B347:G347"/>
    <mergeCell ref="H327:I327"/>
    <mergeCell ref="B328:G328"/>
    <mergeCell ref="D325:I325"/>
    <mergeCell ref="H326:I326"/>
    <mergeCell ref="B346:G346"/>
    <mergeCell ref="B345:G345"/>
    <mergeCell ref="D344:I344"/>
    <mergeCell ref="B338:G338"/>
    <mergeCell ref="H338:I338"/>
    <mergeCell ref="B349:J349"/>
    <mergeCell ref="H345:I345"/>
    <mergeCell ref="B343:G343"/>
    <mergeCell ref="B341:G341"/>
    <mergeCell ref="B324:G324"/>
    <mergeCell ref="B182:H182"/>
    <mergeCell ref="B185:H185"/>
    <mergeCell ref="B220:H220"/>
    <mergeCell ref="B195:H195"/>
    <mergeCell ref="H283:I283"/>
    <mergeCell ref="H291:I291"/>
    <mergeCell ref="B288:G288"/>
    <mergeCell ref="H288:I288"/>
    <mergeCell ref="D289:I289"/>
    <mergeCell ref="B254:H254"/>
    <mergeCell ref="B194:H194"/>
    <mergeCell ref="B187:H187"/>
    <mergeCell ref="B189:H189"/>
    <mergeCell ref="B208:H208"/>
    <mergeCell ref="D201:I201"/>
    <mergeCell ref="B202:H202"/>
    <mergeCell ref="B212:H212"/>
    <mergeCell ref="D205:I205"/>
    <mergeCell ref="D223:I223"/>
    <mergeCell ref="B233:H233"/>
    <mergeCell ref="B234:H234"/>
    <mergeCell ref="B190:H190"/>
    <mergeCell ref="B198:H198"/>
    <mergeCell ref="B199:H199"/>
    <mergeCell ref="C44:E44"/>
    <mergeCell ref="H44:I44"/>
    <mergeCell ref="B45:E45"/>
    <mergeCell ref="D87:I87"/>
    <mergeCell ref="B88:H88"/>
    <mergeCell ref="B90:H90"/>
    <mergeCell ref="B147:H147"/>
    <mergeCell ref="B148:H148"/>
    <mergeCell ref="D192:I192"/>
    <mergeCell ref="B155:H155"/>
    <mergeCell ref="B156:H156"/>
    <mergeCell ref="B157:H157"/>
    <mergeCell ref="B89:H89"/>
    <mergeCell ref="G97:H97"/>
    <mergeCell ref="B131:H131"/>
    <mergeCell ref="B132:H132"/>
    <mergeCell ref="B118:H118"/>
    <mergeCell ref="B119:H119"/>
    <mergeCell ref="B120:H120"/>
    <mergeCell ref="D121:I121"/>
    <mergeCell ref="B122:H122"/>
    <mergeCell ref="B97:D97"/>
    <mergeCell ref="B99:D99"/>
    <mergeCell ref="D101:I101"/>
    <mergeCell ref="B56:E56"/>
    <mergeCell ref="H56:I56"/>
    <mergeCell ref="C55:E55"/>
    <mergeCell ref="H55:I55"/>
    <mergeCell ref="B64:D64"/>
    <mergeCell ref="B80:H80"/>
    <mergeCell ref="B81:H81"/>
    <mergeCell ref="B82:H82"/>
    <mergeCell ref="D57:I57"/>
    <mergeCell ref="C58:E58"/>
    <mergeCell ref="H58:I58"/>
    <mergeCell ref="B59:E59"/>
    <mergeCell ref="D63:I63"/>
    <mergeCell ref="E64:H64"/>
    <mergeCell ref="E65:H65"/>
    <mergeCell ref="D79:I79"/>
    <mergeCell ref="D75:I75"/>
    <mergeCell ref="H59:I59"/>
    <mergeCell ref="D67:I67"/>
    <mergeCell ref="B68:D68"/>
    <mergeCell ref="E68:H68"/>
    <mergeCell ref="E69:H69"/>
    <mergeCell ref="B76:H76"/>
    <mergeCell ref="B77:H77"/>
    <mergeCell ref="H462:I462"/>
    <mergeCell ref="D463:I463"/>
    <mergeCell ref="B475:G475"/>
    <mergeCell ref="H475:I475"/>
    <mergeCell ref="B465:C465"/>
    <mergeCell ref="H465:I465"/>
    <mergeCell ref="B466:G466"/>
    <mergeCell ref="H466:I466"/>
    <mergeCell ref="B474:G474"/>
    <mergeCell ref="H474:I474"/>
    <mergeCell ref="D468:I468"/>
    <mergeCell ref="D472:I472"/>
    <mergeCell ref="H469:I469"/>
    <mergeCell ref="H470:I470"/>
    <mergeCell ref="B471:G471"/>
    <mergeCell ref="H471:I471"/>
    <mergeCell ref="B469:G469"/>
    <mergeCell ref="B470:G470"/>
    <mergeCell ref="B473:G473"/>
    <mergeCell ref="H473:I473"/>
    <mergeCell ref="D467:I467"/>
    <mergeCell ref="H464:I464"/>
    <mergeCell ref="D459:I459"/>
    <mergeCell ref="B443:D443"/>
    <mergeCell ref="D436:I436"/>
    <mergeCell ref="B458:G458"/>
    <mergeCell ref="H456:I456"/>
    <mergeCell ref="H447:I447"/>
    <mergeCell ref="B442:D442"/>
    <mergeCell ref="H442:I442"/>
    <mergeCell ref="H443:I443"/>
    <mergeCell ref="D441:I441"/>
    <mergeCell ref="D454:I454"/>
    <mergeCell ref="D455:I455"/>
    <mergeCell ref="B444:G444"/>
    <mergeCell ref="H444:I444"/>
    <mergeCell ref="H452:I452"/>
    <mergeCell ref="B453:G453"/>
    <mergeCell ref="H453:I453"/>
    <mergeCell ref="B452:E452"/>
    <mergeCell ref="B457:C457"/>
    <mergeCell ref="D446:I446"/>
    <mergeCell ref="H458:I458"/>
    <mergeCell ref="H448:I448"/>
    <mergeCell ref="B449:G449"/>
    <mergeCell ref="H449:I449"/>
    <mergeCell ref="B461:C461"/>
    <mergeCell ref="H461:I461"/>
    <mergeCell ref="H457:I457"/>
    <mergeCell ref="D445:I445"/>
    <mergeCell ref="B448:G448"/>
    <mergeCell ref="H460:I460"/>
    <mergeCell ref="B462:G462"/>
    <mergeCell ref="H278:I278"/>
    <mergeCell ref="B408:G408"/>
    <mergeCell ref="D393:I393"/>
    <mergeCell ref="B369:G369"/>
    <mergeCell ref="B362:G362"/>
    <mergeCell ref="D392:I392"/>
    <mergeCell ref="D373:I373"/>
    <mergeCell ref="D379:I379"/>
    <mergeCell ref="B380:G380"/>
    <mergeCell ref="H380:I380"/>
    <mergeCell ref="B378:G378"/>
    <mergeCell ref="B388:G388"/>
    <mergeCell ref="H388:I388"/>
    <mergeCell ref="H376:I376"/>
    <mergeCell ref="H381:I381"/>
    <mergeCell ref="D387:I387"/>
    <mergeCell ref="H328:I328"/>
    <mergeCell ref="H369:I369"/>
    <mergeCell ref="H346:I346"/>
    <mergeCell ref="B350:J350"/>
    <mergeCell ref="B351:D351"/>
    <mergeCell ref="E351:G351"/>
    <mergeCell ref="H351:I351"/>
    <mergeCell ref="E352:G352"/>
    <mergeCell ref="H352:I352"/>
    <mergeCell ref="B326:G327"/>
    <mergeCell ref="B357:G357"/>
    <mergeCell ref="H357:I357"/>
    <mergeCell ref="D335:I335"/>
    <mergeCell ref="B336:G336"/>
    <mergeCell ref="H336:I336"/>
    <mergeCell ref="B337:G337"/>
    <mergeCell ref="H337:I337"/>
    <mergeCell ref="B353:G353"/>
    <mergeCell ref="B330:G331"/>
    <mergeCell ref="H330:I330"/>
    <mergeCell ref="H331:I331"/>
    <mergeCell ref="B332:G332"/>
    <mergeCell ref="H332:I332"/>
    <mergeCell ref="H367:I367"/>
    <mergeCell ref="H343:I343"/>
    <mergeCell ref="D340:I340"/>
    <mergeCell ref="H341:I341"/>
    <mergeCell ref="B366:G366"/>
    <mergeCell ref="H365:I365"/>
    <mergeCell ref="D355:I355"/>
    <mergeCell ref="B358:G358"/>
    <mergeCell ref="H358:I358"/>
    <mergeCell ref="H361:I361"/>
    <mergeCell ref="B361:G361"/>
    <mergeCell ref="D364:I364"/>
    <mergeCell ref="B365:G365"/>
    <mergeCell ref="H356:I356"/>
    <mergeCell ref="V304:W304"/>
    <mergeCell ref="D260:I260"/>
    <mergeCell ref="B261:H261"/>
    <mergeCell ref="B262:H262"/>
    <mergeCell ref="B263:H263"/>
    <mergeCell ref="H271:I271"/>
    <mergeCell ref="H272:I272"/>
    <mergeCell ref="H268:I268"/>
    <mergeCell ref="B269:G269"/>
    <mergeCell ref="B271:D271"/>
    <mergeCell ref="D270:I270"/>
    <mergeCell ref="H282:I282"/>
    <mergeCell ref="H269:I269"/>
    <mergeCell ref="H267:I267"/>
    <mergeCell ref="B272:D272"/>
    <mergeCell ref="B283:G283"/>
    <mergeCell ref="H273:I273"/>
    <mergeCell ref="B278:G278"/>
    <mergeCell ref="B273:G273"/>
    <mergeCell ref="H298:I298"/>
    <mergeCell ref="J276:J277"/>
    <mergeCell ref="J286:J287"/>
    <mergeCell ref="B280:J280"/>
    <mergeCell ref="B281:D281"/>
    <mergeCell ref="B370:G370"/>
    <mergeCell ref="H370:I370"/>
    <mergeCell ref="H399:I399"/>
    <mergeCell ref="B371:G371"/>
    <mergeCell ref="D359:I359"/>
    <mergeCell ref="B377:E377"/>
    <mergeCell ref="H395:I395"/>
    <mergeCell ref="H398:I398"/>
    <mergeCell ref="F395:G395"/>
    <mergeCell ref="H396:I396"/>
    <mergeCell ref="H378:I378"/>
    <mergeCell ref="H377:I377"/>
    <mergeCell ref="H371:I371"/>
    <mergeCell ref="H360:I360"/>
    <mergeCell ref="H362:I362"/>
    <mergeCell ref="D383:I383"/>
    <mergeCell ref="B384:G384"/>
    <mergeCell ref="H384:I384"/>
    <mergeCell ref="B385:G385"/>
    <mergeCell ref="H385:I385"/>
    <mergeCell ref="B386:G386"/>
    <mergeCell ref="H386:I386"/>
    <mergeCell ref="F398:G398"/>
    <mergeCell ref="F396:G396"/>
    <mergeCell ref="D450:I450"/>
    <mergeCell ref="H451:I451"/>
    <mergeCell ref="B451:E451"/>
    <mergeCell ref="H403:I403"/>
    <mergeCell ref="B447:G447"/>
    <mergeCell ref="D415:I415"/>
    <mergeCell ref="B419:G419"/>
    <mergeCell ref="H419:I419"/>
    <mergeCell ref="B422:D422"/>
    <mergeCell ref="B421:D421"/>
    <mergeCell ref="H422:I422"/>
    <mergeCell ref="E439:F439"/>
    <mergeCell ref="D434:I434"/>
    <mergeCell ref="D435:I435"/>
    <mergeCell ref="B440:H440"/>
    <mergeCell ref="E437:F437"/>
    <mergeCell ref="B437:D437"/>
    <mergeCell ref="D406:I406"/>
    <mergeCell ref="B404:G404"/>
    <mergeCell ref="H408:I408"/>
    <mergeCell ref="H432:I432"/>
    <mergeCell ref="F431:G431"/>
    <mergeCell ref="H405:I405"/>
    <mergeCell ref="B407:G407"/>
    <mergeCell ref="J412:J413"/>
    <mergeCell ref="B352:D352"/>
    <mergeCell ref="J438:J439"/>
    <mergeCell ref="J422:J423"/>
    <mergeCell ref="B409:G409"/>
    <mergeCell ref="B412:D412"/>
    <mergeCell ref="D416:I416"/>
    <mergeCell ref="H423:I423"/>
    <mergeCell ref="B417:G417"/>
    <mergeCell ref="H417:I417"/>
    <mergeCell ref="B418:G418"/>
    <mergeCell ref="H418:I418"/>
    <mergeCell ref="E438:F438"/>
    <mergeCell ref="B424:G424"/>
    <mergeCell ref="H424:I424"/>
    <mergeCell ref="B423:D423"/>
    <mergeCell ref="H421:I421"/>
    <mergeCell ref="D420:I420"/>
    <mergeCell ref="B411:D411"/>
    <mergeCell ref="H409:I409"/>
    <mergeCell ref="D410:I410"/>
    <mergeCell ref="B414:H414"/>
    <mergeCell ref="D430:I430"/>
    <mergeCell ref="B431:D431"/>
  </mergeCells>
  <phoneticPr fontId="2" type="noConversion"/>
  <conditionalFormatting sqref="F11:H12 H16:H19 G22 G26:G28">
    <cfRule type="cellIs" dxfId="12" priority="43" operator="equal">
      <formula>0</formula>
    </cfRule>
  </conditionalFormatting>
  <printOptions horizontalCentered="1"/>
  <pageMargins left="0.23622047244094491" right="0.23622047244094491" top="0.39370078740157483" bottom="0.39370078740157483" header="0" footer="0.19685039370078741"/>
  <pageSetup paperSize="9" scale="48" fitToHeight="0" orientation="portrait" r:id="rId1"/>
  <headerFooter>
    <oddFooter>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XFD971"/>
  <sheetViews>
    <sheetView workbookViewId="0"/>
  </sheetViews>
  <sheetFormatPr defaultColWidth="9.140625" defaultRowHeight="19.5" outlineLevelRow="1" x14ac:dyDescent="0.25"/>
  <cols>
    <col min="1" max="1" width="9.140625" style="64"/>
    <col min="2" max="2" width="15.85546875" style="64" customWidth="1"/>
    <col min="3" max="3" width="10.140625" style="64" customWidth="1"/>
    <col min="4" max="4" width="8.5703125" style="64" customWidth="1"/>
    <col min="5" max="5" width="9.5703125" style="64" customWidth="1"/>
    <col min="6" max="6" width="6.140625" style="64" customWidth="1"/>
    <col min="7" max="7" width="12.5703125" style="64" customWidth="1"/>
    <col min="8" max="8" width="65.7109375" style="64" customWidth="1"/>
    <col min="9" max="9" width="11.140625" style="64" customWidth="1"/>
    <col min="10" max="11" width="9.140625" style="64"/>
    <col min="12" max="12" width="44.42578125" style="64" bestFit="1" customWidth="1"/>
    <col min="13" max="13" width="19.28515625" style="64" bestFit="1" customWidth="1"/>
    <col min="14" max="14" width="44.42578125" style="64" bestFit="1" customWidth="1"/>
    <col min="15" max="15" width="53.42578125" style="64" bestFit="1" customWidth="1"/>
    <col min="16" max="16" width="6.85546875" style="64" bestFit="1" customWidth="1"/>
    <col min="17" max="17" width="13.140625" style="64" bestFit="1" customWidth="1"/>
    <col min="18" max="18" width="17.140625" style="64" bestFit="1" customWidth="1"/>
    <col min="19" max="19" width="33.42578125" style="64" bestFit="1" customWidth="1"/>
    <col min="20" max="20" width="11.7109375" style="64" bestFit="1" customWidth="1"/>
    <col min="21" max="21" width="7" style="64" bestFit="1" customWidth="1"/>
    <col min="22" max="22" width="15.28515625" style="64" customWidth="1"/>
    <col min="23" max="23" width="33.42578125" style="64" bestFit="1" customWidth="1"/>
    <col min="24" max="24" width="11.7109375" style="64" bestFit="1" customWidth="1"/>
    <col min="25" max="25" width="10.42578125" style="64" bestFit="1" customWidth="1"/>
    <col min="26" max="26" width="8.42578125" style="64" bestFit="1" customWidth="1"/>
    <col min="27" max="27" width="16.7109375" style="64" bestFit="1" customWidth="1"/>
    <col min="28" max="28" width="27.42578125" style="64" bestFit="1" customWidth="1"/>
    <col min="29" max="29" width="81.140625" style="64" bestFit="1" customWidth="1"/>
    <col min="30" max="30" width="6" style="64" bestFit="1" customWidth="1"/>
    <col min="31" max="31" width="23.28515625" style="64" bestFit="1" customWidth="1"/>
    <col min="32" max="32" width="22.85546875" style="64" bestFit="1" customWidth="1"/>
    <col min="33" max="33" width="81.140625" style="64" bestFit="1" customWidth="1"/>
    <col min="34" max="34" width="6.140625" style="64" bestFit="1" customWidth="1"/>
    <col min="35" max="35" width="9.140625" style="64"/>
    <col min="36" max="36" width="38" style="64" bestFit="1" customWidth="1"/>
    <col min="37" max="37" width="40.85546875" style="64" bestFit="1" customWidth="1"/>
    <col min="38" max="38" width="7.85546875" style="64" bestFit="1" customWidth="1"/>
    <col min="39" max="39" width="53.140625" style="64" bestFit="1" customWidth="1"/>
    <col min="40" max="40" width="14.42578125" style="64" bestFit="1" customWidth="1"/>
    <col min="41" max="41" width="10.28515625" style="64" bestFit="1" customWidth="1"/>
    <col min="42" max="42" width="17.85546875" style="64" bestFit="1" customWidth="1"/>
    <col min="43" max="43" width="24" style="64" bestFit="1" customWidth="1"/>
    <col min="44" max="44" width="15" style="64" bestFit="1" customWidth="1"/>
    <col min="45" max="16384" width="9.140625" style="64"/>
  </cols>
  <sheetData>
    <row r="2" spans="2:7" x14ac:dyDescent="0.25">
      <c r="B2" s="944" t="s">
        <v>283</v>
      </c>
      <c r="C2" s="945"/>
      <c r="D2" s="945"/>
      <c r="E2" s="945"/>
      <c r="F2" s="945"/>
      <c r="G2" s="946"/>
    </row>
    <row r="3" spans="2:7" x14ac:dyDescent="0.25">
      <c r="B3" s="947"/>
      <c r="C3" s="948"/>
      <c r="D3" s="948"/>
      <c r="E3" s="948"/>
      <c r="F3" s="948"/>
      <c r="G3" s="949"/>
    </row>
    <row r="4" spans="2:7" x14ac:dyDescent="0.25">
      <c r="B4" s="947"/>
      <c r="C4" s="948"/>
      <c r="D4" s="948"/>
      <c r="E4" s="948"/>
      <c r="F4" s="948"/>
      <c r="G4" s="949"/>
    </row>
    <row r="5" spans="2:7" x14ac:dyDescent="0.25">
      <c r="B5" s="947"/>
      <c r="C5" s="948"/>
      <c r="D5" s="948"/>
      <c r="E5" s="948"/>
      <c r="F5" s="948"/>
      <c r="G5" s="949"/>
    </row>
    <row r="6" spans="2:7" x14ac:dyDescent="0.25">
      <c r="B6" s="950"/>
      <c r="C6" s="951"/>
      <c r="D6" s="951"/>
      <c r="E6" s="951"/>
      <c r="F6" s="951"/>
      <c r="G6" s="952"/>
    </row>
    <row r="8" spans="2:7" x14ac:dyDescent="0.25">
      <c r="B8" s="65" t="s">
        <v>256</v>
      </c>
      <c r="C8" s="66"/>
      <c r="D8" s="66"/>
      <c r="E8" s="66"/>
      <c r="F8" s="67"/>
      <c r="G8" s="68"/>
    </row>
    <row r="9" spans="2:7" hidden="1" outlineLevel="1" x14ac:dyDescent="0.25">
      <c r="B9" s="64" t="s">
        <v>219</v>
      </c>
      <c r="C9" s="64" t="s">
        <v>39</v>
      </c>
      <c r="D9" s="64" t="s">
        <v>200</v>
      </c>
      <c r="E9" s="64" t="s">
        <v>257</v>
      </c>
    </row>
    <row r="10" spans="2:7" hidden="1" outlineLevel="1" x14ac:dyDescent="0.25">
      <c r="B10" s="64" t="str">
        <f>B126</f>
        <v>P01</v>
      </c>
      <c r="C10" s="64">
        <f>F126</f>
        <v>2</v>
      </c>
      <c r="D10" s="64">
        <f>C126</f>
        <v>1.82</v>
      </c>
      <c r="E10" s="64">
        <f>(D10+(D10/2.5))*C10</f>
        <v>5.0960000000000001</v>
      </c>
    </row>
    <row r="11" spans="2:7" hidden="1" outlineLevel="1" x14ac:dyDescent="0.25">
      <c r="B11" s="64" t="str">
        <f t="shared" ref="B11:B16" si="0">B127</f>
        <v>P02</v>
      </c>
      <c r="C11" s="64">
        <f t="shared" ref="C11:C16" si="1">F127</f>
        <v>2</v>
      </c>
      <c r="D11" s="64">
        <f t="shared" ref="D11:D16" si="2">C127</f>
        <v>0.9</v>
      </c>
      <c r="E11" s="64">
        <f t="shared" ref="E11:E16" si="3">(D11+(D11/2.5))*C11</f>
        <v>2.52</v>
      </c>
    </row>
    <row r="12" spans="2:7" hidden="1" outlineLevel="1" x14ac:dyDescent="0.25">
      <c r="B12" s="64" t="str">
        <f t="shared" si="0"/>
        <v>P03</v>
      </c>
      <c r="C12" s="64">
        <f t="shared" si="1"/>
        <v>10</v>
      </c>
      <c r="D12" s="64">
        <f t="shared" si="2"/>
        <v>0.8</v>
      </c>
      <c r="E12" s="64">
        <f t="shared" si="3"/>
        <v>11.200000000000001</v>
      </c>
    </row>
    <row r="13" spans="2:7" hidden="1" outlineLevel="1" x14ac:dyDescent="0.25">
      <c r="B13" s="64" t="str">
        <f t="shared" si="0"/>
        <v>P04</v>
      </c>
      <c r="C13" s="64">
        <f t="shared" si="1"/>
        <v>4</v>
      </c>
      <c r="D13" s="64">
        <f t="shared" si="2"/>
        <v>0.9</v>
      </c>
      <c r="E13" s="64">
        <f t="shared" si="3"/>
        <v>5.04</v>
      </c>
    </row>
    <row r="14" spans="2:7" hidden="1" outlineLevel="1" x14ac:dyDescent="0.25">
      <c r="B14" s="64" t="str">
        <f t="shared" si="0"/>
        <v>P05</v>
      </c>
      <c r="C14" s="64">
        <f t="shared" si="1"/>
        <v>1</v>
      </c>
      <c r="D14" s="64">
        <f t="shared" si="2"/>
        <v>0.84</v>
      </c>
      <c r="E14" s="64">
        <f t="shared" si="3"/>
        <v>1.1759999999999999</v>
      </c>
    </row>
    <row r="15" spans="2:7" hidden="1" outlineLevel="1" x14ac:dyDescent="0.25">
      <c r="B15" s="64" t="str">
        <f t="shared" si="0"/>
        <v>P06</v>
      </c>
      <c r="C15" s="64">
        <f t="shared" si="1"/>
        <v>5</v>
      </c>
      <c r="D15" s="64">
        <f t="shared" si="2"/>
        <v>0.7</v>
      </c>
      <c r="E15" s="64">
        <f t="shared" si="3"/>
        <v>4.9000000000000004</v>
      </c>
    </row>
    <row r="16" spans="2:7" hidden="1" outlineLevel="1" x14ac:dyDescent="0.25">
      <c r="B16" s="64" t="str">
        <f t="shared" si="0"/>
        <v>P07</v>
      </c>
      <c r="C16" s="64">
        <f t="shared" si="1"/>
        <v>2</v>
      </c>
      <c r="D16" s="64">
        <f t="shared" si="2"/>
        <v>1.2</v>
      </c>
      <c r="E16" s="64">
        <f t="shared" si="3"/>
        <v>3.36</v>
      </c>
    </row>
    <row r="17" spans="2:11 16384:16384" hidden="1" outlineLevel="1" x14ac:dyDescent="0.25">
      <c r="B17" s="64" t="s">
        <v>852</v>
      </c>
      <c r="E17" s="64">
        <f>SUM(E10:E16)</f>
        <v>33.292000000000002</v>
      </c>
    </row>
    <row r="18" spans="2:11 16384:16384" hidden="1" outlineLevel="1" x14ac:dyDescent="0.25"/>
    <row r="19" spans="2:11 16384:16384" hidden="1" outlineLevel="1" x14ac:dyDescent="0.25"/>
    <row r="20" spans="2:11 16384:16384" hidden="1" outlineLevel="1" x14ac:dyDescent="0.25"/>
    <row r="21" spans="2:11 16384:16384" hidden="1" outlineLevel="1" x14ac:dyDescent="0.25"/>
    <row r="22" spans="2:11 16384:16384" hidden="1" outlineLevel="1" x14ac:dyDescent="0.25"/>
    <row r="23" spans="2:11 16384:16384" hidden="1" outlineLevel="1" x14ac:dyDescent="0.25"/>
    <row r="24" spans="2:11 16384:16384" collapsed="1" x14ac:dyDescent="0.25"/>
    <row r="25" spans="2:11 16384:16384" x14ac:dyDescent="0.25">
      <c r="B25" s="65" t="s">
        <v>252</v>
      </c>
      <c r="C25" s="66"/>
      <c r="D25" s="66"/>
      <c r="E25" s="66"/>
      <c r="F25" s="67"/>
      <c r="G25" s="68"/>
    </row>
    <row r="26" spans="2:11 16384:16384" outlineLevel="1" x14ac:dyDescent="0.25">
      <c r="B26" s="64" t="s">
        <v>126</v>
      </c>
      <c r="C26" s="64" t="s">
        <v>236</v>
      </c>
      <c r="D26" s="64" t="s">
        <v>253</v>
      </c>
      <c r="E26" s="64" t="s">
        <v>174</v>
      </c>
      <c r="F26" s="64" t="s">
        <v>202</v>
      </c>
      <c r="G26" s="64" t="s">
        <v>225</v>
      </c>
    </row>
    <row r="27" spans="2:11 16384:16384" outlineLevel="1" x14ac:dyDescent="0.25">
      <c r="B27" s="64">
        <v>3</v>
      </c>
      <c r="C27" s="64">
        <v>2</v>
      </c>
      <c r="D27" s="64">
        <v>1</v>
      </c>
      <c r="E27" s="64" t="s">
        <v>825</v>
      </c>
      <c r="F27" s="64">
        <v>8.08</v>
      </c>
      <c r="G27" s="64">
        <v>11.37</v>
      </c>
      <c r="XFD27" s="64">
        <f t="shared" ref="XFD27:XFD89" si="4">SUM(B27:XFC27)</f>
        <v>25.45</v>
      </c>
    </row>
    <row r="28" spans="2:11 16384:16384" outlineLevel="1" x14ac:dyDescent="0.25">
      <c r="B28" s="64">
        <v>2</v>
      </c>
      <c r="C28" s="64">
        <v>2</v>
      </c>
      <c r="D28" s="64">
        <v>1</v>
      </c>
      <c r="E28" s="64" t="s">
        <v>826</v>
      </c>
      <c r="F28" s="64">
        <v>8.3000000000000007</v>
      </c>
      <c r="G28" s="64">
        <v>12.05</v>
      </c>
      <c r="XFD28" s="64">
        <f t="shared" si="4"/>
        <v>25.35</v>
      </c>
    </row>
    <row r="29" spans="2:11 16384:16384" outlineLevel="1" x14ac:dyDescent="0.25">
      <c r="E29" s="64" t="s">
        <v>827</v>
      </c>
      <c r="F29" s="64">
        <v>55.36</v>
      </c>
      <c r="G29" s="64">
        <v>59.36</v>
      </c>
      <c r="XFD29" s="64">
        <f t="shared" si="4"/>
        <v>114.72</v>
      </c>
    </row>
    <row r="30" spans="2:11 16384:16384" outlineLevel="1" x14ac:dyDescent="0.25">
      <c r="B30" s="64">
        <v>1</v>
      </c>
      <c r="C30" s="64">
        <v>1</v>
      </c>
      <c r="D30" s="64">
        <v>1</v>
      </c>
      <c r="E30" s="64" t="s">
        <v>828</v>
      </c>
      <c r="F30" s="64">
        <v>114.32</v>
      </c>
      <c r="G30" s="64">
        <v>70.73</v>
      </c>
      <c r="XFD30" s="64">
        <f t="shared" si="4"/>
        <v>188.05</v>
      </c>
    </row>
    <row r="31" spans="2:11 16384:16384" outlineLevel="1" x14ac:dyDescent="0.25">
      <c r="B31" s="64">
        <v>3</v>
      </c>
      <c r="C31" s="64">
        <v>4</v>
      </c>
      <c r="D31" s="64">
        <v>1</v>
      </c>
      <c r="E31" s="64" t="s">
        <v>254</v>
      </c>
      <c r="F31" s="64">
        <v>7.23</v>
      </c>
      <c r="G31" s="64">
        <v>10.9</v>
      </c>
      <c r="K31" s="64">
        <f>SUM(F27:F43)/7+SUM(D44:D53)*2</f>
        <v>62.597142857142856</v>
      </c>
      <c r="XFD31" s="64">
        <f t="shared" si="4"/>
        <v>88.727142857142866</v>
      </c>
    </row>
    <row r="32" spans="2:11 16384:16384" outlineLevel="1" x14ac:dyDescent="0.25">
      <c r="B32" s="64">
        <v>3</v>
      </c>
      <c r="C32" s="64">
        <v>2</v>
      </c>
      <c r="D32" s="64">
        <v>1</v>
      </c>
      <c r="E32" s="64" t="s">
        <v>535</v>
      </c>
      <c r="F32" s="64">
        <v>5.44</v>
      </c>
      <c r="G32" s="64">
        <v>9.34</v>
      </c>
      <c r="K32" s="64">
        <f>SUM(D55:D60)*2+SUM(F61:F82)/7</f>
        <v>10</v>
      </c>
      <c r="XFD32" s="64">
        <f t="shared" si="4"/>
        <v>30.78</v>
      </c>
    </row>
    <row r="33" spans="2:11 16384:16384" outlineLevel="1" x14ac:dyDescent="0.25">
      <c r="B33" s="64">
        <v>3</v>
      </c>
      <c r="C33" s="64">
        <v>4</v>
      </c>
      <c r="D33" s="64">
        <v>1</v>
      </c>
      <c r="E33" s="64" t="s">
        <v>415</v>
      </c>
      <c r="F33" s="64">
        <v>2.95</v>
      </c>
      <c r="G33" s="64">
        <v>7.13</v>
      </c>
      <c r="XFD33" s="64">
        <f t="shared" si="4"/>
        <v>18.079999999999998</v>
      </c>
    </row>
    <row r="34" spans="2:11 16384:16384" outlineLevel="1" x14ac:dyDescent="0.25">
      <c r="B34" s="64">
        <v>3</v>
      </c>
      <c r="C34" s="64">
        <v>1</v>
      </c>
      <c r="D34" s="64">
        <v>1</v>
      </c>
      <c r="E34" s="64" t="s">
        <v>829</v>
      </c>
      <c r="F34" s="64">
        <v>19.600000000000001</v>
      </c>
      <c r="G34" s="64">
        <v>17.8</v>
      </c>
      <c r="K34" s="64">
        <f>100</f>
        <v>100</v>
      </c>
      <c r="XFD34" s="64">
        <f t="shared" si="4"/>
        <v>142.4</v>
      </c>
    </row>
    <row r="35" spans="2:11 16384:16384" outlineLevel="1" x14ac:dyDescent="0.25">
      <c r="B35" s="64">
        <v>1</v>
      </c>
      <c r="C35" s="64">
        <v>1</v>
      </c>
      <c r="D35" s="64">
        <v>1</v>
      </c>
      <c r="E35" s="64" t="s">
        <v>830</v>
      </c>
      <c r="F35" s="64">
        <v>9.8000000000000007</v>
      </c>
      <c r="G35" s="64">
        <v>13.8</v>
      </c>
      <c r="XFD35" s="64">
        <f t="shared" si="4"/>
        <v>26.6</v>
      </c>
    </row>
    <row r="36" spans="2:11 16384:16384" outlineLevel="1" x14ac:dyDescent="0.25">
      <c r="B36" s="64">
        <v>5</v>
      </c>
      <c r="C36" s="64">
        <v>2</v>
      </c>
      <c r="E36" s="64" t="s">
        <v>831</v>
      </c>
      <c r="F36" s="64" t="s">
        <v>832</v>
      </c>
      <c r="G36" s="64" t="s">
        <v>832</v>
      </c>
      <c r="XFD36" s="64">
        <f t="shared" si="4"/>
        <v>7</v>
      </c>
    </row>
    <row r="37" spans="2:11 16384:16384" outlineLevel="1" x14ac:dyDescent="0.25">
      <c r="B37" s="64">
        <v>5</v>
      </c>
      <c r="C37" s="64">
        <v>2</v>
      </c>
      <c r="E37" s="64" t="s">
        <v>831</v>
      </c>
      <c r="F37" s="64" t="s">
        <v>832</v>
      </c>
      <c r="G37" s="64" t="s">
        <v>832</v>
      </c>
      <c r="XFD37" s="64">
        <f t="shared" si="4"/>
        <v>7</v>
      </c>
    </row>
    <row r="38" spans="2:11 16384:16384" outlineLevel="1" x14ac:dyDescent="0.25">
      <c r="B38" s="64">
        <v>2</v>
      </c>
      <c r="C38" s="64">
        <v>3</v>
      </c>
      <c r="D38" s="64">
        <v>1</v>
      </c>
      <c r="E38" s="64" t="s">
        <v>833</v>
      </c>
      <c r="F38" s="64">
        <v>13.72</v>
      </c>
      <c r="G38" s="64">
        <v>14.83</v>
      </c>
      <c r="XFD38" s="64">
        <f t="shared" si="4"/>
        <v>34.549999999999997</v>
      </c>
    </row>
    <row r="39" spans="2:11 16384:16384" outlineLevel="1" x14ac:dyDescent="0.25">
      <c r="B39" s="64">
        <v>2</v>
      </c>
      <c r="C39" s="64">
        <v>3</v>
      </c>
      <c r="D39" s="64">
        <v>1</v>
      </c>
      <c r="E39" s="64" t="s">
        <v>834</v>
      </c>
      <c r="F39" s="64">
        <v>10.55</v>
      </c>
      <c r="G39" s="64">
        <v>13.09</v>
      </c>
      <c r="XFD39" s="64">
        <f t="shared" si="4"/>
        <v>29.64</v>
      </c>
    </row>
    <row r="40" spans="2:11 16384:16384" outlineLevel="1" x14ac:dyDescent="0.25">
      <c r="B40" s="64">
        <v>2</v>
      </c>
      <c r="C40" s="64">
        <v>3</v>
      </c>
      <c r="D40" s="64">
        <v>1</v>
      </c>
      <c r="E40" s="64" t="s">
        <v>835</v>
      </c>
      <c r="F40" s="64">
        <v>10.77</v>
      </c>
      <c r="G40" s="64">
        <v>13.28</v>
      </c>
      <c r="XFD40" s="64">
        <f t="shared" si="4"/>
        <v>30.049999999999997</v>
      </c>
    </row>
    <row r="41" spans="2:11 16384:16384" outlineLevel="1" x14ac:dyDescent="0.25">
      <c r="B41" s="64">
        <v>2</v>
      </c>
      <c r="C41" s="64">
        <v>3</v>
      </c>
      <c r="D41" s="64">
        <v>1</v>
      </c>
      <c r="E41" s="64" t="s">
        <v>836</v>
      </c>
      <c r="F41" s="64">
        <v>10.62</v>
      </c>
      <c r="G41" s="64">
        <v>13.13</v>
      </c>
      <c r="XFD41" s="64">
        <f t="shared" si="4"/>
        <v>29.75</v>
      </c>
    </row>
    <row r="42" spans="2:11 16384:16384" outlineLevel="1" x14ac:dyDescent="0.25">
      <c r="B42" s="64">
        <v>2</v>
      </c>
      <c r="C42" s="64">
        <v>3</v>
      </c>
      <c r="D42" s="64">
        <v>1</v>
      </c>
      <c r="E42" s="64" t="s">
        <v>837</v>
      </c>
      <c r="F42" s="64">
        <v>10.61</v>
      </c>
      <c r="G42" s="64">
        <v>13.13</v>
      </c>
      <c r="XFD42" s="64">
        <f t="shared" si="4"/>
        <v>29.740000000000002</v>
      </c>
    </row>
    <row r="43" spans="2:11 16384:16384" outlineLevel="1" x14ac:dyDescent="0.25">
      <c r="B43" s="64">
        <v>2</v>
      </c>
      <c r="C43" s="64">
        <v>3</v>
      </c>
      <c r="D43" s="64">
        <v>1</v>
      </c>
      <c r="E43" s="64" t="s">
        <v>838</v>
      </c>
      <c r="F43" s="64">
        <v>10.83</v>
      </c>
      <c r="G43" s="64">
        <v>13.32</v>
      </c>
      <c r="XFD43" s="64">
        <f t="shared" si="4"/>
        <v>30.15</v>
      </c>
    </row>
    <row r="44" spans="2:11 16384:16384" outlineLevel="1" x14ac:dyDescent="0.25">
      <c r="B44" s="64">
        <v>2</v>
      </c>
      <c r="C44" s="64">
        <v>3</v>
      </c>
      <c r="D44" s="64">
        <v>1</v>
      </c>
      <c r="E44" s="64" t="s">
        <v>839</v>
      </c>
      <c r="F44" s="64">
        <v>10.83</v>
      </c>
      <c r="G44" s="64">
        <v>13.32</v>
      </c>
      <c r="XFD44" s="64">
        <f t="shared" si="4"/>
        <v>30.15</v>
      </c>
    </row>
    <row r="45" spans="2:11 16384:16384" outlineLevel="1" x14ac:dyDescent="0.25">
      <c r="B45" s="64">
        <v>2</v>
      </c>
      <c r="C45" s="64">
        <v>3</v>
      </c>
      <c r="D45" s="64">
        <v>1</v>
      </c>
      <c r="E45" s="64" t="s">
        <v>840</v>
      </c>
      <c r="F45" s="64">
        <v>10.83</v>
      </c>
      <c r="G45" s="64">
        <v>13.32</v>
      </c>
      <c r="XFD45" s="64">
        <f t="shared" si="4"/>
        <v>30.15</v>
      </c>
    </row>
    <row r="46" spans="2:11 16384:16384" outlineLevel="1" x14ac:dyDescent="0.25">
      <c r="B46" s="64">
        <v>2</v>
      </c>
      <c r="C46" s="64">
        <v>3</v>
      </c>
      <c r="D46" s="64">
        <v>1</v>
      </c>
      <c r="E46" s="64" t="s">
        <v>841</v>
      </c>
      <c r="F46" s="64">
        <v>10.83</v>
      </c>
      <c r="G46" s="64">
        <v>13.32</v>
      </c>
      <c r="XFD46" s="64">
        <f t="shared" si="4"/>
        <v>30.15</v>
      </c>
    </row>
    <row r="47" spans="2:11 16384:16384" outlineLevel="1" x14ac:dyDescent="0.25">
      <c r="B47" s="64">
        <v>2</v>
      </c>
      <c r="C47" s="64">
        <v>3</v>
      </c>
      <c r="D47" s="64">
        <v>1</v>
      </c>
      <c r="E47" s="64" t="s">
        <v>842</v>
      </c>
      <c r="F47" s="64">
        <v>10.68</v>
      </c>
      <c r="G47" s="64">
        <v>13.17</v>
      </c>
      <c r="XFD47" s="64">
        <f t="shared" si="4"/>
        <v>29.85</v>
      </c>
    </row>
    <row r="48" spans="2:11 16384:16384" outlineLevel="1" x14ac:dyDescent="0.25">
      <c r="B48" s="64">
        <v>3</v>
      </c>
      <c r="C48" s="64">
        <v>2</v>
      </c>
      <c r="D48" s="64">
        <v>1</v>
      </c>
      <c r="E48" s="64" t="s">
        <v>539</v>
      </c>
      <c r="F48" s="64">
        <v>18.52</v>
      </c>
      <c r="G48" s="64">
        <v>18.3</v>
      </c>
      <c r="XFD48" s="64">
        <f t="shared" si="4"/>
        <v>42.82</v>
      </c>
    </row>
    <row r="49" spans="2:7 16384:16384" outlineLevel="1" x14ac:dyDescent="0.25">
      <c r="B49" s="64">
        <v>3</v>
      </c>
      <c r="C49" s="64">
        <v>2</v>
      </c>
      <c r="D49" s="64">
        <v>1</v>
      </c>
      <c r="E49" s="64" t="s">
        <v>843</v>
      </c>
      <c r="F49" s="64">
        <v>16.48</v>
      </c>
      <c r="G49" s="64">
        <v>17.8</v>
      </c>
      <c r="XFD49" s="64">
        <f t="shared" si="4"/>
        <v>40.28</v>
      </c>
    </row>
    <row r="50" spans="2:7 16384:16384" outlineLevel="1" x14ac:dyDescent="0.25">
      <c r="B50" s="64">
        <v>2</v>
      </c>
      <c r="C50" s="64">
        <v>1</v>
      </c>
      <c r="D50" s="64">
        <v>1</v>
      </c>
      <c r="E50" s="64" t="s">
        <v>844</v>
      </c>
      <c r="F50" s="64">
        <v>17.22</v>
      </c>
      <c r="G50" s="64">
        <v>16.899999999999999</v>
      </c>
      <c r="XFD50" s="64">
        <f t="shared" si="4"/>
        <v>38.119999999999997</v>
      </c>
    </row>
    <row r="51" spans="2:7 16384:16384" outlineLevel="1" x14ac:dyDescent="0.25">
      <c r="B51" s="64">
        <v>3</v>
      </c>
      <c r="C51" s="64">
        <v>2</v>
      </c>
      <c r="D51" s="64">
        <v>1</v>
      </c>
      <c r="E51" s="64" t="s">
        <v>845</v>
      </c>
      <c r="F51" s="64">
        <v>11.93</v>
      </c>
      <c r="G51" s="64">
        <v>14.08</v>
      </c>
      <c r="XFD51" s="64">
        <f t="shared" si="4"/>
        <v>32.01</v>
      </c>
    </row>
    <row r="52" spans="2:7 16384:16384" outlineLevel="1" x14ac:dyDescent="0.25">
      <c r="B52" s="64">
        <v>3</v>
      </c>
      <c r="C52" s="64">
        <v>4</v>
      </c>
      <c r="D52" s="64">
        <v>1</v>
      </c>
      <c r="E52" s="64" t="s">
        <v>544</v>
      </c>
      <c r="F52" s="64">
        <v>6.53</v>
      </c>
      <c r="G52" s="64">
        <v>10.28</v>
      </c>
      <c r="XFD52" s="64">
        <f t="shared" si="4"/>
        <v>24.810000000000002</v>
      </c>
    </row>
    <row r="53" spans="2:7 16384:16384" outlineLevel="1" x14ac:dyDescent="0.25">
      <c r="B53" s="64">
        <v>3</v>
      </c>
      <c r="C53" s="64">
        <v>4</v>
      </c>
      <c r="D53" s="64">
        <v>1</v>
      </c>
      <c r="E53" s="64" t="s">
        <v>846</v>
      </c>
      <c r="F53" s="64">
        <v>8.01</v>
      </c>
      <c r="G53" s="64">
        <v>11.32</v>
      </c>
      <c r="XFD53" s="64">
        <f t="shared" si="4"/>
        <v>27.33</v>
      </c>
    </row>
    <row r="54" spans="2:7 16384:16384" outlineLevel="1" x14ac:dyDescent="0.25">
      <c r="B54" s="64">
        <v>3</v>
      </c>
      <c r="C54" s="64">
        <v>4</v>
      </c>
      <c r="D54" s="64">
        <v>1</v>
      </c>
      <c r="E54" s="64" t="s">
        <v>847</v>
      </c>
      <c r="F54" s="64">
        <v>8.01</v>
      </c>
      <c r="G54" s="64">
        <v>11.32</v>
      </c>
      <c r="XFD54" s="64">
        <f t="shared" si="4"/>
        <v>27.33</v>
      </c>
    </row>
    <row r="55" spans="2:7 16384:16384" outlineLevel="1" x14ac:dyDescent="0.25">
      <c r="B55" s="64">
        <v>3</v>
      </c>
      <c r="C55" s="64">
        <v>4</v>
      </c>
      <c r="D55" s="64">
        <v>1</v>
      </c>
      <c r="E55" s="64" t="s">
        <v>848</v>
      </c>
      <c r="F55" s="64">
        <v>2.99</v>
      </c>
      <c r="G55" s="64">
        <v>7.5</v>
      </c>
      <c r="XFD55" s="64">
        <f t="shared" si="4"/>
        <v>18.490000000000002</v>
      </c>
    </row>
    <row r="56" spans="2:7 16384:16384" outlineLevel="1" x14ac:dyDescent="0.25">
      <c r="B56" s="64">
        <v>3</v>
      </c>
      <c r="C56" s="64">
        <v>4</v>
      </c>
      <c r="D56" s="64">
        <v>1</v>
      </c>
      <c r="E56" s="64" t="s">
        <v>547</v>
      </c>
      <c r="F56" s="64">
        <v>4.13</v>
      </c>
      <c r="G56" s="64">
        <v>8.14</v>
      </c>
      <c r="XFD56" s="64">
        <f t="shared" si="4"/>
        <v>20.27</v>
      </c>
    </row>
    <row r="57" spans="2:7 16384:16384" outlineLevel="1" x14ac:dyDescent="0.25">
      <c r="B57" s="64">
        <v>3</v>
      </c>
      <c r="C57" s="64">
        <v>4</v>
      </c>
      <c r="D57" s="64">
        <v>1</v>
      </c>
      <c r="E57" s="64" t="s">
        <v>849</v>
      </c>
      <c r="F57" s="64">
        <v>5.07</v>
      </c>
      <c r="G57" s="64">
        <v>9.36</v>
      </c>
      <c r="XFD57" s="64">
        <f t="shared" si="4"/>
        <v>22.43</v>
      </c>
    </row>
    <row r="58" spans="2:7 16384:16384" outlineLevel="1" x14ac:dyDescent="0.25">
      <c r="B58" s="64">
        <v>3</v>
      </c>
      <c r="C58" s="64">
        <v>4</v>
      </c>
      <c r="D58" s="64">
        <v>1</v>
      </c>
      <c r="E58" s="64" t="s">
        <v>850</v>
      </c>
      <c r="F58" s="64">
        <v>5.07</v>
      </c>
      <c r="G58" s="64">
        <v>9.36</v>
      </c>
      <c r="XFD58" s="64">
        <f t="shared" si="4"/>
        <v>22.43</v>
      </c>
    </row>
    <row r="59" spans="2:7 16384:16384" outlineLevel="1" x14ac:dyDescent="0.25">
      <c r="B59" s="64">
        <v>3</v>
      </c>
      <c r="C59" s="64">
        <v>4</v>
      </c>
      <c r="D59" s="64">
        <v>1</v>
      </c>
      <c r="E59" s="64" t="s">
        <v>851</v>
      </c>
      <c r="F59" s="64">
        <v>3.66</v>
      </c>
      <c r="G59" s="64">
        <v>7.66</v>
      </c>
      <c r="XFD59" s="64">
        <f t="shared" si="4"/>
        <v>19.32</v>
      </c>
    </row>
    <row r="60" spans="2:7 16384:16384" outlineLevel="1" x14ac:dyDescent="0.25">
      <c r="B60" s="64" t="s">
        <v>255</v>
      </c>
      <c r="F60" s="64">
        <v>448.96</v>
      </c>
      <c r="G60" s="64">
        <v>488.41</v>
      </c>
      <c r="XFD60" s="64">
        <f>SUM(B60:XFC60)</f>
        <v>937.37</v>
      </c>
    </row>
    <row r="61" spans="2:7 16384:16384" outlineLevel="1" x14ac:dyDescent="0.25"/>
    <row r="62" spans="2:7 16384:16384" outlineLevel="1" x14ac:dyDescent="0.25"/>
    <row r="63" spans="2:7 16384:16384" outlineLevel="1" x14ac:dyDescent="0.25"/>
    <row r="64" spans="2:7 16384:16384" outlineLevel="1" x14ac:dyDescent="0.25"/>
    <row r="65" outlineLevel="1" x14ac:dyDescent="0.25"/>
    <row r="66" outlineLevel="1" x14ac:dyDescent="0.25"/>
    <row r="67" outlineLevel="1" x14ac:dyDescent="0.25"/>
    <row r="68" outlineLevel="1" x14ac:dyDescent="0.25"/>
    <row r="69" outlineLevel="1" x14ac:dyDescent="0.25"/>
    <row r="70" outlineLevel="1" x14ac:dyDescent="0.25"/>
    <row r="71" outlineLevel="1" x14ac:dyDescent="0.25"/>
    <row r="72" outlineLevel="1" x14ac:dyDescent="0.25"/>
    <row r="73" outlineLevel="1" x14ac:dyDescent="0.25"/>
    <row r="74" outlineLevel="1" x14ac:dyDescent="0.25"/>
    <row r="75" outlineLevel="1" x14ac:dyDescent="0.25"/>
    <row r="76" outlineLevel="1" x14ac:dyDescent="0.25"/>
    <row r="77" outlineLevel="1" x14ac:dyDescent="0.25"/>
    <row r="78" outlineLevel="1" x14ac:dyDescent="0.25"/>
    <row r="79" outlineLevel="1" x14ac:dyDescent="0.25"/>
    <row r="80" outlineLevel="1" x14ac:dyDescent="0.25"/>
    <row r="81" spans="2:7 16384:16384" outlineLevel="1" x14ac:dyDescent="0.25"/>
    <row r="82" spans="2:7 16384:16384" outlineLevel="1" x14ac:dyDescent="0.25"/>
    <row r="83" spans="2:7 16384:16384" outlineLevel="1" x14ac:dyDescent="0.25"/>
    <row r="84" spans="2:7 16384:16384" outlineLevel="1" x14ac:dyDescent="0.25"/>
    <row r="85" spans="2:7 16384:16384" outlineLevel="1" x14ac:dyDescent="0.25"/>
    <row r="86" spans="2:7 16384:16384" outlineLevel="1" x14ac:dyDescent="0.25"/>
    <row r="87" spans="2:7 16384:16384" outlineLevel="1" x14ac:dyDescent="0.25"/>
    <row r="88" spans="2:7 16384:16384" outlineLevel="1" x14ac:dyDescent="0.25"/>
    <row r="89" spans="2:7 16384:16384" outlineLevel="1" x14ac:dyDescent="0.25">
      <c r="XFD89" s="64">
        <f t="shared" si="4"/>
        <v>0</v>
      </c>
    </row>
    <row r="91" spans="2:7 16384:16384" x14ac:dyDescent="0.25">
      <c r="B91" s="65" t="s">
        <v>265</v>
      </c>
      <c r="C91" s="66"/>
      <c r="D91" s="66"/>
      <c r="E91" s="66"/>
      <c r="F91" s="67"/>
      <c r="G91" s="68"/>
    </row>
    <row r="92" spans="2:7 16384:16384" outlineLevel="1" x14ac:dyDescent="0.25">
      <c r="B92" s="64" t="s">
        <v>219</v>
      </c>
      <c r="C92" s="64" t="s">
        <v>39</v>
      </c>
      <c r="D92" s="64" t="s">
        <v>200</v>
      </c>
      <c r="E92" s="64" t="s">
        <v>266</v>
      </c>
    </row>
    <row r="93" spans="2:7 16384:16384" outlineLevel="1" x14ac:dyDescent="0.25">
      <c r="B93" s="64" t="str">
        <f>B109</f>
        <v>J02</v>
      </c>
      <c r="C93" s="64">
        <f>F109</f>
        <v>3</v>
      </c>
      <c r="D93" s="64">
        <f>C109</f>
        <v>2.5</v>
      </c>
      <c r="E93" s="64">
        <f>(D93+(D93/2.5))*C93</f>
        <v>10.5</v>
      </c>
    </row>
    <row r="94" spans="2:7 16384:16384" outlineLevel="1" x14ac:dyDescent="0.25">
      <c r="B94" s="64" t="str">
        <f>B110</f>
        <v>J03</v>
      </c>
      <c r="C94" s="64">
        <f>F110</f>
        <v>9</v>
      </c>
      <c r="D94" s="64">
        <f>C110</f>
        <v>1.2</v>
      </c>
      <c r="E94" s="64">
        <f>(D94+(D94/2.5))*C94</f>
        <v>15.12</v>
      </c>
    </row>
    <row r="95" spans="2:7 16384:16384" outlineLevel="1" x14ac:dyDescent="0.25">
      <c r="B95" s="64" t="str">
        <f>B111</f>
        <v>J04</v>
      </c>
      <c r="C95" s="64">
        <f>F111</f>
        <v>9</v>
      </c>
      <c r="D95" s="64">
        <f>C111</f>
        <v>1.5</v>
      </c>
      <c r="E95" s="64">
        <f>(D95+(D95/2.5))*C95</f>
        <v>18.900000000000002</v>
      </c>
    </row>
    <row r="96" spans="2:7 16384:16384" outlineLevel="1" x14ac:dyDescent="0.25">
      <c r="B96" s="64" t="str">
        <f>B112</f>
        <v>J05</v>
      </c>
      <c r="C96" s="64">
        <f>F112</f>
        <v>1</v>
      </c>
      <c r="D96" s="64">
        <f>C112</f>
        <v>1</v>
      </c>
      <c r="E96" s="64">
        <f>(D96+(D96/2.5))*C96</f>
        <v>1.4</v>
      </c>
    </row>
    <row r="97" spans="2:8" outlineLevel="1" x14ac:dyDescent="0.25">
      <c r="B97" s="64" t="str">
        <f>B113</f>
        <v>J06</v>
      </c>
      <c r="C97" s="64">
        <f>F113</f>
        <v>3</v>
      </c>
      <c r="D97" s="64">
        <f>C113</f>
        <v>1.6</v>
      </c>
      <c r="E97" s="64">
        <f>(D97+(D97/2.5))*C97</f>
        <v>6.7200000000000006</v>
      </c>
    </row>
    <row r="98" spans="2:8" outlineLevel="1" x14ac:dyDescent="0.25">
      <c r="B98" s="64" t="s">
        <v>852</v>
      </c>
      <c r="E98" s="64">
        <f>SUM(E93:E97)</f>
        <v>52.639999999999993</v>
      </c>
    </row>
    <row r="99" spans="2:8" outlineLevel="1" x14ac:dyDescent="0.25"/>
    <row r="100" spans="2:8" outlineLevel="1" x14ac:dyDescent="0.25"/>
    <row r="101" spans="2:8" outlineLevel="1" x14ac:dyDescent="0.25"/>
    <row r="102" spans="2:8" outlineLevel="1" x14ac:dyDescent="0.25"/>
    <row r="103" spans="2:8" outlineLevel="1" x14ac:dyDescent="0.25"/>
    <row r="104" spans="2:8" outlineLevel="1" x14ac:dyDescent="0.25"/>
    <row r="105" spans="2:8" outlineLevel="1" x14ac:dyDescent="0.25"/>
    <row r="107" spans="2:8" x14ac:dyDescent="0.25">
      <c r="B107" s="65" t="s">
        <v>269</v>
      </c>
      <c r="C107" s="66"/>
      <c r="D107" s="66"/>
      <c r="E107" s="66"/>
      <c r="F107" s="67"/>
      <c r="G107" s="68"/>
    </row>
    <row r="108" spans="2:8" outlineLevel="1" x14ac:dyDescent="0.25">
      <c r="B108" s="64" t="s">
        <v>813</v>
      </c>
      <c r="C108" s="64" t="s">
        <v>200</v>
      </c>
      <c r="D108" s="64" t="s">
        <v>201</v>
      </c>
      <c r="E108" s="64" t="s">
        <v>814</v>
      </c>
      <c r="F108" s="64" t="s">
        <v>230</v>
      </c>
      <c r="G108" s="64" t="s">
        <v>228</v>
      </c>
      <c r="H108" s="64" t="s">
        <v>815</v>
      </c>
    </row>
    <row r="109" spans="2:8" outlineLevel="1" x14ac:dyDescent="0.25">
      <c r="B109" s="64" t="s">
        <v>816</v>
      </c>
      <c r="C109" s="64">
        <v>2.5</v>
      </c>
      <c r="D109" s="64">
        <v>0.6</v>
      </c>
      <c r="E109" s="64">
        <v>2.1</v>
      </c>
      <c r="F109" s="64">
        <v>3</v>
      </c>
      <c r="G109" s="64">
        <v>4.5</v>
      </c>
      <c r="H109" s="64" t="s">
        <v>817</v>
      </c>
    </row>
    <row r="110" spans="2:8" outlineLevel="1" x14ac:dyDescent="0.25">
      <c r="B110" s="64" t="s">
        <v>818</v>
      </c>
      <c r="C110" s="64">
        <v>1.2</v>
      </c>
      <c r="D110" s="64">
        <v>0.6</v>
      </c>
      <c r="E110" s="64">
        <v>2.1</v>
      </c>
      <c r="F110" s="64">
        <v>9</v>
      </c>
      <c r="G110" s="64">
        <v>6.48</v>
      </c>
      <c r="H110" s="64" t="s">
        <v>819</v>
      </c>
    </row>
    <row r="111" spans="2:8" outlineLevel="1" x14ac:dyDescent="0.25">
      <c r="B111" s="64" t="s">
        <v>820</v>
      </c>
      <c r="C111" s="64">
        <v>1.5</v>
      </c>
      <c r="D111" s="64">
        <v>0.6</v>
      </c>
      <c r="E111" s="64">
        <v>2.1</v>
      </c>
      <c r="F111" s="64">
        <v>9</v>
      </c>
      <c r="G111" s="64">
        <v>8.1</v>
      </c>
      <c r="H111" s="64" t="s">
        <v>873</v>
      </c>
    </row>
    <row r="112" spans="2:8" outlineLevel="1" x14ac:dyDescent="0.25">
      <c r="B112" s="64" t="s">
        <v>821</v>
      </c>
      <c r="C112" s="64">
        <v>1</v>
      </c>
      <c r="D112" s="64">
        <v>0.6</v>
      </c>
      <c r="E112" s="64">
        <v>2.1</v>
      </c>
      <c r="F112" s="64">
        <v>1</v>
      </c>
      <c r="G112" s="64">
        <v>0.6</v>
      </c>
      <c r="H112" s="64" t="s">
        <v>822</v>
      </c>
    </row>
    <row r="113" spans="2:9" outlineLevel="1" x14ac:dyDescent="0.25">
      <c r="B113" s="64" t="s">
        <v>823</v>
      </c>
      <c r="C113" s="64">
        <v>1.6</v>
      </c>
      <c r="D113" s="64">
        <v>1.07</v>
      </c>
      <c r="E113" s="64">
        <v>1.1000000000000001</v>
      </c>
      <c r="F113" s="64">
        <v>3</v>
      </c>
      <c r="G113" s="64">
        <v>5.14</v>
      </c>
      <c r="H113" s="64" t="s">
        <v>824</v>
      </c>
    </row>
    <row r="114" spans="2:9" outlineLevel="1" x14ac:dyDescent="0.25"/>
    <row r="115" spans="2:9" outlineLevel="1" x14ac:dyDescent="0.25"/>
    <row r="116" spans="2:9" outlineLevel="1" x14ac:dyDescent="0.25"/>
    <row r="117" spans="2:9" outlineLevel="1" x14ac:dyDescent="0.25"/>
    <row r="118" spans="2:9" outlineLevel="1" x14ac:dyDescent="0.25"/>
    <row r="119" spans="2:9" outlineLevel="1" x14ac:dyDescent="0.25"/>
    <row r="120" spans="2:9" outlineLevel="1" x14ac:dyDescent="0.25"/>
    <row r="121" spans="2:9" outlineLevel="1" x14ac:dyDescent="0.25"/>
    <row r="122" spans="2:9" outlineLevel="1" x14ac:dyDescent="0.25"/>
    <row r="124" spans="2:9" x14ac:dyDescent="0.25">
      <c r="B124" s="65" t="s">
        <v>433</v>
      </c>
      <c r="C124" s="66"/>
      <c r="D124" s="66"/>
      <c r="E124" s="66"/>
      <c r="F124" s="67"/>
      <c r="G124" s="68"/>
    </row>
    <row r="125" spans="2:9" outlineLevel="1" x14ac:dyDescent="0.25">
      <c r="B125" s="64" t="s">
        <v>229</v>
      </c>
      <c r="C125" s="64" t="s">
        <v>200</v>
      </c>
      <c r="D125" s="64" t="s">
        <v>201</v>
      </c>
      <c r="E125" s="64" t="s">
        <v>228</v>
      </c>
      <c r="F125" s="64" t="s">
        <v>230</v>
      </c>
      <c r="G125" s="64" t="s">
        <v>53</v>
      </c>
    </row>
    <row r="126" spans="2:9" outlineLevel="1" x14ac:dyDescent="0.25">
      <c r="B126" s="64" t="s">
        <v>799</v>
      </c>
      <c r="C126" s="64">
        <v>1.82</v>
      </c>
      <c r="D126" s="64">
        <v>2.1</v>
      </c>
      <c r="E126" s="64">
        <v>7.64</v>
      </c>
      <c r="F126" s="64">
        <v>2</v>
      </c>
      <c r="G126" s="64" t="s">
        <v>800</v>
      </c>
      <c r="I126" s="164"/>
    </row>
    <row r="127" spans="2:9" outlineLevel="1" x14ac:dyDescent="0.25">
      <c r="B127" s="64" t="s">
        <v>801</v>
      </c>
      <c r="C127" s="64">
        <v>0.9</v>
      </c>
      <c r="D127" s="64">
        <v>2.1</v>
      </c>
      <c r="E127" s="64">
        <v>3.78</v>
      </c>
      <c r="F127" s="64">
        <v>2</v>
      </c>
      <c r="G127" s="64" t="s">
        <v>802</v>
      </c>
      <c r="I127" s="163"/>
    </row>
    <row r="128" spans="2:9" outlineLevel="1" x14ac:dyDescent="0.25">
      <c r="B128" s="64" t="s">
        <v>803</v>
      </c>
      <c r="C128" s="64">
        <v>0.8</v>
      </c>
      <c r="D128" s="64">
        <v>2.1</v>
      </c>
      <c r="E128" s="64">
        <v>16.8</v>
      </c>
      <c r="F128" s="64">
        <v>10</v>
      </c>
      <c r="G128" s="64" t="s">
        <v>804</v>
      </c>
      <c r="I128" s="163"/>
    </row>
    <row r="129" spans="2:9" outlineLevel="1" x14ac:dyDescent="0.25">
      <c r="B129" s="64" t="s">
        <v>805</v>
      </c>
      <c r="C129" s="64">
        <v>0.9</v>
      </c>
      <c r="D129" s="64">
        <v>2.1</v>
      </c>
      <c r="E129" s="64">
        <v>7.56</v>
      </c>
      <c r="F129" s="64">
        <v>4</v>
      </c>
      <c r="G129" s="64" t="s">
        <v>806</v>
      </c>
      <c r="I129" s="163"/>
    </row>
    <row r="130" spans="2:9" outlineLevel="1" x14ac:dyDescent="0.25">
      <c r="B130" s="64" t="s">
        <v>807</v>
      </c>
      <c r="C130" s="64">
        <v>0.84</v>
      </c>
      <c r="D130" s="64">
        <v>2.1</v>
      </c>
      <c r="E130" s="64">
        <v>1.76</v>
      </c>
      <c r="F130" s="64">
        <v>1</v>
      </c>
      <c r="G130" s="64" t="s">
        <v>808</v>
      </c>
      <c r="I130" s="163"/>
    </row>
    <row r="131" spans="2:9" outlineLevel="1" x14ac:dyDescent="0.25">
      <c r="B131" s="64" t="s">
        <v>809</v>
      </c>
      <c r="C131" s="64">
        <v>0.7</v>
      </c>
      <c r="D131" s="64">
        <v>1.6</v>
      </c>
      <c r="E131" s="64">
        <v>5.6</v>
      </c>
      <c r="F131" s="64">
        <v>5</v>
      </c>
      <c r="G131" s="64" t="s">
        <v>810</v>
      </c>
      <c r="I131" s="163"/>
    </row>
    <row r="132" spans="2:9" outlineLevel="1" x14ac:dyDescent="0.25">
      <c r="B132" s="64" t="s">
        <v>811</v>
      </c>
      <c r="C132" s="64">
        <v>1.2</v>
      </c>
      <c r="D132" s="64">
        <v>2.1</v>
      </c>
      <c r="E132" s="64">
        <v>5.04</v>
      </c>
      <c r="F132" s="64">
        <v>2</v>
      </c>
      <c r="G132" s="64" t="s">
        <v>812</v>
      </c>
      <c r="I132" s="163"/>
    </row>
    <row r="133" spans="2:9" outlineLevel="1" x14ac:dyDescent="0.25">
      <c r="B133" s="64" t="s">
        <v>853</v>
      </c>
      <c r="C133" s="64">
        <v>1.2</v>
      </c>
      <c r="D133" s="64">
        <v>2.1</v>
      </c>
      <c r="E133" s="64">
        <v>5.04</v>
      </c>
      <c r="F133" s="64">
        <v>2</v>
      </c>
      <c r="G133" s="64" t="s">
        <v>854</v>
      </c>
      <c r="I133" s="164"/>
    </row>
    <row r="134" spans="2:9" outlineLevel="1" x14ac:dyDescent="0.25">
      <c r="B134" s="64" t="s">
        <v>855</v>
      </c>
      <c r="C134" s="64">
        <v>0.7</v>
      </c>
      <c r="D134" s="64">
        <v>0.8</v>
      </c>
      <c r="E134" s="64">
        <v>0.56000000000000005</v>
      </c>
      <c r="F134" s="64">
        <v>1</v>
      </c>
      <c r="G134" s="64" t="s">
        <v>856</v>
      </c>
      <c r="I134" s="163"/>
    </row>
    <row r="135" spans="2:9" outlineLevel="1" x14ac:dyDescent="0.25">
      <c r="B135" s="64" t="s">
        <v>734</v>
      </c>
      <c r="C135" s="64">
        <v>1.8</v>
      </c>
      <c r="D135" s="64">
        <v>2.1</v>
      </c>
      <c r="E135" s="64">
        <v>7.56</v>
      </c>
      <c r="F135" s="64">
        <v>2</v>
      </c>
      <c r="G135" s="64" t="s">
        <v>857</v>
      </c>
      <c r="I135" s="163"/>
    </row>
    <row r="136" spans="2:9" outlineLevel="1" x14ac:dyDescent="0.25"/>
    <row r="137" spans="2:9" outlineLevel="1" x14ac:dyDescent="0.25"/>
    <row r="138" spans="2:9" outlineLevel="1" x14ac:dyDescent="0.25"/>
    <row r="139" spans="2:9" outlineLevel="1" x14ac:dyDescent="0.25"/>
    <row r="140" spans="2:9" outlineLevel="1" x14ac:dyDescent="0.25"/>
    <row r="141" spans="2:9" outlineLevel="1" x14ac:dyDescent="0.25"/>
    <row r="142" spans="2:9" outlineLevel="1" x14ac:dyDescent="0.25"/>
    <row r="144" spans="2:9" x14ac:dyDescent="0.25">
      <c r="B144" s="65" t="s">
        <v>442</v>
      </c>
      <c r="C144" s="66"/>
      <c r="D144" s="66"/>
      <c r="E144" s="66"/>
      <c r="F144" s="67"/>
      <c r="G144" s="68"/>
    </row>
    <row r="145" spans="2:4" hidden="1" outlineLevel="1" x14ac:dyDescent="0.25">
      <c r="B145" s="64" t="s">
        <v>174</v>
      </c>
      <c r="C145" s="64" t="s">
        <v>202</v>
      </c>
    </row>
    <row r="146" spans="2:4" hidden="1" outlineLevel="1" x14ac:dyDescent="0.25">
      <c r="B146" s="64" t="s">
        <v>735</v>
      </c>
      <c r="C146" s="64">
        <v>7.88</v>
      </c>
      <c r="D146" s="64" t="e">
        <f>C146='MEMORIA DE CALCULO AT'!#REF!</f>
        <v>#REF!</v>
      </c>
    </row>
    <row r="147" spans="2:4" hidden="1" outlineLevel="1" x14ac:dyDescent="0.25">
      <c r="B147" s="64" t="s">
        <v>736</v>
      </c>
      <c r="C147" s="64">
        <v>9.9</v>
      </c>
      <c r="D147" s="64" t="e">
        <f>C147='MEMORIA DE CALCULO AT'!#REF!</f>
        <v>#REF!</v>
      </c>
    </row>
    <row r="148" spans="2:4" hidden="1" outlineLevel="1" x14ac:dyDescent="0.25">
      <c r="B148" s="64" t="s">
        <v>531</v>
      </c>
      <c r="C148" s="64">
        <v>6.06</v>
      </c>
      <c r="D148" s="64" t="e">
        <f>C148='MEMORIA DE CALCULO AT'!#REF!</f>
        <v>#REF!</v>
      </c>
    </row>
    <row r="149" spans="2:4" hidden="1" outlineLevel="1" x14ac:dyDescent="0.25">
      <c r="B149" s="64" t="s">
        <v>737</v>
      </c>
      <c r="C149" s="64">
        <v>23.19</v>
      </c>
      <c r="D149" s="64" t="e">
        <f>C149='MEMORIA DE CALCULO AT'!#REF!</f>
        <v>#REF!</v>
      </c>
    </row>
    <row r="150" spans="2:4" hidden="1" outlineLevel="1" x14ac:dyDescent="0.25">
      <c r="B150" s="64" t="s">
        <v>738</v>
      </c>
      <c r="C150" s="64">
        <v>33.11</v>
      </c>
      <c r="D150" s="64" t="e">
        <f>C150='MEMORIA DE CALCULO AT'!#REF!</f>
        <v>#REF!</v>
      </c>
    </row>
    <row r="151" spans="2:4" hidden="1" outlineLevel="1" x14ac:dyDescent="0.25">
      <c r="B151" s="64" t="s">
        <v>739</v>
      </c>
      <c r="C151" s="64">
        <v>22.35</v>
      </c>
      <c r="D151" s="64" t="e">
        <f>C151='MEMORIA DE CALCULO AT'!#REF!</f>
        <v>#REF!</v>
      </c>
    </row>
    <row r="152" spans="2:4" hidden="1" outlineLevel="1" x14ac:dyDescent="0.25">
      <c r="B152" s="64" t="s">
        <v>740</v>
      </c>
      <c r="C152" s="64">
        <v>108.83</v>
      </c>
      <c r="D152" s="64" t="e">
        <f>C152='MEMORIA DE CALCULO AT'!#REF!</f>
        <v>#REF!</v>
      </c>
    </row>
    <row r="153" spans="2:4" hidden="1" outlineLevel="1" x14ac:dyDescent="0.25">
      <c r="B153" s="64" t="s">
        <v>741</v>
      </c>
      <c r="C153" s="64">
        <v>8.64</v>
      </c>
      <c r="D153" s="64" t="e">
        <f>C153='MEMORIA DE CALCULO AT'!#REF!</f>
        <v>#REF!</v>
      </c>
    </row>
    <row r="154" spans="2:4" hidden="1" outlineLevel="1" x14ac:dyDescent="0.25">
      <c r="B154" s="64" t="s">
        <v>742</v>
      </c>
      <c r="C154" s="64">
        <v>8.64</v>
      </c>
      <c r="D154" s="64" t="e">
        <f>C154='MEMORIA DE CALCULO AT'!#REF!</f>
        <v>#REF!</v>
      </c>
    </row>
    <row r="155" spans="2:4" hidden="1" outlineLevel="1" x14ac:dyDescent="0.25">
      <c r="B155" s="64" t="s">
        <v>254</v>
      </c>
      <c r="C155" s="64">
        <v>11.16</v>
      </c>
      <c r="D155" s="64" t="e">
        <f>C155='MEMORIA DE CALCULO AT'!#REF!</f>
        <v>#REF!</v>
      </c>
    </row>
    <row r="156" spans="2:4" hidden="1" outlineLevel="1" x14ac:dyDescent="0.25">
      <c r="B156" s="64" t="s">
        <v>254</v>
      </c>
      <c r="C156" s="64">
        <v>4.5</v>
      </c>
      <c r="D156" s="64" t="e">
        <f>C156='MEMORIA DE CALCULO AT'!#REF!</f>
        <v>#REF!</v>
      </c>
    </row>
    <row r="157" spans="2:4" hidden="1" outlineLevel="1" x14ac:dyDescent="0.25">
      <c r="B157" s="64" t="s">
        <v>743</v>
      </c>
      <c r="C157" s="64">
        <v>8.14</v>
      </c>
      <c r="D157" s="64" t="e">
        <f>C157='MEMORIA DE CALCULO AT'!#REF!</f>
        <v>#REF!</v>
      </c>
    </row>
    <row r="158" spans="2:4" hidden="1" outlineLevel="1" x14ac:dyDescent="0.25">
      <c r="B158" s="64" t="s">
        <v>535</v>
      </c>
      <c r="C158" s="64">
        <v>11.02</v>
      </c>
      <c r="D158" s="64" t="e">
        <f>C158='MEMORIA DE CALCULO AT'!#REF!</f>
        <v>#REF!</v>
      </c>
    </row>
    <row r="159" spans="2:4" hidden="1" outlineLevel="1" x14ac:dyDescent="0.25">
      <c r="B159" s="64" t="s">
        <v>415</v>
      </c>
      <c r="C159" s="64">
        <v>2.86</v>
      </c>
      <c r="D159" s="64" t="e">
        <f>C159='MEMORIA DE CALCULO AT'!#REF!</f>
        <v>#REF!</v>
      </c>
    </row>
    <row r="160" spans="2:4" hidden="1" outlineLevel="1" x14ac:dyDescent="0.25">
      <c r="B160" s="64" t="s">
        <v>415</v>
      </c>
      <c r="C160" s="64">
        <v>2.2599999999999998</v>
      </c>
      <c r="D160" s="64" t="e">
        <f>C160='MEMORIA DE CALCULO AT'!#REF!</f>
        <v>#REF!</v>
      </c>
    </row>
    <row r="161" spans="2:4" hidden="1" outlineLevel="1" x14ac:dyDescent="0.25">
      <c r="B161" s="64" t="s">
        <v>536</v>
      </c>
      <c r="C161" s="64">
        <v>2.2000000000000002</v>
      </c>
      <c r="D161" s="64" t="e">
        <f>C161='MEMORIA DE CALCULO AT'!#REF!</f>
        <v>#REF!</v>
      </c>
    </row>
    <row r="162" spans="2:4" hidden="1" outlineLevel="1" x14ac:dyDescent="0.25">
      <c r="B162" s="64" t="s">
        <v>744</v>
      </c>
      <c r="C162" s="64">
        <v>1.0900000000000001</v>
      </c>
      <c r="D162" s="64" t="e">
        <f>C162='MEMORIA DE CALCULO AT'!#REF!</f>
        <v>#REF!</v>
      </c>
    </row>
    <row r="163" spans="2:4" hidden="1" outlineLevel="1" x14ac:dyDescent="0.25">
      <c r="B163" s="64" t="s">
        <v>537</v>
      </c>
      <c r="C163" s="64">
        <v>10.8</v>
      </c>
      <c r="D163" s="64" t="e">
        <f>C163='MEMORIA DE CALCULO AT'!#REF!</f>
        <v>#REF!</v>
      </c>
    </row>
    <row r="164" spans="2:4" hidden="1" outlineLevel="1" x14ac:dyDescent="0.25">
      <c r="B164" s="64" t="s">
        <v>537</v>
      </c>
      <c r="C164" s="64">
        <v>10.8</v>
      </c>
      <c r="D164" s="64" t="e">
        <f>C164='MEMORIA DE CALCULO AT'!#REF!</f>
        <v>#REF!</v>
      </c>
    </row>
    <row r="165" spans="2:4" hidden="1" outlineLevel="1" x14ac:dyDescent="0.25">
      <c r="B165" s="64" t="s">
        <v>537</v>
      </c>
      <c r="C165" s="64">
        <v>10.5</v>
      </c>
      <c r="D165" s="64" t="e">
        <f>C165='MEMORIA DE CALCULO AT'!#REF!</f>
        <v>#REF!</v>
      </c>
    </row>
    <row r="166" spans="2:4" hidden="1" outlineLevel="1" x14ac:dyDescent="0.25">
      <c r="B166" s="64" t="s">
        <v>537</v>
      </c>
      <c r="C166" s="64">
        <v>10.8</v>
      </c>
      <c r="D166" s="64" t="e">
        <f>C166='MEMORIA DE CALCULO AT'!#REF!</f>
        <v>#REF!</v>
      </c>
    </row>
    <row r="167" spans="2:4" hidden="1" outlineLevel="1" x14ac:dyDescent="0.25">
      <c r="B167" s="64" t="s">
        <v>537</v>
      </c>
      <c r="C167" s="64">
        <v>10.8</v>
      </c>
      <c r="D167" s="64" t="e">
        <f>C167='MEMORIA DE CALCULO AT'!#REF!</f>
        <v>#REF!</v>
      </c>
    </row>
    <row r="168" spans="2:4" hidden="1" outlineLevel="1" x14ac:dyDescent="0.25">
      <c r="B168" s="64" t="s">
        <v>537</v>
      </c>
      <c r="C168" s="64">
        <v>10.95</v>
      </c>
      <c r="D168" s="64" t="e">
        <f>C168='MEMORIA DE CALCULO AT'!#REF!</f>
        <v>#REF!</v>
      </c>
    </row>
    <row r="169" spans="2:4" hidden="1" outlineLevel="1" x14ac:dyDescent="0.25">
      <c r="B169" s="64" t="s">
        <v>537</v>
      </c>
      <c r="C169" s="64">
        <v>10.65</v>
      </c>
      <c r="D169" s="64" t="e">
        <f>C169='MEMORIA DE CALCULO AT'!#REF!</f>
        <v>#REF!</v>
      </c>
    </row>
    <row r="170" spans="2:4" hidden="1" outlineLevel="1" x14ac:dyDescent="0.25">
      <c r="B170" s="64" t="s">
        <v>537</v>
      </c>
      <c r="C170" s="64">
        <v>10.65</v>
      </c>
      <c r="D170" s="64" t="e">
        <f>C170='MEMORIA DE CALCULO AT'!#REF!</f>
        <v>#REF!</v>
      </c>
    </row>
    <row r="171" spans="2:4" hidden="1" outlineLevel="1" x14ac:dyDescent="0.25">
      <c r="B171" s="64" t="s">
        <v>537</v>
      </c>
      <c r="C171" s="64">
        <v>10.96</v>
      </c>
      <c r="D171" s="64" t="e">
        <f>C171='MEMORIA DE CALCULO AT'!#REF!</f>
        <v>#REF!</v>
      </c>
    </row>
    <row r="172" spans="2:4" hidden="1" outlineLevel="1" x14ac:dyDescent="0.25">
      <c r="B172" s="64" t="s">
        <v>538</v>
      </c>
      <c r="C172" s="64">
        <v>14.35</v>
      </c>
      <c r="D172" s="64" t="e">
        <f>C172='MEMORIA DE CALCULO AT'!#REF!</f>
        <v>#REF!</v>
      </c>
    </row>
    <row r="173" spans="2:4" hidden="1" outlineLevel="1" x14ac:dyDescent="0.25">
      <c r="B173" s="64" t="s">
        <v>539</v>
      </c>
      <c r="C173" s="64">
        <v>21.54</v>
      </c>
      <c r="D173" s="64" t="e">
        <f>C173='MEMORIA DE CALCULO AT'!#REF!</f>
        <v>#REF!</v>
      </c>
    </row>
    <row r="174" spans="2:4" hidden="1" outlineLevel="1" x14ac:dyDescent="0.25">
      <c r="B174" s="64" t="s">
        <v>540</v>
      </c>
      <c r="C174" s="64">
        <v>6.7</v>
      </c>
      <c r="D174" s="64" t="e">
        <f>C174='MEMORIA DE CALCULO AT'!#REF!</f>
        <v>#REF!</v>
      </c>
    </row>
    <row r="175" spans="2:4" hidden="1" outlineLevel="1" x14ac:dyDescent="0.25">
      <c r="B175" s="64" t="s">
        <v>540</v>
      </c>
      <c r="C175" s="64">
        <v>6.7</v>
      </c>
      <c r="D175" s="64" t="e">
        <f>C175='MEMORIA DE CALCULO AT'!#REF!</f>
        <v>#REF!</v>
      </c>
    </row>
    <row r="176" spans="2:4" hidden="1" outlineLevel="1" x14ac:dyDescent="0.25">
      <c r="B176" s="64" t="s">
        <v>540</v>
      </c>
      <c r="C176" s="64">
        <v>6.7</v>
      </c>
      <c r="D176" s="64" t="e">
        <f>C176='MEMORIA DE CALCULO AT'!#REF!</f>
        <v>#REF!</v>
      </c>
    </row>
    <row r="177" spans="2:4" hidden="1" outlineLevel="1" x14ac:dyDescent="0.25">
      <c r="B177" s="64" t="s">
        <v>540</v>
      </c>
      <c r="C177" s="64">
        <v>6.7</v>
      </c>
      <c r="D177" s="64" t="e">
        <f>C177='MEMORIA DE CALCULO AT'!#REF!</f>
        <v>#REF!</v>
      </c>
    </row>
    <row r="178" spans="2:4" hidden="1" outlineLevel="1" x14ac:dyDescent="0.25">
      <c r="B178" s="64" t="s">
        <v>540</v>
      </c>
      <c r="C178" s="64">
        <v>6.7</v>
      </c>
      <c r="D178" s="64" t="e">
        <f>C178='MEMORIA DE CALCULO AT'!#REF!</f>
        <v>#REF!</v>
      </c>
    </row>
    <row r="179" spans="2:4" hidden="1" outlineLevel="1" x14ac:dyDescent="0.25">
      <c r="B179" s="64" t="s">
        <v>540</v>
      </c>
      <c r="C179" s="64">
        <v>6.7</v>
      </c>
      <c r="D179" s="64" t="e">
        <f>C179='MEMORIA DE CALCULO AT'!#REF!</f>
        <v>#REF!</v>
      </c>
    </row>
    <row r="180" spans="2:4" hidden="1" outlineLevel="1" x14ac:dyDescent="0.25">
      <c r="B180" s="64" t="s">
        <v>707</v>
      </c>
      <c r="C180" s="64">
        <v>16.559999999999999</v>
      </c>
      <c r="D180" s="64" t="e">
        <f>C180='MEMORIA DE CALCULO AT'!#REF!</f>
        <v>#REF!</v>
      </c>
    </row>
    <row r="181" spans="2:4" hidden="1" outlineLevel="1" x14ac:dyDescent="0.25">
      <c r="B181" s="64" t="s">
        <v>745</v>
      </c>
      <c r="C181" s="64">
        <v>6.55</v>
      </c>
      <c r="D181" s="64" t="e">
        <f>C181='MEMORIA DE CALCULO AT'!#REF!</f>
        <v>#REF!</v>
      </c>
    </row>
    <row r="182" spans="2:4" hidden="1" outlineLevel="1" x14ac:dyDescent="0.25">
      <c r="B182" s="64" t="s">
        <v>746</v>
      </c>
      <c r="C182" s="64">
        <v>10.51</v>
      </c>
      <c r="D182" s="64" t="e">
        <f>C182='MEMORIA DE CALCULO AT'!#REF!</f>
        <v>#REF!</v>
      </c>
    </row>
    <row r="183" spans="2:4" hidden="1" outlineLevel="1" x14ac:dyDescent="0.25">
      <c r="B183" s="64" t="s">
        <v>541</v>
      </c>
      <c r="C183" s="64">
        <v>7.97</v>
      </c>
      <c r="D183" s="64" t="e">
        <f>C183='MEMORIA DE CALCULO AT'!#REF!</f>
        <v>#REF!</v>
      </c>
    </row>
    <row r="184" spans="2:4" hidden="1" outlineLevel="1" x14ac:dyDescent="0.25">
      <c r="B184" s="64" t="s">
        <v>441</v>
      </c>
      <c r="C184" s="64">
        <v>7.2</v>
      </c>
      <c r="D184" s="64" t="e">
        <f>C184='MEMORIA DE CALCULO AT'!#REF!</f>
        <v>#REF!</v>
      </c>
    </row>
    <row r="185" spans="2:4" hidden="1" outlineLevel="1" x14ac:dyDescent="0.25">
      <c r="B185" s="64" t="s">
        <v>747</v>
      </c>
      <c r="C185" s="64">
        <v>10.45</v>
      </c>
      <c r="D185" s="64" t="e">
        <f>C185='MEMORIA DE CALCULO AT'!#REF!</f>
        <v>#REF!</v>
      </c>
    </row>
    <row r="186" spans="2:4" hidden="1" outlineLevel="1" x14ac:dyDescent="0.25">
      <c r="B186" s="64" t="s">
        <v>542</v>
      </c>
      <c r="C186" s="64">
        <v>31.86</v>
      </c>
      <c r="D186" s="64" t="e">
        <f>C186='MEMORIA DE CALCULO AT'!#REF!</f>
        <v>#REF!</v>
      </c>
    </row>
    <row r="187" spans="2:4" hidden="1" outlineLevel="1" x14ac:dyDescent="0.25">
      <c r="B187" s="64" t="s">
        <v>543</v>
      </c>
      <c r="C187" s="64">
        <v>10.51</v>
      </c>
      <c r="D187" s="64" t="e">
        <f>C187='MEMORIA DE CALCULO AT'!#REF!</f>
        <v>#REF!</v>
      </c>
    </row>
    <row r="188" spans="2:4" hidden="1" outlineLevel="1" x14ac:dyDescent="0.25">
      <c r="B188" s="64" t="s">
        <v>748</v>
      </c>
      <c r="C188" s="64">
        <v>8.64</v>
      </c>
      <c r="D188" s="64" t="e">
        <f>C188='MEMORIA DE CALCULO AT'!#REF!</f>
        <v>#REF!</v>
      </c>
    </row>
    <row r="189" spans="2:4" hidden="1" outlineLevel="1" x14ac:dyDescent="0.25">
      <c r="B189" s="64" t="s">
        <v>544</v>
      </c>
      <c r="C189" s="64">
        <v>4.3</v>
      </c>
      <c r="D189" s="64" t="e">
        <f>C189='MEMORIA DE CALCULO AT'!#REF!</f>
        <v>#REF!</v>
      </c>
    </row>
    <row r="190" spans="2:4" hidden="1" outlineLevel="1" x14ac:dyDescent="0.25">
      <c r="B190" s="64" t="s">
        <v>544</v>
      </c>
      <c r="C190" s="64">
        <v>5.87</v>
      </c>
      <c r="D190" s="64" t="e">
        <f>C190='MEMORIA DE CALCULO AT'!#REF!</f>
        <v>#REF!</v>
      </c>
    </row>
    <row r="191" spans="2:4" hidden="1" outlineLevel="1" x14ac:dyDescent="0.25">
      <c r="B191" s="64" t="s">
        <v>545</v>
      </c>
      <c r="C191" s="64">
        <v>10.76</v>
      </c>
      <c r="D191" s="64" t="e">
        <f>C191='MEMORIA DE CALCULO AT'!#REF!</f>
        <v>#REF!</v>
      </c>
    </row>
    <row r="192" spans="2:4" hidden="1" outlineLevel="1" x14ac:dyDescent="0.25">
      <c r="B192" s="64" t="s">
        <v>546</v>
      </c>
      <c r="C192" s="64">
        <v>10.77</v>
      </c>
      <c r="D192" s="64" t="e">
        <f>C192='MEMORIA DE CALCULO AT'!#REF!</f>
        <v>#REF!</v>
      </c>
    </row>
    <row r="193" spans="2:4" hidden="1" outlineLevel="1" x14ac:dyDescent="0.25">
      <c r="B193" s="64" t="s">
        <v>749</v>
      </c>
      <c r="C193" s="64">
        <v>3.35</v>
      </c>
      <c r="D193" s="64" t="e">
        <f>C193='MEMORIA DE CALCULO AT'!#REF!</f>
        <v>#REF!</v>
      </c>
    </row>
    <row r="194" spans="2:4" hidden="1" outlineLevel="1" x14ac:dyDescent="0.25">
      <c r="B194" s="64" t="s">
        <v>750</v>
      </c>
      <c r="C194" s="64">
        <v>3.35</v>
      </c>
      <c r="D194" s="64" t="e">
        <f>C194='MEMORIA DE CALCULO AT'!#REF!</f>
        <v>#REF!</v>
      </c>
    </row>
    <row r="195" spans="2:4" hidden="1" outlineLevel="1" x14ac:dyDescent="0.25">
      <c r="B195" s="64" t="s">
        <v>547</v>
      </c>
      <c r="C195" s="64">
        <v>5.43</v>
      </c>
      <c r="D195" s="64" t="e">
        <f>C195='MEMORIA DE CALCULO AT'!#REF!</f>
        <v>#REF!</v>
      </c>
    </row>
    <row r="196" spans="2:4" hidden="1" outlineLevel="1" x14ac:dyDescent="0.25">
      <c r="B196" s="64" t="s">
        <v>548</v>
      </c>
      <c r="C196" s="64">
        <v>5.0999999999999996</v>
      </c>
      <c r="D196" s="64" t="e">
        <f>C196='MEMORIA DE CALCULO AT'!#REF!</f>
        <v>#REF!</v>
      </c>
    </row>
    <row r="197" spans="2:4" hidden="1" outlineLevel="1" x14ac:dyDescent="0.25">
      <c r="B197" s="64" t="s">
        <v>549</v>
      </c>
      <c r="C197" s="64">
        <v>5.0999999999999996</v>
      </c>
      <c r="D197" s="64" t="e">
        <f>C197='MEMORIA DE CALCULO AT'!#REF!</f>
        <v>#REF!</v>
      </c>
    </row>
    <row r="198" spans="2:4" hidden="1" outlineLevel="1" x14ac:dyDescent="0.25">
      <c r="B198" s="64" t="s">
        <v>751</v>
      </c>
      <c r="C198" s="64">
        <v>3.4</v>
      </c>
      <c r="D198" s="64" t="e">
        <f>C198='MEMORIA DE CALCULO AT'!#REF!</f>
        <v>#REF!</v>
      </c>
    </row>
    <row r="199" spans="2:4" hidden="1" outlineLevel="1" x14ac:dyDescent="0.25">
      <c r="B199" s="64" t="s">
        <v>752</v>
      </c>
      <c r="C199" s="64">
        <v>3.4</v>
      </c>
      <c r="D199" s="64" t="e">
        <f>C199='MEMORIA DE CALCULO AT'!#REF!</f>
        <v>#REF!</v>
      </c>
    </row>
    <row r="200" spans="2:4" hidden="1" outlineLevel="1" x14ac:dyDescent="0.25">
      <c r="B200" s="64" t="s">
        <v>753</v>
      </c>
      <c r="C200" s="64">
        <v>4.21</v>
      </c>
      <c r="D200" s="64" t="e">
        <f>C200='MEMORIA DE CALCULO AT'!#REF!</f>
        <v>#REF!</v>
      </c>
    </row>
    <row r="201" spans="2:4" hidden="1" outlineLevel="1" x14ac:dyDescent="0.25">
      <c r="B201" s="64" t="s">
        <v>754</v>
      </c>
      <c r="C201" s="64">
        <v>6.59</v>
      </c>
      <c r="D201" s="64" t="e">
        <f>C201='MEMORIA DE CALCULO AT'!#REF!</f>
        <v>#REF!</v>
      </c>
    </row>
    <row r="202" spans="2:4" hidden="1" outlineLevel="1" x14ac:dyDescent="0.25">
      <c r="B202" s="64" t="s">
        <v>317</v>
      </c>
      <c r="C202" s="64">
        <v>21.03</v>
      </c>
      <c r="D202" s="64" t="e">
        <f>C202='MEMORIA DE CALCULO AT'!#REF!</f>
        <v>#REF!</v>
      </c>
    </row>
    <row r="203" spans="2:4" hidden="1" outlineLevel="1" x14ac:dyDescent="0.25">
      <c r="B203" s="64" t="s">
        <v>757</v>
      </c>
      <c r="C203" s="64">
        <v>647.71</v>
      </c>
    </row>
    <row r="204" spans="2:4" hidden="1" outlineLevel="1" x14ac:dyDescent="0.25"/>
    <row r="205" spans="2:4" hidden="1" outlineLevel="1" x14ac:dyDescent="0.25"/>
    <row r="206" spans="2:4" hidden="1" outlineLevel="1" x14ac:dyDescent="0.25"/>
    <row r="207" spans="2:4" hidden="1" outlineLevel="1" x14ac:dyDescent="0.25"/>
    <row r="208" spans="2:4" hidden="1" outlineLevel="1" x14ac:dyDescent="0.25"/>
    <row r="209" spans="2:7" hidden="1" outlineLevel="1" x14ac:dyDescent="0.25"/>
    <row r="210" spans="2:7" hidden="1" outlineLevel="1" x14ac:dyDescent="0.25"/>
    <row r="211" spans="2:7" hidden="1" outlineLevel="1" x14ac:dyDescent="0.25"/>
    <row r="212" spans="2:7" hidden="1" outlineLevel="1" x14ac:dyDescent="0.25"/>
    <row r="213" spans="2:7" hidden="1" outlineLevel="1" x14ac:dyDescent="0.25"/>
    <row r="214" spans="2:7" hidden="1" outlineLevel="1" x14ac:dyDescent="0.25"/>
    <row r="215" spans="2:7" hidden="1" outlineLevel="1" x14ac:dyDescent="0.25"/>
    <row r="216" spans="2:7" hidden="1" outlineLevel="1" x14ac:dyDescent="0.25"/>
    <row r="217" spans="2:7" hidden="1" outlineLevel="1" x14ac:dyDescent="0.25"/>
    <row r="218" spans="2:7" hidden="1" outlineLevel="1" x14ac:dyDescent="0.25"/>
    <row r="219" spans="2:7" hidden="1" outlineLevel="1" x14ac:dyDescent="0.25"/>
    <row r="220" spans="2:7" collapsed="1" x14ac:dyDescent="0.25"/>
    <row r="221" spans="2:7" x14ac:dyDescent="0.25">
      <c r="B221" s="65" t="s">
        <v>294</v>
      </c>
      <c r="C221" s="66"/>
      <c r="D221" s="66"/>
      <c r="E221" s="66"/>
      <c r="F221" s="67"/>
      <c r="G221" s="68"/>
    </row>
    <row r="222" spans="2:7" hidden="1" outlineLevel="1" x14ac:dyDescent="0.25">
      <c r="B222" s="64" t="s">
        <v>174</v>
      </c>
      <c r="C222" s="64" t="s">
        <v>202</v>
      </c>
    </row>
    <row r="223" spans="2:7" hidden="1" outlineLevel="1" x14ac:dyDescent="0.25">
      <c r="B223" s="64" t="s">
        <v>735</v>
      </c>
      <c r="C223" s="64">
        <v>7.88</v>
      </c>
    </row>
    <row r="224" spans="2:7" hidden="1" outlineLevel="1" x14ac:dyDescent="0.25">
      <c r="B224" s="64" t="s">
        <v>736</v>
      </c>
      <c r="C224" s="64">
        <v>9.9</v>
      </c>
    </row>
    <row r="225" spans="2:3" hidden="1" outlineLevel="1" x14ac:dyDescent="0.25">
      <c r="B225" s="64" t="s">
        <v>531</v>
      </c>
      <c r="C225" s="64">
        <v>6.06</v>
      </c>
    </row>
    <row r="226" spans="2:3" hidden="1" outlineLevel="1" x14ac:dyDescent="0.25">
      <c r="B226" s="64" t="s">
        <v>737</v>
      </c>
      <c r="C226" s="64">
        <v>23.19</v>
      </c>
    </row>
    <row r="227" spans="2:3" hidden="1" outlineLevel="1" x14ac:dyDescent="0.25">
      <c r="B227" s="64" t="s">
        <v>738</v>
      </c>
      <c r="C227" s="64">
        <v>33.11</v>
      </c>
    </row>
    <row r="228" spans="2:3" hidden="1" outlineLevel="1" x14ac:dyDescent="0.25">
      <c r="B228" s="64" t="s">
        <v>739</v>
      </c>
      <c r="C228" s="64">
        <v>22.35</v>
      </c>
    </row>
    <row r="229" spans="2:3" hidden="1" outlineLevel="1" x14ac:dyDescent="0.25">
      <c r="B229" s="64" t="s">
        <v>740</v>
      </c>
      <c r="C229" s="64">
        <v>108.83</v>
      </c>
    </row>
    <row r="230" spans="2:3" hidden="1" outlineLevel="1" x14ac:dyDescent="0.25">
      <c r="B230" s="64" t="s">
        <v>741</v>
      </c>
      <c r="C230" s="64">
        <v>8.64</v>
      </c>
    </row>
    <row r="231" spans="2:3" hidden="1" outlineLevel="1" x14ac:dyDescent="0.25">
      <c r="B231" s="64" t="s">
        <v>742</v>
      </c>
      <c r="C231" s="64">
        <v>8.64</v>
      </c>
    </row>
    <row r="232" spans="2:3" hidden="1" outlineLevel="1" x14ac:dyDescent="0.25">
      <c r="B232" s="64" t="s">
        <v>254</v>
      </c>
      <c r="C232" s="64">
        <v>11.16</v>
      </c>
    </row>
    <row r="233" spans="2:3" hidden="1" outlineLevel="1" x14ac:dyDescent="0.25">
      <c r="B233" s="64" t="s">
        <v>254</v>
      </c>
      <c r="C233" s="64">
        <v>4.5</v>
      </c>
    </row>
    <row r="234" spans="2:3" hidden="1" outlineLevel="1" x14ac:dyDescent="0.25">
      <c r="B234" s="64" t="s">
        <v>743</v>
      </c>
      <c r="C234" s="64">
        <v>8.14</v>
      </c>
    </row>
    <row r="235" spans="2:3" hidden="1" outlineLevel="1" x14ac:dyDescent="0.25">
      <c r="B235" s="64" t="s">
        <v>535</v>
      </c>
      <c r="C235" s="64">
        <v>11.02</v>
      </c>
    </row>
    <row r="236" spans="2:3" hidden="1" outlineLevel="1" x14ac:dyDescent="0.25">
      <c r="B236" s="64" t="s">
        <v>415</v>
      </c>
      <c r="C236" s="64">
        <v>2.86</v>
      </c>
    </row>
    <row r="237" spans="2:3" hidden="1" outlineLevel="1" x14ac:dyDescent="0.25">
      <c r="B237" s="64" t="s">
        <v>415</v>
      </c>
      <c r="C237" s="64">
        <v>2.2599999999999998</v>
      </c>
    </row>
    <row r="238" spans="2:3" hidden="1" outlineLevel="1" x14ac:dyDescent="0.25">
      <c r="B238" s="64" t="s">
        <v>536</v>
      </c>
      <c r="C238" s="64">
        <v>2.2000000000000002</v>
      </c>
    </row>
    <row r="239" spans="2:3" hidden="1" outlineLevel="1" x14ac:dyDescent="0.25">
      <c r="B239" s="64" t="s">
        <v>744</v>
      </c>
      <c r="C239" s="64">
        <v>1.0900000000000001</v>
      </c>
    </row>
    <row r="240" spans="2:3" hidden="1" outlineLevel="1" x14ac:dyDescent="0.25">
      <c r="B240" s="64" t="s">
        <v>537</v>
      </c>
      <c r="C240" s="64">
        <v>10.8</v>
      </c>
    </row>
    <row r="241" spans="2:3" hidden="1" outlineLevel="1" x14ac:dyDescent="0.25">
      <c r="B241" s="64" t="s">
        <v>537</v>
      </c>
      <c r="C241" s="64">
        <v>10.8</v>
      </c>
    </row>
    <row r="242" spans="2:3" hidden="1" outlineLevel="1" x14ac:dyDescent="0.25">
      <c r="B242" s="64" t="s">
        <v>537</v>
      </c>
      <c r="C242" s="64">
        <v>10.5</v>
      </c>
    </row>
    <row r="243" spans="2:3" hidden="1" outlineLevel="1" x14ac:dyDescent="0.25">
      <c r="B243" s="64" t="s">
        <v>537</v>
      </c>
      <c r="C243" s="64">
        <v>10.8</v>
      </c>
    </row>
    <row r="244" spans="2:3" hidden="1" outlineLevel="1" x14ac:dyDescent="0.25">
      <c r="B244" s="64" t="s">
        <v>537</v>
      </c>
      <c r="C244" s="64">
        <v>10.8</v>
      </c>
    </row>
    <row r="245" spans="2:3" hidden="1" outlineLevel="1" x14ac:dyDescent="0.25">
      <c r="B245" s="64" t="s">
        <v>537</v>
      </c>
      <c r="C245" s="64">
        <v>10.95</v>
      </c>
    </row>
    <row r="246" spans="2:3" hidden="1" outlineLevel="1" x14ac:dyDescent="0.25">
      <c r="B246" s="64" t="s">
        <v>537</v>
      </c>
      <c r="C246" s="64">
        <v>10.65</v>
      </c>
    </row>
    <row r="247" spans="2:3" hidden="1" outlineLevel="1" x14ac:dyDescent="0.25">
      <c r="B247" s="64" t="s">
        <v>537</v>
      </c>
      <c r="C247" s="64">
        <v>10.65</v>
      </c>
    </row>
    <row r="248" spans="2:3" hidden="1" outlineLevel="1" x14ac:dyDescent="0.25">
      <c r="B248" s="64" t="s">
        <v>537</v>
      </c>
      <c r="C248" s="64">
        <v>10.96</v>
      </c>
    </row>
    <row r="249" spans="2:3" hidden="1" outlineLevel="1" x14ac:dyDescent="0.25">
      <c r="B249" s="64" t="s">
        <v>538</v>
      </c>
      <c r="C249" s="64">
        <v>14.35</v>
      </c>
    </row>
    <row r="250" spans="2:3" hidden="1" outlineLevel="1" x14ac:dyDescent="0.25">
      <c r="B250" s="64" t="s">
        <v>539</v>
      </c>
      <c r="C250" s="64">
        <v>21.54</v>
      </c>
    </row>
    <row r="251" spans="2:3" hidden="1" outlineLevel="1" x14ac:dyDescent="0.25">
      <c r="B251" s="64" t="s">
        <v>540</v>
      </c>
      <c r="C251" s="64">
        <v>6.7</v>
      </c>
    </row>
    <row r="252" spans="2:3" hidden="1" outlineLevel="1" x14ac:dyDescent="0.25">
      <c r="B252" s="64" t="s">
        <v>540</v>
      </c>
      <c r="C252" s="64">
        <v>6.7</v>
      </c>
    </row>
    <row r="253" spans="2:3" hidden="1" outlineLevel="1" x14ac:dyDescent="0.25">
      <c r="B253" s="64" t="s">
        <v>540</v>
      </c>
      <c r="C253" s="64">
        <v>6.7</v>
      </c>
    </row>
    <row r="254" spans="2:3" hidden="1" outlineLevel="1" x14ac:dyDescent="0.25">
      <c r="B254" s="64" t="s">
        <v>540</v>
      </c>
      <c r="C254" s="64">
        <v>6.7</v>
      </c>
    </row>
    <row r="255" spans="2:3" hidden="1" outlineLevel="1" x14ac:dyDescent="0.25">
      <c r="B255" s="64" t="s">
        <v>540</v>
      </c>
      <c r="C255" s="64">
        <v>6.7</v>
      </c>
    </row>
    <row r="256" spans="2:3" hidden="1" outlineLevel="1" x14ac:dyDescent="0.25">
      <c r="B256" s="64" t="s">
        <v>540</v>
      </c>
      <c r="C256" s="64">
        <v>6.7</v>
      </c>
    </row>
    <row r="257" spans="2:3" hidden="1" outlineLevel="1" x14ac:dyDescent="0.25">
      <c r="B257" s="64" t="s">
        <v>707</v>
      </c>
      <c r="C257" s="64">
        <v>16.559999999999999</v>
      </c>
    </row>
    <row r="258" spans="2:3" hidden="1" outlineLevel="1" x14ac:dyDescent="0.25">
      <c r="B258" s="64" t="s">
        <v>745</v>
      </c>
      <c r="C258" s="64">
        <v>6.55</v>
      </c>
    </row>
    <row r="259" spans="2:3" hidden="1" outlineLevel="1" x14ac:dyDescent="0.25">
      <c r="B259" s="64" t="s">
        <v>746</v>
      </c>
      <c r="C259" s="64">
        <v>10.51</v>
      </c>
    </row>
    <row r="260" spans="2:3" hidden="1" outlineLevel="1" x14ac:dyDescent="0.25">
      <c r="B260" s="64" t="s">
        <v>541</v>
      </c>
      <c r="C260" s="64">
        <v>7.97</v>
      </c>
    </row>
    <row r="261" spans="2:3" hidden="1" outlineLevel="1" x14ac:dyDescent="0.25">
      <c r="B261" s="64" t="s">
        <v>441</v>
      </c>
      <c r="C261" s="64">
        <v>7.2</v>
      </c>
    </row>
    <row r="262" spans="2:3" hidden="1" outlineLevel="1" x14ac:dyDescent="0.25">
      <c r="B262" s="64" t="s">
        <v>747</v>
      </c>
      <c r="C262" s="64">
        <v>10.45</v>
      </c>
    </row>
    <row r="263" spans="2:3" hidden="1" outlineLevel="1" x14ac:dyDescent="0.25">
      <c r="B263" s="64" t="s">
        <v>542</v>
      </c>
      <c r="C263" s="64">
        <v>31.86</v>
      </c>
    </row>
    <row r="264" spans="2:3" hidden="1" outlineLevel="1" x14ac:dyDescent="0.25">
      <c r="B264" s="64" t="s">
        <v>543</v>
      </c>
      <c r="C264" s="64">
        <v>10.51</v>
      </c>
    </row>
    <row r="265" spans="2:3" hidden="1" outlineLevel="1" x14ac:dyDescent="0.25">
      <c r="B265" s="64" t="s">
        <v>748</v>
      </c>
      <c r="C265" s="64">
        <v>8.64</v>
      </c>
    </row>
    <row r="266" spans="2:3" hidden="1" outlineLevel="1" x14ac:dyDescent="0.25">
      <c r="B266" s="64" t="s">
        <v>544</v>
      </c>
      <c r="C266" s="64">
        <v>4.3</v>
      </c>
    </row>
    <row r="267" spans="2:3" hidden="1" outlineLevel="1" x14ac:dyDescent="0.25">
      <c r="B267" s="64" t="s">
        <v>544</v>
      </c>
      <c r="C267" s="64">
        <v>5.87</v>
      </c>
    </row>
    <row r="268" spans="2:3" hidden="1" outlineLevel="1" x14ac:dyDescent="0.25">
      <c r="B268" s="64" t="s">
        <v>545</v>
      </c>
      <c r="C268" s="64">
        <v>10.76</v>
      </c>
    </row>
    <row r="269" spans="2:3" hidden="1" outlineLevel="1" x14ac:dyDescent="0.25">
      <c r="B269" s="64" t="s">
        <v>546</v>
      </c>
      <c r="C269" s="64">
        <v>10.77</v>
      </c>
    </row>
    <row r="270" spans="2:3" hidden="1" outlineLevel="1" x14ac:dyDescent="0.25">
      <c r="B270" s="64" t="s">
        <v>749</v>
      </c>
      <c r="C270" s="64">
        <v>3.35</v>
      </c>
    </row>
    <row r="271" spans="2:3" hidden="1" outlineLevel="1" x14ac:dyDescent="0.25">
      <c r="B271" s="64" t="s">
        <v>750</v>
      </c>
      <c r="C271" s="64">
        <v>3.35</v>
      </c>
    </row>
    <row r="272" spans="2:3" hidden="1" outlineLevel="1" x14ac:dyDescent="0.25">
      <c r="B272" s="64" t="s">
        <v>547</v>
      </c>
      <c r="C272" s="64">
        <v>5.43</v>
      </c>
    </row>
    <row r="273" spans="2:3" hidden="1" outlineLevel="1" x14ac:dyDescent="0.25">
      <c r="B273" s="64" t="s">
        <v>548</v>
      </c>
      <c r="C273" s="64">
        <v>5.0999999999999996</v>
      </c>
    </row>
    <row r="274" spans="2:3" hidden="1" outlineLevel="1" x14ac:dyDescent="0.25">
      <c r="B274" s="64" t="s">
        <v>549</v>
      </c>
      <c r="C274" s="64">
        <v>5.0999999999999996</v>
      </c>
    </row>
    <row r="275" spans="2:3" hidden="1" outlineLevel="1" x14ac:dyDescent="0.25">
      <c r="B275" s="64" t="s">
        <v>751</v>
      </c>
      <c r="C275" s="64">
        <v>3.4</v>
      </c>
    </row>
    <row r="276" spans="2:3" hidden="1" outlineLevel="1" x14ac:dyDescent="0.25">
      <c r="B276" s="64" t="s">
        <v>752</v>
      </c>
      <c r="C276" s="64">
        <v>3.4</v>
      </c>
    </row>
    <row r="277" spans="2:3" hidden="1" outlineLevel="1" x14ac:dyDescent="0.25">
      <c r="B277" s="64" t="s">
        <v>753</v>
      </c>
      <c r="C277" s="64">
        <v>4.21</v>
      </c>
    </row>
    <row r="278" spans="2:3" hidden="1" outlineLevel="1" x14ac:dyDescent="0.25">
      <c r="B278" s="64" t="s">
        <v>754</v>
      </c>
      <c r="C278" s="64">
        <v>6.59</v>
      </c>
    </row>
    <row r="279" spans="2:3" hidden="1" outlineLevel="1" x14ac:dyDescent="0.25">
      <c r="B279" s="64" t="s">
        <v>317</v>
      </c>
      <c r="C279" s="64">
        <v>21.03</v>
      </c>
    </row>
    <row r="280" spans="2:3" hidden="1" outlineLevel="1" x14ac:dyDescent="0.25">
      <c r="B280" s="64" t="s">
        <v>757</v>
      </c>
      <c r="C280" s="64">
        <v>647.71</v>
      </c>
    </row>
    <row r="281" spans="2:3" hidden="1" outlineLevel="1" x14ac:dyDescent="0.25"/>
    <row r="282" spans="2:3" hidden="1" outlineLevel="1" x14ac:dyDescent="0.25"/>
    <row r="283" spans="2:3" hidden="1" outlineLevel="1" x14ac:dyDescent="0.25"/>
    <row r="284" spans="2:3" hidden="1" outlineLevel="1" x14ac:dyDescent="0.25"/>
    <row r="285" spans="2:3" hidden="1" outlineLevel="1" x14ac:dyDescent="0.25"/>
    <row r="286" spans="2:3" hidden="1" outlineLevel="1" x14ac:dyDescent="0.25"/>
    <row r="287" spans="2:3" hidden="1" outlineLevel="1" x14ac:dyDescent="0.25"/>
    <row r="288" spans="2:3" collapsed="1" x14ac:dyDescent="0.25"/>
    <row r="289" spans="2:7" x14ac:dyDescent="0.25">
      <c r="B289" s="65" t="s">
        <v>274</v>
      </c>
      <c r="C289" s="66"/>
      <c r="D289" s="66"/>
      <c r="E289" s="66"/>
      <c r="F289" s="67"/>
      <c r="G289" s="68"/>
    </row>
    <row r="290" spans="2:7" hidden="1" outlineLevel="1" x14ac:dyDescent="0.25">
      <c r="B290" s="64" t="s">
        <v>174</v>
      </c>
      <c r="C290" s="64" t="s">
        <v>202</v>
      </c>
      <c r="D290" s="64" t="s">
        <v>225</v>
      </c>
      <c r="E290" s="64" t="s">
        <v>275</v>
      </c>
      <c r="F290" s="64" t="s">
        <v>289</v>
      </c>
      <c r="G290" s="64" t="s">
        <v>228</v>
      </c>
    </row>
    <row r="291" spans="2:7" hidden="1" outlineLevel="1" x14ac:dyDescent="0.25">
      <c r="B291" s="64" t="s">
        <v>735</v>
      </c>
      <c r="C291" s="64">
        <v>7.88</v>
      </c>
      <c r="D291" s="64">
        <v>11.5</v>
      </c>
      <c r="E291" s="64">
        <v>20.71</v>
      </c>
      <c r="F291" s="64">
        <v>2.2400000000000002</v>
      </c>
      <c r="G291" s="64">
        <v>18.47</v>
      </c>
    </row>
    <row r="292" spans="2:7" hidden="1" outlineLevel="1" x14ac:dyDescent="0.25">
      <c r="B292" s="64" t="s">
        <v>254</v>
      </c>
      <c r="C292" s="64">
        <v>4.5</v>
      </c>
      <c r="D292" s="64">
        <v>8.5</v>
      </c>
      <c r="E292" s="64">
        <v>15.31</v>
      </c>
      <c r="F292" s="64">
        <v>1.44</v>
      </c>
      <c r="G292" s="64">
        <v>13.87</v>
      </c>
    </row>
    <row r="293" spans="2:7" hidden="1" outlineLevel="1" x14ac:dyDescent="0.25">
      <c r="B293" s="64" t="s">
        <v>254</v>
      </c>
      <c r="C293" s="64">
        <v>11.16</v>
      </c>
      <c r="D293" s="64">
        <v>13.57</v>
      </c>
      <c r="E293" s="64">
        <v>24.43</v>
      </c>
      <c r="F293" s="64">
        <v>1.26</v>
      </c>
      <c r="G293" s="64">
        <v>23.17</v>
      </c>
    </row>
    <row r="294" spans="2:7" hidden="1" outlineLevel="1" x14ac:dyDescent="0.25">
      <c r="B294" s="64" t="s">
        <v>415</v>
      </c>
      <c r="C294" s="64">
        <v>2.2599999999999998</v>
      </c>
      <c r="D294" s="64">
        <v>6.4</v>
      </c>
      <c r="E294" s="64">
        <v>11.52</v>
      </c>
      <c r="F294" s="64">
        <v>1.44</v>
      </c>
      <c r="G294" s="64">
        <v>10.08</v>
      </c>
    </row>
    <row r="295" spans="2:7" hidden="1" outlineLevel="1" x14ac:dyDescent="0.25">
      <c r="B295" s="64" t="s">
        <v>415</v>
      </c>
      <c r="C295" s="64">
        <v>2.86</v>
      </c>
      <c r="D295" s="64">
        <v>6.98</v>
      </c>
      <c r="E295" s="64">
        <v>12.57</v>
      </c>
      <c r="F295" s="64">
        <v>1.44</v>
      </c>
      <c r="G295" s="64">
        <v>11.13</v>
      </c>
    </row>
    <row r="296" spans="2:7" hidden="1" outlineLevel="1" x14ac:dyDescent="0.25">
      <c r="B296" s="64" t="s">
        <v>536</v>
      </c>
      <c r="C296" s="64">
        <v>2.2000000000000002</v>
      </c>
      <c r="D296" s="64">
        <v>6.2</v>
      </c>
      <c r="E296" s="64">
        <v>11.16</v>
      </c>
      <c r="F296" s="64">
        <v>1.44</v>
      </c>
      <c r="G296" s="64">
        <v>9.7200000000000006</v>
      </c>
    </row>
    <row r="297" spans="2:7" hidden="1" outlineLevel="1" x14ac:dyDescent="0.25">
      <c r="B297" s="64" t="s">
        <v>539</v>
      </c>
      <c r="C297" s="64">
        <v>21.54</v>
      </c>
      <c r="D297" s="64">
        <v>19.3</v>
      </c>
      <c r="E297" s="64">
        <v>34.75</v>
      </c>
      <c r="F297" s="64">
        <v>4.32</v>
      </c>
      <c r="G297" s="64">
        <v>30.43</v>
      </c>
    </row>
    <row r="298" spans="2:7" hidden="1" outlineLevel="1" x14ac:dyDescent="0.25">
      <c r="B298" s="64" t="s">
        <v>746</v>
      </c>
      <c r="C298" s="64">
        <v>10.51</v>
      </c>
      <c r="D298" s="64">
        <v>13</v>
      </c>
      <c r="E298" s="64">
        <v>23.41</v>
      </c>
      <c r="F298" s="64">
        <v>2.2400000000000002</v>
      </c>
      <c r="G298" s="64">
        <v>21.17</v>
      </c>
    </row>
    <row r="299" spans="2:7" hidden="1" outlineLevel="1" x14ac:dyDescent="0.25">
      <c r="B299" s="64" t="s">
        <v>545</v>
      </c>
      <c r="C299" s="64">
        <v>10.76</v>
      </c>
      <c r="D299" s="64">
        <v>13.37</v>
      </c>
      <c r="E299" s="64">
        <v>24.07</v>
      </c>
      <c r="F299" s="64">
        <v>1.26</v>
      </c>
      <c r="G299" s="64">
        <v>22.81</v>
      </c>
    </row>
    <row r="300" spans="2:7" hidden="1" outlineLevel="1" x14ac:dyDescent="0.25">
      <c r="B300" s="64" t="s">
        <v>546</v>
      </c>
      <c r="C300" s="64">
        <v>10.77</v>
      </c>
      <c r="D300" s="64">
        <v>13.37</v>
      </c>
      <c r="E300" s="64">
        <v>24.07</v>
      </c>
      <c r="F300" s="64">
        <v>1.26</v>
      </c>
      <c r="G300" s="64">
        <v>22.81</v>
      </c>
    </row>
    <row r="301" spans="2:7" hidden="1" outlineLevel="1" x14ac:dyDescent="0.25">
      <c r="B301" s="64" t="s">
        <v>779</v>
      </c>
      <c r="C301" s="64">
        <v>3.35</v>
      </c>
      <c r="D301" s="64">
        <v>7.35</v>
      </c>
      <c r="E301" s="64">
        <v>13.23</v>
      </c>
      <c r="F301" s="64">
        <v>1.44</v>
      </c>
      <c r="G301" s="64">
        <v>11.79</v>
      </c>
    </row>
    <row r="302" spans="2:7" hidden="1" outlineLevel="1" x14ac:dyDescent="0.25">
      <c r="B302" s="64" t="s">
        <v>780</v>
      </c>
      <c r="C302" s="64">
        <v>3.35</v>
      </c>
      <c r="D302" s="64">
        <v>7.35</v>
      </c>
      <c r="E302" s="64">
        <v>13.23</v>
      </c>
      <c r="F302" s="64">
        <v>1.44</v>
      </c>
      <c r="G302" s="64">
        <v>11.79</v>
      </c>
    </row>
    <row r="303" spans="2:7" hidden="1" outlineLevel="1" x14ac:dyDescent="0.25">
      <c r="B303" s="64" t="s">
        <v>547</v>
      </c>
      <c r="C303" s="64">
        <v>5.43</v>
      </c>
      <c r="D303" s="64">
        <v>9.58</v>
      </c>
      <c r="E303" s="64">
        <v>17.25</v>
      </c>
      <c r="F303" s="64">
        <v>1.62</v>
      </c>
      <c r="G303" s="64">
        <v>15.63</v>
      </c>
    </row>
    <row r="304" spans="2:7" hidden="1" outlineLevel="1" x14ac:dyDescent="0.25">
      <c r="B304" s="64" t="s">
        <v>548</v>
      </c>
      <c r="C304" s="64">
        <v>5.0999999999999996</v>
      </c>
      <c r="D304" s="64">
        <v>9.4</v>
      </c>
      <c r="E304" s="64">
        <v>16.920000000000002</v>
      </c>
      <c r="F304" s="64">
        <v>1.62</v>
      </c>
      <c r="G304" s="64">
        <v>15.3</v>
      </c>
    </row>
    <row r="305" spans="2:7" hidden="1" outlineLevel="1" x14ac:dyDescent="0.25">
      <c r="B305" s="64" t="s">
        <v>549</v>
      </c>
      <c r="C305" s="64">
        <v>5.0999999999999996</v>
      </c>
      <c r="D305" s="64">
        <v>9.4</v>
      </c>
      <c r="E305" s="64">
        <v>16.920000000000002</v>
      </c>
      <c r="F305" s="64">
        <v>1.62</v>
      </c>
      <c r="G305" s="64">
        <v>15.3</v>
      </c>
    </row>
    <row r="306" spans="2:7" hidden="1" outlineLevel="1" x14ac:dyDescent="0.25">
      <c r="B306" s="64" t="s">
        <v>751</v>
      </c>
      <c r="C306" s="64">
        <v>3.4</v>
      </c>
      <c r="D306" s="64">
        <v>7.4</v>
      </c>
      <c r="E306" s="64">
        <v>13.32</v>
      </c>
      <c r="F306" s="64">
        <v>1.62</v>
      </c>
      <c r="G306" s="64">
        <v>11.7</v>
      </c>
    </row>
    <row r="307" spans="2:7" hidden="1" outlineLevel="1" x14ac:dyDescent="0.25">
      <c r="B307" s="64" t="s">
        <v>752</v>
      </c>
      <c r="C307" s="64">
        <v>3.4</v>
      </c>
      <c r="D307" s="64">
        <v>7.4</v>
      </c>
      <c r="E307" s="64">
        <v>13.32</v>
      </c>
      <c r="F307" s="64">
        <v>1.62</v>
      </c>
      <c r="G307" s="64">
        <v>11.7</v>
      </c>
    </row>
    <row r="308" spans="2:7" hidden="1" outlineLevel="1" x14ac:dyDescent="0.25">
      <c r="B308" s="64" t="s">
        <v>753</v>
      </c>
      <c r="C308" s="64">
        <v>4.21</v>
      </c>
      <c r="D308" s="64">
        <v>8.35</v>
      </c>
      <c r="E308" s="64">
        <v>15.03</v>
      </c>
      <c r="F308" s="64">
        <v>1.62</v>
      </c>
      <c r="G308" s="64">
        <v>13.41</v>
      </c>
    </row>
    <row r="309" spans="2:7" hidden="1" outlineLevel="1" x14ac:dyDescent="0.25">
      <c r="B309" s="64" t="s">
        <v>255</v>
      </c>
      <c r="G309" s="64">
        <v>290.27</v>
      </c>
    </row>
    <row r="310" spans="2:7" hidden="1" outlineLevel="1" x14ac:dyDescent="0.25"/>
    <row r="311" spans="2:7" hidden="1" outlineLevel="1" x14ac:dyDescent="0.25"/>
    <row r="312" spans="2:7" hidden="1" outlineLevel="1" x14ac:dyDescent="0.25"/>
    <row r="313" spans="2:7" hidden="1" outlineLevel="1" x14ac:dyDescent="0.25"/>
    <row r="314" spans="2:7" collapsed="1" x14ac:dyDescent="0.25"/>
    <row r="315" spans="2:7" x14ac:dyDescent="0.25">
      <c r="B315" s="65" t="s">
        <v>550</v>
      </c>
      <c r="C315" s="66"/>
      <c r="D315" s="66"/>
      <c r="E315" s="66"/>
      <c r="F315" s="67"/>
      <c r="G315" s="68"/>
    </row>
    <row r="316" spans="2:7" hidden="1" outlineLevel="1" x14ac:dyDescent="0.25">
      <c r="B316" s="64" t="s">
        <v>174</v>
      </c>
      <c r="C316" s="64" t="s">
        <v>286</v>
      </c>
      <c r="D316" s="64" t="s">
        <v>201</v>
      </c>
      <c r="E316" s="64" t="s">
        <v>781</v>
      </c>
      <c r="F316" s="64" t="s">
        <v>227</v>
      </c>
      <c r="G316" s="64" t="s">
        <v>288</v>
      </c>
    </row>
    <row r="317" spans="2:7" hidden="1" outlineLevel="1" x14ac:dyDescent="0.25">
      <c r="B317" s="64" t="s">
        <v>737</v>
      </c>
      <c r="C317" s="64">
        <v>30.07</v>
      </c>
      <c r="D317" s="64">
        <v>3</v>
      </c>
      <c r="E317" s="64">
        <v>90.22</v>
      </c>
      <c r="F317" s="64">
        <v>21.928000000000001</v>
      </c>
      <c r="G317" s="64">
        <v>68.3</v>
      </c>
    </row>
    <row r="318" spans="2:7" hidden="1" outlineLevel="1" x14ac:dyDescent="0.25">
      <c r="B318" s="64" t="s">
        <v>738</v>
      </c>
      <c r="C318" s="64">
        <v>37.450000000000003</v>
      </c>
      <c r="D318" s="64">
        <v>3</v>
      </c>
      <c r="E318" s="64">
        <v>112.35</v>
      </c>
      <c r="F318" s="64">
        <v>54.3</v>
      </c>
      <c r="G318" s="64">
        <v>58.05</v>
      </c>
    </row>
    <row r="319" spans="2:7" hidden="1" outlineLevel="1" x14ac:dyDescent="0.25">
      <c r="B319" s="64" t="s">
        <v>740</v>
      </c>
      <c r="C319" s="64">
        <v>73.92</v>
      </c>
      <c r="D319" s="64">
        <v>3</v>
      </c>
      <c r="E319" s="64">
        <v>221.76</v>
      </c>
      <c r="F319" s="64">
        <v>102.87</v>
      </c>
      <c r="G319" s="64">
        <v>118.89</v>
      </c>
    </row>
    <row r="320" spans="2:7" hidden="1" outlineLevel="1" x14ac:dyDescent="0.25">
      <c r="B320" s="64" t="s">
        <v>741</v>
      </c>
      <c r="C320" s="64">
        <v>11.8</v>
      </c>
      <c r="D320" s="64">
        <v>3</v>
      </c>
      <c r="E320" s="64">
        <v>35.4</v>
      </c>
      <c r="F320" s="64">
        <v>1.68</v>
      </c>
      <c r="G320" s="64">
        <v>33.72</v>
      </c>
    </row>
    <row r="321" spans="2:7" hidden="1" outlineLevel="1" x14ac:dyDescent="0.25">
      <c r="B321" s="64" t="s">
        <v>744</v>
      </c>
      <c r="C321" s="64">
        <v>4.45</v>
      </c>
      <c r="D321" s="64">
        <v>3</v>
      </c>
      <c r="E321" s="64">
        <v>13.35</v>
      </c>
      <c r="F321" s="64">
        <v>4.5</v>
      </c>
      <c r="G321" s="64">
        <v>8.85</v>
      </c>
    </row>
    <row r="322" spans="2:7" hidden="1" outlineLevel="1" x14ac:dyDescent="0.25">
      <c r="B322" s="64" t="s">
        <v>537</v>
      </c>
      <c r="C322" s="64">
        <v>13.3</v>
      </c>
      <c r="D322" s="64">
        <v>3</v>
      </c>
      <c r="E322" s="64">
        <v>39.9</v>
      </c>
      <c r="F322" s="64">
        <v>17.45</v>
      </c>
      <c r="G322" s="64">
        <v>22.45</v>
      </c>
    </row>
    <row r="323" spans="2:7" hidden="1" outlineLevel="1" x14ac:dyDescent="0.25">
      <c r="B323" s="64" t="s">
        <v>537</v>
      </c>
      <c r="C323" s="64">
        <v>13.3</v>
      </c>
      <c r="D323" s="64">
        <v>3</v>
      </c>
      <c r="E323" s="64">
        <v>39.9</v>
      </c>
      <c r="F323" s="64">
        <v>23.45</v>
      </c>
      <c r="G323" s="64">
        <v>16.45</v>
      </c>
    </row>
    <row r="324" spans="2:7" hidden="1" outlineLevel="1" x14ac:dyDescent="0.25">
      <c r="B324" s="64" t="s">
        <v>537</v>
      </c>
      <c r="C324" s="64">
        <v>13</v>
      </c>
      <c r="D324" s="64">
        <v>3</v>
      </c>
      <c r="E324" s="64">
        <v>39</v>
      </c>
      <c r="F324" s="64">
        <v>17</v>
      </c>
      <c r="G324" s="64">
        <v>22</v>
      </c>
    </row>
    <row r="325" spans="2:7" hidden="1" outlineLevel="1" x14ac:dyDescent="0.25">
      <c r="B325" s="64" t="s">
        <v>537</v>
      </c>
      <c r="C325" s="64">
        <v>13.3</v>
      </c>
      <c r="D325" s="64">
        <v>3</v>
      </c>
      <c r="E325" s="64">
        <v>39.9</v>
      </c>
      <c r="F325" s="64">
        <v>21.45</v>
      </c>
      <c r="G325" s="64">
        <v>18.45</v>
      </c>
    </row>
    <row r="326" spans="2:7" hidden="1" outlineLevel="1" x14ac:dyDescent="0.25">
      <c r="B326" s="64" t="s">
        <v>537</v>
      </c>
      <c r="C326" s="64">
        <v>13.3</v>
      </c>
      <c r="D326" s="64">
        <v>3</v>
      </c>
      <c r="E326" s="64">
        <v>39.9</v>
      </c>
      <c r="F326" s="64">
        <v>21.45</v>
      </c>
      <c r="G326" s="64">
        <v>18.45</v>
      </c>
    </row>
    <row r="327" spans="2:7" hidden="1" outlineLevel="1" x14ac:dyDescent="0.25">
      <c r="B327" s="64" t="s">
        <v>537</v>
      </c>
      <c r="C327" s="64">
        <v>13.45</v>
      </c>
      <c r="D327" s="64">
        <v>3</v>
      </c>
      <c r="E327" s="64">
        <v>40.35</v>
      </c>
      <c r="F327" s="64">
        <v>21.45</v>
      </c>
      <c r="G327" s="64">
        <v>18.899999999999999</v>
      </c>
    </row>
    <row r="328" spans="2:7" hidden="1" outlineLevel="1" x14ac:dyDescent="0.25">
      <c r="B328" s="64" t="s">
        <v>537</v>
      </c>
      <c r="C328" s="64">
        <v>13.15</v>
      </c>
      <c r="D328" s="64">
        <v>3</v>
      </c>
      <c r="E328" s="64">
        <v>39.450000000000003</v>
      </c>
      <c r="F328" s="64">
        <v>21.45</v>
      </c>
      <c r="G328" s="64">
        <v>18</v>
      </c>
    </row>
    <row r="329" spans="2:7" hidden="1" outlineLevel="1" x14ac:dyDescent="0.25">
      <c r="B329" s="64" t="s">
        <v>537</v>
      </c>
      <c r="C329" s="64">
        <v>13.15</v>
      </c>
      <c r="D329" s="64">
        <v>3</v>
      </c>
      <c r="E329" s="64">
        <v>39.450000000000003</v>
      </c>
      <c r="F329" s="64">
        <v>17.225000000000001</v>
      </c>
      <c r="G329" s="64">
        <v>22.23</v>
      </c>
    </row>
    <row r="330" spans="2:7" hidden="1" outlineLevel="1" x14ac:dyDescent="0.25">
      <c r="B330" s="64" t="s">
        <v>537</v>
      </c>
      <c r="C330" s="64">
        <v>13.1</v>
      </c>
      <c r="D330" s="64">
        <v>3</v>
      </c>
      <c r="E330" s="64">
        <v>39.299999999999997</v>
      </c>
      <c r="F330" s="64">
        <v>15.225</v>
      </c>
      <c r="G330" s="64">
        <v>24.07</v>
      </c>
    </row>
    <row r="331" spans="2:7" hidden="1" outlineLevel="1" x14ac:dyDescent="0.25">
      <c r="B331" s="64" t="s">
        <v>538</v>
      </c>
      <c r="C331" s="64">
        <v>14.93</v>
      </c>
      <c r="D331" s="64">
        <v>3</v>
      </c>
      <c r="E331" s="64">
        <v>44.8</v>
      </c>
      <c r="F331" s="64">
        <v>6.93</v>
      </c>
      <c r="G331" s="64">
        <v>37.869999999999997</v>
      </c>
    </row>
    <row r="332" spans="2:7" hidden="1" outlineLevel="1" x14ac:dyDescent="0.25">
      <c r="B332" s="64" t="s">
        <v>540</v>
      </c>
      <c r="C332" s="64">
        <v>10.7</v>
      </c>
      <c r="D332" s="64">
        <v>3</v>
      </c>
      <c r="E332" s="64">
        <v>32.1</v>
      </c>
      <c r="F332" s="64">
        <v>26.1</v>
      </c>
      <c r="G332" s="64">
        <v>6</v>
      </c>
    </row>
    <row r="333" spans="2:7" hidden="1" outlineLevel="1" x14ac:dyDescent="0.25">
      <c r="B333" s="64" t="s">
        <v>540</v>
      </c>
      <c r="C333" s="64">
        <v>10.7</v>
      </c>
      <c r="D333" s="64">
        <v>3</v>
      </c>
      <c r="E333" s="64">
        <v>32.1</v>
      </c>
      <c r="F333" s="64">
        <v>16.14</v>
      </c>
      <c r="G333" s="64">
        <v>15.96</v>
      </c>
    </row>
    <row r="334" spans="2:7" hidden="1" outlineLevel="1" x14ac:dyDescent="0.25">
      <c r="B334" s="64" t="s">
        <v>540</v>
      </c>
      <c r="C334" s="64">
        <v>10.7</v>
      </c>
      <c r="D334" s="64">
        <v>3</v>
      </c>
      <c r="E334" s="64">
        <v>32.1</v>
      </c>
      <c r="F334" s="64">
        <v>26.1</v>
      </c>
      <c r="G334" s="64">
        <v>6</v>
      </c>
    </row>
    <row r="335" spans="2:7" hidden="1" outlineLevel="1" x14ac:dyDescent="0.25">
      <c r="B335" s="64" t="s">
        <v>540</v>
      </c>
      <c r="C335" s="64">
        <v>10.7</v>
      </c>
      <c r="D335" s="64">
        <v>3</v>
      </c>
      <c r="E335" s="64">
        <v>32.1</v>
      </c>
      <c r="F335" s="64">
        <v>26.1</v>
      </c>
      <c r="G335" s="64">
        <v>6</v>
      </c>
    </row>
    <row r="336" spans="2:7" hidden="1" outlineLevel="1" x14ac:dyDescent="0.25">
      <c r="B336" s="64" t="s">
        <v>540</v>
      </c>
      <c r="C336" s="64">
        <v>10.7</v>
      </c>
      <c r="D336" s="64">
        <v>3</v>
      </c>
      <c r="E336" s="64">
        <v>32.1</v>
      </c>
      <c r="F336" s="64">
        <v>26.1</v>
      </c>
      <c r="G336" s="64">
        <v>6</v>
      </c>
    </row>
    <row r="337" spans="2:7" hidden="1" outlineLevel="1" x14ac:dyDescent="0.25">
      <c r="B337" s="64" t="s">
        <v>540</v>
      </c>
      <c r="C337" s="64">
        <v>10.7</v>
      </c>
      <c r="D337" s="64">
        <v>3</v>
      </c>
      <c r="E337" s="64">
        <v>32.1</v>
      </c>
      <c r="F337" s="64">
        <v>18.14</v>
      </c>
      <c r="G337" s="64">
        <v>13.96</v>
      </c>
    </row>
    <row r="338" spans="2:7" hidden="1" outlineLevel="1" x14ac:dyDescent="0.25">
      <c r="B338" s="64" t="s">
        <v>707</v>
      </c>
      <c r="C338" s="64">
        <v>16.13</v>
      </c>
      <c r="D338" s="64">
        <v>1.1000000000000001</v>
      </c>
      <c r="E338" s="64">
        <v>17.739999999999998</v>
      </c>
      <c r="F338" s="64">
        <v>2.992</v>
      </c>
      <c r="G338" s="64">
        <v>14.75</v>
      </c>
    </row>
    <row r="339" spans="2:7" hidden="1" outlineLevel="1" x14ac:dyDescent="0.25">
      <c r="B339" s="64" t="s">
        <v>745</v>
      </c>
      <c r="C339" s="64">
        <v>10.8</v>
      </c>
      <c r="D339" s="64">
        <v>3</v>
      </c>
      <c r="E339" s="64">
        <v>32.4</v>
      </c>
      <c r="F339" s="64">
        <v>15.29</v>
      </c>
      <c r="G339" s="64">
        <v>17.11</v>
      </c>
    </row>
    <row r="340" spans="2:7" hidden="1" outlineLevel="1" x14ac:dyDescent="0.25">
      <c r="B340" s="64" t="s">
        <v>204</v>
      </c>
      <c r="E340" s="64">
        <v>1117.78</v>
      </c>
      <c r="G340" s="64">
        <v>592.46</v>
      </c>
    </row>
    <row r="341" spans="2:7" hidden="1" outlineLevel="1" x14ac:dyDescent="0.25"/>
    <row r="342" spans="2:7" hidden="1" outlineLevel="1" x14ac:dyDescent="0.25"/>
    <row r="343" spans="2:7" hidden="1" outlineLevel="1" x14ac:dyDescent="0.25"/>
    <row r="344" spans="2:7" hidden="1" outlineLevel="1" x14ac:dyDescent="0.25"/>
    <row r="345" spans="2:7" hidden="1" outlineLevel="1" x14ac:dyDescent="0.25"/>
    <row r="346" spans="2:7" hidden="1" outlineLevel="1" x14ac:dyDescent="0.25"/>
    <row r="347" spans="2:7" hidden="1" outlineLevel="1" x14ac:dyDescent="0.25"/>
    <row r="348" spans="2:7" hidden="1" outlineLevel="1" x14ac:dyDescent="0.25"/>
    <row r="349" spans="2:7" hidden="1" outlineLevel="1" x14ac:dyDescent="0.25"/>
    <row r="350" spans="2:7" hidden="1" outlineLevel="1" x14ac:dyDescent="0.25"/>
    <row r="351" spans="2:7" hidden="1" outlineLevel="1" x14ac:dyDescent="0.25"/>
    <row r="352" spans="2:7" hidden="1" outlineLevel="1" x14ac:dyDescent="0.25"/>
    <row r="353" spans="2:7" hidden="1" outlineLevel="1" x14ac:dyDescent="0.25"/>
    <row r="354" spans="2:7" collapsed="1" x14ac:dyDescent="0.25"/>
    <row r="355" spans="2:7" x14ac:dyDescent="0.25">
      <c r="B355" s="65" t="s">
        <v>271</v>
      </c>
      <c r="C355" s="66"/>
      <c r="D355" s="66"/>
      <c r="E355" s="66"/>
      <c r="F355" s="67"/>
      <c r="G355" s="68"/>
    </row>
    <row r="356" spans="2:7" hidden="1" outlineLevel="1" x14ac:dyDescent="0.25">
      <c r="B356" s="64" t="s">
        <v>53</v>
      </c>
      <c r="C356" s="64" t="s">
        <v>202</v>
      </c>
    </row>
    <row r="357" spans="2:7" hidden="1" outlineLevel="1" x14ac:dyDescent="0.25">
      <c r="B357" s="64" t="s">
        <v>434</v>
      </c>
      <c r="C357" s="64">
        <v>670.03</v>
      </c>
    </row>
    <row r="358" spans="2:7" hidden="1" outlineLevel="1" x14ac:dyDescent="0.25">
      <c r="B358" s="64" t="s">
        <v>435</v>
      </c>
      <c r="C358" s="64">
        <v>0</v>
      </c>
    </row>
    <row r="359" spans="2:7" hidden="1" outlineLevel="1" x14ac:dyDescent="0.25">
      <c r="B359" s="64" t="s">
        <v>758</v>
      </c>
      <c r="C359" s="64">
        <v>670.03</v>
      </c>
    </row>
    <row r="360" spans="2:7" hidden="1" outlineLevel="1" x14ac:dyDescent="0.25"/>
    <row r="361" spans="2:7" hidden="1" outlineLevel="1" x14ac:dyDescent="0.25"/>
    <row r="362" spans="2:7" collapsed="1" x14ac:dyDescent="0.25"/>
    <row r="363" spans="2:7" x14ac:dyDescent="0.25">
      <c r="B363" s="65" t="s">
        <v>272</v>
      </c>
      <c r="C363" s="66"/>
      <c r="D363" s="66"/>
      <c r="E363" s="66"/>
      <c r="F363" s="67"/>
      <c r="G363" s="68"/>
    </row>
    <row r="364" spans="2:7" hidden="1" outlineLevel="1" x14ac:dyDescent="0.25">
      <c r="B364" s="64" t="s">
        <v>53</v>
      </c>
      <c r="C364" s="64" t="s">
        <v>207</v>
      </c>
    </row>
    <row r="365" spans="2:7" hidden="1" outlineLevel="1" x14ac:dyDescent="0.25">
      <c r="B365" s="64" t="s">
        <v>273</v>
      </c>
      <c r="C365" s="64">
        <v>63.21</v>
      </c>
    </row>
    <row r="366" spans="2:7" hidden="1" outlineLevel="1" x14ac:dyDescent="0.25">
      <c r="B366" s="64" t="s">
        <v>689</v>
      </c>
      <c r="C366" s="64">
        <v>63.21</v>
      </c>
    </row>
    <row r="367" spans="2:7" hidden="1" outlineLevel="1" x14ac:dyDescent="0.25"/>
    <row r="368" spans="2:7" hidden="1" outlineLevel="1" x14ac:dyDescent="0.25"/>
    <row r="369" spans="2:7" hidden="1" outlineLevel="1" x14ac:dyDescent="0.25"/>
    <row r="370" spans="2:7" hidden="1" outlineLevel="1" x14ac:dyDescent="0.25"/>
    <row r="371" spans="2:7" hidden="1" outlineLevel="1" x14ac:dyDescent="0.25"/>
    <row r="372" spans="2:7" hidden="1" outlineLevel="1" x14ac:dyDescent="0.25"/>
    <row r="373" spans="2:7" hidden="1" outlineLevel="1" x14ac:dyDescent="0.25"/>
    <row r="374" spans="2:7" collapsed="1" x14ac:dyDescent="0.25"/>
    <row r="375" spans="2:7" x14ac:dyDescent="0.25">
      <c r="B375" s="65" t="s">
        <v>276</v>
      </c>
      <c r="C375" s="66"/>
      <c r="D375" s="66"/>
      <c r="E375" s="66"/>
      <c r="F375" s="67"/>
      <c r="G375" s="68"/>
    </row>
    <row r="376" spans="2:7" hidden="1" outlineLevel="1" x14ac:dyDescent="0.25">
      <c r="B376" s="64" t="s">
        <v>53</v>
      </c>
      <c r="C376" s="64" t="s">
        <v>207</v>
      </c>
    </row>
    <row r="377" spans="2:7" hidden="1" outlineLevel="1" x14ac:dyDescent="0.25">
      <c r="B377" s="64" t="s">
        <v>436</v>
      </c>
      <c r="C377" s="64">
        <v>132.25</v>
      </c>
    </row>
    <row r="378" spans="2:7" hidden="1" outlineLevel="1" x14ac:dyDescent="0.25">
      <c r="B378" s="64" t="s">
        <v>315</v>
      </c>
      <c r="C378" s="64">
        <v>132.25</v>
      </c>
    </row>
    <row r="379" spans="2:7" hidden="1" outlineLevel="1" x14ac:dyDescent="0.25"/>
    <row r="380" spans="2:7" hidden="1" outlineLevel="1" x14ac:dyDescent="0.25"/>
    <row r="381" spans="2:7" hidden="1" outlineLevel="1" x14ac:dyDescent="0.25"/>
    <row r="382" spans="2:7" hidden="1" outlineLevel="1" x14ac:dyDescent="0.25"/>
    <row r="383" spans="2:7" hidden="1" outlineLevel="1" x14ac:dyDescent="0.25"/>
    <row r="384" spans="2:7" hidden="1" outlineLevel="1" x14ac:dyDescent="0.25"/>
    <row r="385" spans="2:7" hidden="1" outlineLevel="1" x14ac:dyDescent="0.25"/>
    <row r="386" spans="2:7" collapsed="1" x14ac:dyDescent="0.25"/>
    <row r="387" spans="2:7" x14ac:dyDescent="0.25">
      <c r="B387" s="65" t="s">
        <v>437</v>
      </c>
      <c r="C387" s="66"/>
      <c r="D387" s="66"/>
      <c r="E387" s="66"/>
      <c r="F387" s="67"/>
      <c r="G387" s="68"/>
    </row>
    <row r="388" spans="2:7" hidden="1" outlineLevel="1" x14ac:dyDescent="0.25">
      <c r="B388" s="64" t="s">
        <v>53</v>
      </c>
      <c r="C388" s="64" t="s">
        <v>207</v>
      </c>
    </row>
    <row r="389" spans="2:7" hidden="1" outlineLevel="1" x14ac:dyDescent="0.25">
      <c r="B389" s="64" t="s">
        <v>438</v>
      </c>
      <c r="C389" s="64">
        <v>76.47</v>
      </c>
    </row>
    <row r="390" spans="2:7" hidden="1" outlineLevel="1" x14ac:dyDescent="0.25">
      <c r="B390" s="64" t="s">
        <v>315</v>
      </c>
      <c r="C390" s="64">
        <v>76.47</v>
      </c>
    </row>
    <row r="391" spans="2:7" hidden="1" outlineLevel="1" x14ac:dyDescent="0.25"/>
    <row r="392" spans="2:7" hidden="1" outlineLevel="1" x14ac:dyDescent="0.25"/>
    <row r="393" spans="2:7" hidden="1" outlineLevel="1" x14ac:dyDescent="0.25"/>
    <row r="394" spans="2:7" hidden="1" outlineLevel="1" x14ac:dyDescent="0.25"/>
    <row r="395" spans="2:7" collapsed="1" x14ac:dyDescent="0.25"/>
    <row r="396" spans="2:7" x14ac:dyDescent="0.25">
      <c r="B396" s="65" t="s">
        <v>439</v>
      </c>
      <c r="C396" s="66"/>
      <c r="D396" s="66"/>
      <c r="E396" s="66"/>
      <c r="F396" s="67"/>
      <c r="G396" s="68"/>
    </row>
    <row r="397" spans="2:7" hidden="1" outlineLevel="1" x14ac:dyDescent="0.25">
      <c r="B397" s="64" t="s">
        <v>53</v>
      </c>
      <c r="C397" s="64" t="s">
        <v>277</v>
      </c>
    </row>
    <row r="398" spans="2:7" hidden="1" outlineLevel="1" x14ac:dyDescent="0.25">
      <c r="B398" s="64" t="s">
        <v>440</v>
      </c>
      <c r="C398" s="64">
        <v>239.96</v>
      </c>
    </row>
    <row r="399" spans="2:7" hidden="1" outlineLevel="1" x14ac:dyDescent="0.25">
      <c r="B399" s="64" t="s">
        <v>759</v>
      </c>
      <c r="C399" s="64">
        <v>239.96</v>
      </c>
    </row>
    <row r="400" spans="2:7" hidden="1" outlineLevel="1" x14ac:dyDescent="0.25"/>
    <row r="401" spans="2:7" hidden="1" outlineLevel="1" x14ac:dyDescent="0.25"/>
    <row r="402" spans="2:7" hidden="1" outlineLevel="1" x14ac:dyDescent="0.25"/>
    <row r="403" spans="2:7" hidden="1" outlineLevel="1" x14ac:dyDescent="0.25"/>
    <row r="404" spans="2:7" hidden="1" outlineLevel="1" x14ac:dyDescent="0.25"/>
    <row r="405" spans="2:7" hidden="1" outlineLevel="1" x14ac:dyDescent="0.25"/>
    <row r="406" spans="2:7" collapsed="1" x14ac:dyDescent="0.25"/>
    <row r="408" spans="2:7" x14ac:dyDescent="0.25">
      <c r="B408" s="65" t="s">
        <v>764</v>
      </c>
      <c r="C408" s="66"/>
      <c r="D408" s="66"/>
      <c r="E408" s="66"/>
      <c r="F408" s="67"/>
      <c r="G408" s="68"/>
    </row>
    <row r="409" spans="2:7" hidden="1" outlineLevel="1" x14ac:dyDescent="0.25">
      <c r="B409" s="154" t="s">
        <v>174</v>
      </c>
      <c r="C409" s="154" t="s">
        <v>202</v>
      </c>
      <c r="D409" s="154"/>
      <c r="E409" s="154"/>
    </row>
    <row r="410" spans="2:7" hidden="1" outlineLevel="1" x14ac:dyDescent="0.25">
      <c r="B410" s="64" t="s">
        <v>737</v>
      </c>
      <c r="C410" s="64">
        <v>23.19</v>
      </c>
    </row>
    <row r="411" spans="2:7" hidden="1" outlineLevel="1" x14ac:dyDescent="0.25">
      <c r="B411" s="64" t="s">
        <v>738</v>
      </c>
      <c r="C411" s="64">
        <v>33.11</v>
      </c>
    </row>
    <row r="412" spans="2:7" hidden="1" outlineLevel="1" x14ac:dyDescent="0.25">
      <c r="B412" s="64" t="s">
        <v>739</v>
      </c>
      <c r="C412" s="64">
        <v>22.35</v>
      </c>
    </row>
    <row r="413" spans="2:7" hidden="1" outlineLevel="1" x14ac:dyDescent="0.25">
      <c r="B413" s="64" t="s">
        <v>740</v>
      </c>
      <c r="C413" s="64">
        <v>108.83</v>
      </c>
    </row>
    <row r="414" spans="2:7" hidden="1" outlineLevel="1" x14ac:dyDescent="0.25">
      <c r="B414" s="64" t="s">
        <v>741</v>
      </c>
      <c r="C414" s="64">
        <v>8.64</v>
      </c>
    </row>
    <row r="415" spans="2:7" hidden="1" outlineLevel="1" x14ac:dyDescent="0.25">
      <c r="B415" s="64" t="s">
        <v>742</v>
      </c>
      <c r="C415" s="64">
        <v>8.64</v>
      </c>
    </row>
    <row r="416" spans="2:7" hidden="1" outlineLevel="1" x14ac:dyDescent="0.25">
      <c r="B416" s="64" t="s">
        <v>743</v>
      </c>
      <c r="C416" s="64">
        <v>8.14</v>
      </c>
    </row>
    <row r="417" spans="2:3" hidden="1" outlineLevel="1" x14ac:dyDescent="0.25">
      <c r="B417" s="64" t="s">
        <v>744</v>
      </c>
      <c r="C417" s="64">
        <v>1.0900000000000001</v>
      </c>
    </row>
    <row r="418" spans="2:3" hidden="1" outlineLevel="1" x14ac:dyDescent="0.25">
      <c r="B418" s="64" t="s">
        <v>537</v>
      </c>
      <c r="C418" s="64">
        <v>10.5</v>
      </c>
    </row>
    <row r="419" spans="2:3" hidden="1" outlineLevel="1" x14ac:dyDescent="0.25">
      <c r="B419" s="64" t="s">
        <v>537</v>
      </c>
      <c r="C419" s="64">
        <v>10.65</v>
      </c>
    </row>
    <row r="420" spans="2:3" hidden="1" outlineLevel="1" x14ac:dyDescent="0.25">
      <c r="B420" s="64" t="s">
        <v>537</v>
      </c>
      <c r="C420" s="64">
        <v>10.65</v>
      </c>
    </row>
    <row r="421" spans="2:3" hidden="1" outlineLevel="1" x14ac:dyDescent="0.25">
      <c r="B421" s="64" t="s">
        <v>537</v>
      </c>
      <c r="C421" s="64">
        <v>10.8</v>
      </c>
    </row>
    <row r="422" spans="2:3" hidden="1" outlineLevel="1" x14ac:dyDescent="0.25">
      <c r="B422" s="64" t="s">
        <v>537</v>
      </c>
      <c r="C422" s="64">
        <v>10.8</v>
      </c>
    </row>
    <row r="423" spans="2:3" hidden="1" outlineLevel="1" x14ac:dyDescent="0.25">
      <c r="B423" s="64" t="s">
        <v>537</v>
      </c>
      <c r="C423" s="64">
        <v>10.8</v>
      </c>
    </row>
    <row r="424" spans="2:3" hidden="1" outlineLevel="1" x14ac:dyDescent="0.25">
      <c r="B424" s="64" t="s">
        <v>537</v>
      </c>
      <c r="C424" s="64">
        <v>10.8</v>
      </c>
    </row>
    <row r="425" spans="2:3" hidden="1" outlineLevel="1" x14ac:dyDescent="0.25">
      <c r="B425" s="64" t="s">
        <v>537</v>
      </c>
      <c r="C425" s="64">
        <v>10.95</v>
      </c>
    </row>
    <row r="426" spans="2:3" hidden="1" outlineLevel="1" x14ac:dyDescent="0.25">
      <c r="B426" s="64" t="s">
        <v>537</v>
      </c>
      <c r="C426" s="64">
        <v>10.96</v>
      </c>
    </row>
    <row r="427" spans="2:3" hidden="1" outlineLevel="1" x14ac:dyDescent="0.25">
      <c r="B427" s="64" t="s">
        <v>538</v>
      </c>
      <c r="C427" s="64">
        <v>14.35</v>
      </c>
    </row>
    <row r="428" spans="2:3" hidden="1" outlineLevel="1" x14ac:dyDescent="0.25">
      <c r="B428" s="64" t="s">
        <v>540</v>
      </c>
      <c r="C428" s="64">
        <v>6.7</v>
      </c>
    </row>
    <row r="429" spans="2:3" hidden="1" outlineLevel="1" x14ac:dyDescent="0.25">
      <c r="B429" s="64" t="s">
        <v>540</v>
      </c>
      <c r="C429" s="64">
        <v>6.7</v>
      </c>
    </row>
    <row r="430" spans="2:3" hidden="1" outlineLevel="1" x14ac:dyDescent="0.25">
      <c r="B430" s="64" t="s">
        <v>540</v>
      </c>
      <c r="C430" s="64">
        <v>6.7</v>
      </c>
    </row>
    <row r="431" spans="2:3" hidden="1" outlineLevel="1" x14ac:dyDescent="0.25">
      <c r="B431" s="64" t="s">
        <v>540</v>
      </c>
      <c r="C431" s="64">
        <v>6.7</v>
      </c>
    </row>
    <row r="432" spans="2:3" hidden="1" outlineLevel="1" x14ac:dyDescent="0.25">
      <c r="B432" s="64" t="s">
        <v>540</v>
      </c>
      <c r="C432" s="64">
        <v>6.7</v>
      </c>
    </row>
    <row r="433" spans="2:3" hidden="1" outlineLevel="1" x14ac:dyDescent="0.25">
      <c r="B433" s="64" t="s">
        <v>540</v>
      </c>
      <c r="C433" s="64">
        <v>6.7</v>
      </c>
    </row>
    <row r="434" spans="2:3" hidden="1" outlineLevel="1" x14ac:dyDescent="0.25">
      <c r="B434" s="64" t="s">
        <v>707</v>
      </c>
      <c r="C434" s="64">
        <v>16.559999999999999</v>
      </c>
    </row>
    <row r="435" spans="2:3" hidden="1" outlineLevel="1" x14ac:dyDescent="0.25">
      <c r="B435" s="64" t="s">
        <v>745</v>
      </c>
      <c r="C435" s="64">
        <v>6.55</v>
      </c>
    </row>
    <row r="436" spans="2:3" hidden="1" outlineLevel="1" x14ac:dyDescent="0.25">
      <c r="B436" s="64" t="s">
        <v>441</v>
      </c>
      <c r="C436" s="64">
        <v>7.2</v>
      </c>
    </row>
    <row r="437" spans="2:3" hidden="1" outlineLevel="1" x14ac:dyDescent="0.25">
      <c r="B437" s="64" t="s">
        <v>542</v>
      </c>
      <c r="C437" s="64">
        <v>31.86</v>
      </c>
    </row>
    <row r="438" spans="2:3" hidden="1" outlineLevel="1" x14ac:dyDescent="0.25">
      <c r="B438" s="64" t="s">
        <v>543</v>
      </c>
      <c r="C438" s="64">
        <v>10.51</v>
      </c>
    </row>
    <row r="439" spans="2:3" hidden="1" outlineLevel="1" x14ac:dyDescent="0.25">
      <c r="B439" s="64" t="s">
        <v>748</v>
      </c>
      <c r="C439" s="64">
        <v>8.64</v>
      </c>
    </row>
    <row r="440" spans="2:3" hidden="1" outlineLevel="1" x14ac:dyDescent="0.25">
      <c r="B440" s="64" t="s">
        <v>754</v>
      </c>
      <c r="C440" s="64">
        <v>6.59</v>
      </c>
    </row>
    <row r="441" spans="2:3" hidden="1" outlineLevel="1" x14ac:dyDescent="0.25">
      <c r="B441" s="64" t="s">
        <v>443</v>
      </c>
      <c r="C441" s="64">
        <v>453.34</v>
      </c>
    </row>
    <row r="442" spans="2:3" hidden="1" outlineLevel="1" x14ac:dyDescent="0.25"/>
    <row r="443" spans="2:3" hidden="1" outlineLevel="1" x14ac:dyDescent="0.25"/>
    <row r="444" spans="2:3" hidden="1" outlineLevel="1" x14ac:dyDescent="0.25"/>
    <row r="445" spans="2:3" hidden="1" outlineLevel="1" x14ac:dyDescent="0.25"/>
    <row r="446" spans="2:3" hidden="1" outlineLevel="1" x14ac:dyDescent="0.25"/>
    <row r="447" spans="2:3" hidden="1" outlineLevel="1" x14ac:dyDescent="0.25"/>
    <row r="448" spans="2:3" collapsed="1" x14ac:dyDescent="0.25"/>
    <row r="449" spans="2:7" x14ac:dyDescent="0.25">
      <c r="B449" s="65" t="s">
        <v>284</v>
      </c>
      <c r="C449" s="66"/>
      <c r="D449" s="66"/>
      <c r="E449" s="66"/>
      <c r="F449" s="67"/>
      <c r="G449" s="68"/>
    </row>
    <row r="450" spans="2:7" hidden="1" outlineLevel="1" x14ac:dyDescent="0.25">
      <c r="B450" s="64" t="s">
        <v>174</v>
      </c>
      <c r="C450" s="64" t="s">
        <v>225</v>
      </c>
      <c r="D450" s="64" t="s">
        <v>202</v>
      </c>
    </row>
    <row r="451" spans="2:7" hidden="1" outlineLevel="1" x14ac:dyDescent="0.25">
      <c r="B451" s="64" t="s">
        <v>735</v>
      </c>
      <c r="C451" s="64">
        <v>11.5</v>
      </c>
      <c r="D451" s="64">
        <v>7.88</v>
      </c>
    </row>
    <row r="452" spans="2:7" hidden="1" outlineLevel="1" x14ac:dyDescent="0.25">
      <c r="B452" s="64" t="s">
        <v>736</v>
      </c>
      <c r="C452" s="64">
        <v>12.93</v>
      </c>
      <c r="D452" s="64">
        <v>9.9</v>
      </c>
    </row>
    <row r="453" spans="2:7" hidden="1" outlineLevel="1" x14ac:dyDescent="0.25">
      <c r="B453" s="64" t="s">
        <v>531</v>
      </c>
      <c r="C453" s="64">
        <v>9.92</v>
      </c>
      <c r="D453" s="64">
        <v>6.06</v>
      </c>
    </row>
    <row r="454" spans="2:7" hidden="1" outlineLevel="1" x14ac:dyDescent="0.25">
      <c r="B454" s="64" t="s">
        <v>254</v>
      </c>
      <c r="C454" s="64">
        <v>8.5</v>
      </c>
      <c r="D454" s="64">
        <v>4.5</v>
      </c>
    </row>
    <row r="455" spans="2:7" hidden="1" outlineLevel="1" x14ac:dyDescent="0.25">
      <c r="B455" s="64" t="s">
        <v>254</v>
      </c>
      <c r="C455" s="64">
        <v>13.57</v>
      </c>
      <c r="D455" s="64">
        <v>11.16</v>
      </c>
    </row>
    <row r="456" spans="2:7" hidden="1" outlineLevel="1" x14ac:dyDescent="0.25">
      <c r="B456" s="64" t="s">
        <v>535</v>
      </c>
      <c r="C456" s="64">
        <v>13.76</v>
      </c>
      <c r="D456" s="64">
        <v>11.02</v>
      </c>
    </row>
    <row r="457" spans="2:7" hidden="1" outlineLevel="1" x14ac:dyDescent="0.25">
      <c r="B457" s="64" t="s">
        <v>415</v>
      </c>
      <c r="C457" s="64">
        <v>6.4</v>
      </c>
      <c r="D457" s="64">
        <v>2.2599999999999998</v>
      </c>
    </row>
    <row r="458" spans="2:7" hidden="1" outlineLevel="1" x14ac:dyDescent="0.25">
      <c r="B458" s="64" t="s">
        <v>415</v>
      </c>
      <c r="C458" s="64">
        <v>6.98</v>
      </c>
      <c r="D458" s="64">
        <v>2.86</v>
      </c>
    </row>
    <row r="459" spans="2:7" hidden="1" outlineLevel="1" x14ac:dyDescent="0.25">
      <c r="B459" s="64" t="s">
        <v>536</v>
      </c>
      <c r="C459" s="64">
        <v>6.2</v>
      </c>
      <c r="D459" s="64">
        <v>2.2000000000000002</v>
      </c>
    </row>
    <row r="460" spans="2:7" hidden="1" outlineLevel="1" x14ac:dyDescent="0.25">
      <c r="B460" s="64" t="s">
        <v>539</v>
      </c>
      <c r="C460" s="64">
        <v>19.3</v>
      </c>
      <c r="D460" s="64">
        <v>21.54</v>
      </c>
    </row>
    <row r="461" spans="2:7" hidden="1" outlineLevel="1" x14ac:dyDescent="0.25">
      <c r="B461" s="64" t="s">
        <v>746</v>
      </c>
      <c r="C461" s="64">
        <v>13</v>
      </c>
      <c r="D461" s="64">
        <v>10.51</v>
      </c>
    </row>
    <row r="462" spans="2:7" hidden="1" outlineLevel="1" x14ac:dyDescent="0.25">
      <c r="B462" s="64" t="s">
        <v>541</v>
      </c>
      <c r="C462" s="64">
        <v>11.97</v>
      </c>
      <c r="D462" s="64">
        <v>7.97</v>
      </c>
    </row>
    <row r="463" spans="2:7" hidden="1" outlineLevel="1" x14ac:dyDescent="0.25">
      <c r="B463" s="64" t="s">
        <v>747</v>
      </c>
      <c r="C463" s="64">
        <v>13</v>
      </c>
      <c r="D463" s="64">
        <v>10.45</v>
      </c>
    </row>
    <row r="464" spans="2:7" hidden="1" outlineLevel="1" x14ac:dyDescent="0.25">
      <c r="B464" s="64" t="s">
        <v>544</v>
      </c>
      <c r="C464" s="64">
        <v>8.3000000000000007</v>
      </c>
      <c r="D464" s="64">
        <v>4.3</v>
      </c>
    </row>
    <row r="465" spans="2:4" hidden="1" outlineLevel="1" x14ac:dyDescent="0.25">
      <c r="B465" s="64" t="s">
        <v>544</v>
      </c>
      <c r="C465" s="64">
        <v>9.66</v>
      </c>
      <c r="D465" s="64">
        <v>5.87</v>
      </c>
    </row>
    <row r="466" spans="2:4" hidden="1" outlineLevel="1" x14ac:dyDescent="0.25">
      <c r="B466" s="64" t="s">
        <v>545</v>
      </c>
      <c r="C466" s="64">
        <v>13.37</v>
      </c>
      <c r="D466" s="64">
        <v>10.76</v>
      </c>
    </row>
    <row r="467" spans="2:4" hidden="1" outlineLevel="1" x14ac:dyDescent="0.25">
      <c r="B467" s="64" t="s">
        <v>546</v>
      </c>
      <c r="C467" s="64">
        <v>13.37</v>
      </c>
      <c r="D467" s="64">
        <v>10.77</v>
      </c>
    </row>
    <row r="468" spans="2:4" hidden="1" outlineLevel="1" x14ac:dyDescent="0.25">
      <c r="B468" s="64" t="s">
        <v>749</v>
      </c>
      <c r="C468" s="64">
        <v>7.35</v>
      </c>
      <c r="D468" s="64">
        <v>3.35</v>
      </c>
    </row>
    <row r="469" spans="2:4" hidden="1" outlineLevel="1" x14ac:dyDescent="0.25">
      <c r="B469" s="64" t="s">
        <v>750</v>
      </c>
      <c r="C469" s="64">
        <v>7.35</v>
      </c>
      <c r="D469" s="64">
        <v>3.35</v>
      </c>
    </row>
    <row r="470" spans="2:4" hidden="1" outlineLevel="1" x14ac:dyDescent="0.25">
      <c r="B470" s="64" t="s">
        <v>547</v>
      </c>
      <c r="C470" s="64">
        <v>9.58</v>
      </c>
      <c r="D470" s="64">
        <v>5.43</v>
      </c>
    </row>
    <row r="471" spans="2:4" hidden="1" outlineLevel="1" x14ac:dyDescent="0.25">
      <c r="B471" s="64" t="s">
        <v>548</v>
      </c>
      <c r="C471" s="64">
        <v>9.4</v>
      </c>
      <c r="D471" s="64">
        <v>5.0999999999999996</v>
      </c>
    </row>
    <row r="472" spans="2:4" hidden="1" outlineLevel="1" x14ac:dyDescent="0.25">
      <c r="B472" s="64" t="s">
        <v>549</v>
      </c>
      <c r="C472" s="64">
        <v>9.4</v>
      </c>
      <c r="D472" s="64">
        <v>5.0999999999999996</v>
      </c>
    </row>
    <row r="473" spans="2:4" hidden="1" outlineLevel="1" x14ac:dyDescent="0.25">
      <c r="B473" s="64" t="s">
        <v>751</v>
      </c>
      <c r="C473" s="64">
        <v>7.4</v>
      </c>
      <c r="D473" s="64">
        <v>3.4</v>
      </c>
    </row>
    <row r="474" spans="2:4" hidden="1" outlineLevel="1" x14ac:dyDescent="0.25">
      <c r="B474" s="64" t="s">
        <v>752</v>
      </c>
      <c r="C474" s="64">
        <v>7.4</v>
      </c>
      <c r="D474" s="64">
        <v>3.4</v>
      </c>
    </row>
    <row r="475" spans="2:4" hidden="1" outlineLevel="1" x14ac:dyDescent="0.25">
      <c r="B475" s="64" t="s">
        <v>753</v>
      </c>
      <c r="C475" s="64">
        <v>8.35</v>
      </c>
      <c r="D475" s="64">
        <v>4.21</v>
      </c>
    </row>
    <row r="476" spans="2:4" hidden="1" outlineLevel="1" x14ac:dyDescent="0.25">
      <c r="B476" s="64" t="s">
        <v>317</v>
      </c>
      <c r="C476" s="64">
        <v>22.57</v>
      </c>
      <c r="D476" s="64">
        <v>21.03</v>
      </c>
    </row>
    <row r="477" spans="2:4" hidden="1" outlineLevel="1" x14ac:dyDescent="0.25">
      <c r="B477" s="64" t="s">
        <v>783</v>
      </c>
      <c r="C477" s="64">
        <v>280.56</v>
      </c>
      <c r="D477" s="64">
        <v>194.37</v>
      </c>
    </row>
    <row r="478" spans="2:4" hidden="1" outlineLevel="1" x14ac:dyDescent="0.25"/>
    <row r="479" spans="2:4" hidden="1" outlineLevel="1" x14ac:dyDescent="0.25"/>
    <row r="480" spans="2:4" hidden="1" outlineLevel="1" x14ac:dyDescent="0.25"/>
    <row r="481" spans="2:7" hidden="1" outlineLevel="1" x14ac:dyDescent="0.25"/>
    <row r="482" spans="2:7" hidden="1" outlineLevel="1" x14ac:dyDescent="0.25"/>
    <row r="483" spans="2:7" hidden="1" outlineLevel="1" x14ac:dyDescent="0.25"/>
    <row r="484" spans="2:7" hidden="1" outlineLevel="1" collapsed="1" x14ac:dyDescent="0.25"/>
    <row r="485" spans="2:7" collapsed="1" x14ac:dyDescent="0.25"/>
    <row r="488" spans="2:7" x14ac:dyDescent="0.25">
      <c r="B488" s="65" t="s">
        <v>690</v>
      </c>
      <c r="C488" s="66"/>
      <c r="D488" s="66"/>
      <c r="E488" s="66"/>
      <c r="F488" s="67"/>
      <c r="G488" s="68"/>
    </row>
    <row r="489" spans="2:7" hidden="1" outlineLevel="1" x14ac:dyDescent="0.25">
      <c r="B489" s="64" t="s">
        <v>174</v>
      </c>
      <c r="C489" s="64" t="s">
        <v>225</v>
      </c>
      <c r="D489" s="64" t="s">
        <v>226</v>
      </c>
      <c r="E489" s="64" t="s">
        <v>278</v>
      </c>
    </row>
    <row r="490" spans="2:7" hidden="1" outlineLevel="1" x14ac:dyDescent="0.25">
      <c r="B490" s="64" t="s">
        <v>736</v>
      </c>
      <c r="C490" s="64">
        <v>12.93</v>
      </c>
      <c r="D490" s="64">
        <v>0.9</v>
      </c>
      <c r="E490" s="64">
        <v>12.03</v>
      </c>
    </row>
    <row r="491" spans="2:7" hidden="1" outlineLevel="1" x14ac:dyDescent="0.25">
      <c r="B491" s="64" t="s">
        <v>531</v>
      </c>
      <c r="C491" s="64">
        <v>9.92</v>
      </c>
      <c r="D491" s="64">
        <v>1.2</v>
      </c>
      <c r="E491" s="64">
        <v>8.7200000000000006</v>
      </c>
    </row>
    <row r="492" spans="2:7" hidden="1" outlineLevel="1" x14ac:dyDescent="0.25">
      <c r="B492" s="64" t="s">
        <v>535</v>
      </c>
      <c r="C492" s="64">
        <v>13.76</v>
      </c>
      <c r="D492" s="64">
        <v>1</v>
      </c>
      <c r="E492" s="64">
        <v>12.76</v>
      </c>
    </row>
    <row r="493" spans="2:7" hidden="1" outlineLevel="1" x14ac:dyDescent="0.25">
      <c r="B493" s="64" t="s">
        <v>541</v>
      </c>
      <c r="C493" s="64">
        <v>11.97</v>
      </c>
      <c r="D493" s="64">
        <v>0.7</v>
      </c>
      <c r="E493" s="64">
        <v>11.27</v>
      </c>
    </row>
    <row r="494" spans="2:7" hidden="1" outlineLevel="1" x14ac:dyDescent="0.25">
      <c r="B494" s="64" t="s">
        <v>747</v>
      </c>
      <c r="C494" s="64">
        <v>13</v>
      </c>
      <c r="D494" s="64">
        <v>0.7</v>
      </c>
      <c r="E494" s="64">
        <v>12.3</v>
      </c>
    </row>
    <row r="495" spans="2:7" hidden="1" outlineLevel="1" x14ac:dyDescent="0.25">
      <c r="B495" s="64" t="s">
        <v>544</v>
      </c>
      <c r="C495" s="64">
        <v>8.3000000000000007</v>
      </c>
      <c r="D495" s="64">
        <v>0.8</v>
      </c>
      <c r="E495" s="64">
        <v>7.5</v>
      </c>
    </row>
    <row r="496" spans="2:7" hidden="1" outlineLevel="1" x14ac:dyDescent="0.25">
      <c r="B496" s="64" t="s">
        <v>544</v>
      </c>
      <c r="C496" s="64">
        <v>9.66</v>
      </c>
      <c r="D496" s="64">
        <v>0.8</v>
      </c>
      <c r="E496" s="64">
        <v>8.86</v>
      </c>
    </row>
    <row r="497" spans="2:7" hidden="1" outlineLevel="1" x14ac:dyDescent="0.25">
      <c r="B497" s="64" t="s">
        <v>317</v>
      </c>
      <c r="C497" s="64">
        <v>22.57</v>
      </c>
      <c r="D497" s="64">
        <v>14.48</v>
      </c>
      <c r="E497" s="64">
        <v>8.09</v>
      </c>
    </row>
    <row r="498" spans="2:7" hidden="1" outlineLevel="1" x14ac:dyDescent="0.25">
      <c r="B498" s="64" t="s">
        <v>204</v>
      </c>
      <c r="C498" s="64">
        <v>102.11</v>
      </c>
      <c r="E498" s="64">
        <v>81.53</v>
      </c>
    </row>
    <row r="499" spans="2:7" hidden="1" outlineLevel="1" x14ac:dyDescent="0.25"/>
    <row r="500" spans="2:7" hidden="1" outlineLevel="1" x14ac:dyDescent="0.25"/>
    <row r="501" spans="2:7" hidden="1" outlineLevel="1" x14ac:dyDescent="0.25"/>
    <row r="502" spans="2:7" hidden="1" outlineLevel="1" x14ac:dyDescent="0.25"/>
    <row r="503" spans="2:7" hidden="1" outlineLevel="1" x14ac:dyDescent="0.25"/>
    <row r="504" spans="2:7" hidden="1" outlineLevel="1" x14ac:dyDescent="0.25"/>
    <row r="505" spans="2:7" hidden="1" outlineLevel="1" x14ac:dyDescent="0.25"/>
    <row r="506" spans="2:7" hidden="1" outlineLevel="1" x14ac:dyDescent="0.25"/>
    <row r="507" spans="2:7" hidden="1" outlineLevel="1" x14ac:dyDescent="0.25"/>
    <row r="508" spans="2:7" collapsed="1" x14ac:dyDescent="0.25"/>
    <row r="509" spans="2:7" x14ac:dyDescent="0.25">
      <c r="B509" s="65" t="s">
        <v>765</v>
      </c>
      <c r="C509" s="66"/>
      <c r="D509" s="66"/>
      <c r="E509" s="66"/>
      <c r="F509" s="67"/>
      <c r="G509" s="68"/>
    </row>
    <row r="510" spans="2:7" hidden="1" outlineLevel="1" x14ac:dyDescent="0.25">
      <c r="B510" s="64" t="s">
        <v>174</v>
      </c>
      <c r="C510" s="64" t="s">
        <v>225</v>
      </c>
      <c r="D510" s="64" t="s">
        <v>226</v>
      </c>
      <c r="E510" s="64" t="s">
        <v>278</v>
      </c>
    </row>
    <row r="511" spans="2:7" hidden="1" outlineLevel="1" x14ac:dyDescent="0.25">
      <c r="B511" s="64" t="s">
        <v>737</v>
      </c>
      <c r="C511" s="64">
        <v>30.07</v>
      </c>
      <c r="D511" s="64">
        <v>11.9</v>
      </c>
      <c r="E511" s="64">
        <v>18.170000000000002</v>
      </c>
    </row>
    <row r="512" spans="2:7" hidden="1" outlineLevel="1" x14ac:dyDescent="0.25">
      <c r="B512" s="64" t="s">
        <v>738</v>
      </c>
      <c r="C512" s="64">
        <v>37.450000000000003</v>
      </c>
      <c r="D512" s="64">
        <v>20.25</v>
      </c>
      <c r="E512" s="64">
        <v>17.2</v>
      </c>
    </row>
    <row r="513" spans="2:5" hidden="1" outlineLevel="1" x14ac:dyDescent="0.25">
      <c r="B513" s="64" t="s">
        <v>739</v>
      </c>
      <c r="C513" s="64">
        <v>34.409999999999997</v>
      </c>
      <c r="D513" s="64">
        <v>6.1</v>
      </c>
      <c r="E513" s="64">
        <v>28.31</v>
      </c>
    </row>
    <row r="514" spans="2:5" hidden="1" outlineLevel="1" x14ac:dyDescent="0.25">
      <c r="B514" s="64" t="s">
        <v>740</v>
      </c>
      <c r="C514" s="64">
        <v>73.92</v>
      </c>
      <c r="D514" s="64">
        <v>35.67</v>
      </c>
      <c r="E514" s="64">
        <v>38.25</v>
      </c>
    </row>
    <row r="515" spans="2:5" hidden="1" outlineLevel="1" x14ac:dyDescent="0.25">
      <c r="B515" s="64" t="s">
        <v>741</v>
      </c>
      <c r="C515" s="64">
        <v>11.8</v>
      </c>
      <c r="D515" s="64">
        <v>0.8</v>
      </c>
      <c r="E515" s="64">
        <v>11</v>
      </c>
    </row>
    <row r="516" spans="2:5" hidden="1" outlineLevel="1" x14ac:dyDescent="0.25">
      <c r="B516" s="64" t="s">
        <v>742</v>
      </c>
      <c r="C516" s="64">
        <v>11.8</v>
      </c>
      <c r="D516" s="64">
        <v>1</v>
      </c>
      <c r="E516" s="64">
        <v>10.8</v>
      </c>
    </row>
    <row r="517" spans="2:5" hidden="1" outlineLevel="1" x14ac:dyDescent="0.25">
      <c r="B517" s="64" t="s">
        <v>743</v>
      </c>
      <c r="C517" s="64">
        <v>12.4</v>
      </c>
      <c r="D517" s="64">
        <v>0.8</v>
      </c>
      <c r="E517" s="64">
        <v>11.6</v>
      </c>
    </row>
    <row r="518" spans="2:5" hidden="1" outlineLevel="1" x14ac:dyDescent="0.25">
      <c r="B518" s="64" t="s">
        <v>744</v>
      </c>
      <c r="C518" s="64">
        <v>4.45</v>
      </c>
      <c r="D518" s="64">
        <v>1.5</v>
      </c>
      <c r="E518" s="64">
        <v>2.95</v>
      </c>
    </row>
    <row r="519" spans="2:5" hidden="1" outlineLevel="1" x14ac:dyDescent="0.25">
      <c r="B519" s="64" t="s">
        <v>537</v>
      </c>
      <c r="C519" s="64">
        <v>13</v>
      </c>
      <c r="D519" s="64">
        <v>5.15</v>
      </c>
      <c r="E519" s="64">
        <v>7.85</v>
      </c>
    </row>
    <row r="520" spans="2:5" hidden="1" outlineLevel="1" x14ac:dyDescent="0.25">
      <c r="B520" s="64" t="s">
        <v>537</v>
      </c>
      <c r="C520" s="64">
        <v>13.15</v>
      </c>
      <c r="D520" s="64">
        <v>7.15</v>
      </c>
      <c r="E520" s="64">
        <v>6</v>
      </c>
    </row>
    <row r="521" spans="2:5" hidden="1" outlineLevel="1" x14ac:dyDescent="0.25">
      <c r="B521" s="64" t="s">
        <v>537</v>
      </c>
      <c r="C521" s="64">
        <v>13.15</v>
      </c>
      <c r="D521" s="64">
        <v>5.15</v>
      </c>
      <c r="E521" s="64">
        <v>8</v>
      </c>
    </row>
    <row r="522" spans="2:5" hidden="1" outlineLevel="1" x14ac:dyDescent="0.25">
      <c r="B522" s="64" t="s">
        <v>537</v>
      </c>
      <c r="C522" s="64">
        <v>13.3</v>
      </c>
      <c r="D522" s="64">
        <v>5.15</v>
      </c>
      <c r="E522" s="64">
        <v>8.15</v>
      </c>
    </row>
    <row r="523" spans="2:5" hidden="1" outlineLevel="1" x14ac:dyDescent="0.25">
      <c r="B523" s="64" t="s">
        <v>537</v>
      </c>
      <c r="C523" s="64">
        <v>13.3</v>
      </c>
      <c r="D523" s="64">
        <v>7.15</v>
      </c>
      <c r="E523" s="64">
        <v>6.15</v>
      </c>
    </row>
    <row r="524" spans="2:5" hidden="1" outlineLevel="1" x14ac:dyDescent="0.25">
      <c r="B524" s="64" t="s">
        <v>537</v>
      </c>
      <c r="C524" s="64">
        <v>13.3</v>
      </c>
      <c r="D524" s="64">
        <v>7.15</v>
      </c>
      <c r="E524" s="64">
        <v>6.15</v>
      </c>
    </row>
    <row r="525" spans="2:5" hidden="1" outlineLevel="1" x14ac:dyDescent="0.25">
      <c r="B525" s="64" t="s">
        <v>537</v>
      </c>
      <c r="C525" s="64">
        <v>13.3</v>
      </c>
      <c r="D525" s="64">
        <v>7.15</v>
      </c>
      <c r="E525" s="64">
        <v>6.15</v>
      </c>
    </row>
    <row r="526" spans="2:5" hidden="1" outlineLevel="1" x14ac:dyDescent="0.25">
      <c r="B526" s="64" t="s">
        <v>537</v>
      </c>
      <c r="C526" s="64">
        <v>13.45</v>
      </c>
      <c r="D526" s="64">
        <v>7.15</v>
      </c>
      <c r="E526" s="64">
        <v>6.3</v>
      </c>
    </row>
    <row r="527" spans="2:5" hidden="1" outlineLevel="1" x14ac:dyDescent="0.25">
      <c r="B527" s="64" t="s">
        <v>537</v>
      </c>
      <c r="C527" s="64">
        <v>13.1</v>
      </c>
      <c r="D527" s="64">
        <v>5.15</v>
      </c>
      <c r="E527" s="64">
        <v>7.95</v>
      </c>
    </row>
    <row r="528" spans="2:5" hidden="1" outlineLevel="1" x14ac:dyDescent="0.25">
      <c r="B528" s="64" t="s">
        <v>538</v>
      </c>
      <c r="C528" s="64">
        <v>14.93</v>
      </c>
      <c r="D528" s="64">
        <v>3.3</v>
      </c>
      <c r="E528" s="64">
        <v>11.63</v>
      </c>
    </row>
    <row r="529" spans="2:5" hidden="1" outlineLevel="1" x14ac:dyDescent="0.25">
      <c r="B529" s="64" t="s">
        <v>540</v>
      </c>
      <c r="C529" s="64">
        <v>10.7</v>
      </c>
      <c r="D529" s="64">
        <v>8.6999999999999993</v>
      </c>
      <c r="E529" s="64">
        <v>2</v>
      </c>
    </row>
    <row r="530" spans="2:5" hidden="1" outlineLevel="1" x14ac:dyDescent="0.25">
      <c r="B530" s="64" t="s">
        <v>540</v>
      </c>
      <c r="C530" s="64">
        <v>10.7</v>
      </c>
      <c r="D530" s="64">
        <v>5.35</v>
      </c>
      <c r="E530" s="64">
        <v>5.35</v>
      </c>
    </row>
    <row r="531" spans="2:5" hidden="1" outlineLevel="1" x14ac:dyDescent="0.25">
      <c r="B531" s="64" t="s">
        <v>540</v>
      </c>
      <c r="C531" s="64">
        <v>10.7</v>
      </c>
      <c r="D531" s="64">
        <v>8.6999999999999993</v>
      </c>
      <c r="E531" s="64">
        <v>2</v>
      </c>
    </row>
    <row r="532" spans="2:5" hidden="1" outlineLevel="1" x14ac:dyDescent="0.25">
      <c r="B532" s="64" t="s">
        <v>540</v>
      </c>
      <c r="C532" s="64">
        <v>10.7</v>
      </c>
      <c r="D532" s="64">
        <v>8.6999999999999993</v>
      </c>
      <c r="E532" s="64">
        <v>2</v>
      </c>
    </row>
    <row r="533" spans="2:5" hidden="1" outlineLevel="1" x14ac:dyDescent="0.25">
      <c r="B533" s="64" t="s">
        <v>540</v>
      </c>
      <c r="C533" s="64">
        <v>10.7</v>
      </c>
      <c r="D533" s="64">
        <v>8.6999999999999993</v>
      </c>
      <c r="E533" s="64">
        <v>2</v>
      </c>
    </row>
    <row r="534" spans="2:5" hidden="1" outlineLevel="1" x14ac:dyDescent="0.25">
      <c r="B534" s="64" t="s">
        <v>540</v>
      </c>
      <c r="C534" s="64">
        <v>10.7</v>
      </c>
      <c r="D534" s="64">
        <v>5.35</v>
      </c>
      <c r="E534" s="64">
        <v>5.35</v>
      </c>
    </row>
    <row r="535" spans="2:5" hidden="1" outlineLevel="1" x14ac:dyDescent="0.25">
      <c r="B535" s="64" t="s">
        <v>707</v>
      </c>
      <c r="C535" s="64">
        <v>16.13</v>
      </c>
      <c r="D535" s="64">
        <v>2.72</v>
      </c>
      <c r="E535" s="64">
        <v>13.41</v>
      </c>
    </row>
    <row r="536" spans="2:5" hidden="1" outlineLevel="1" x14ac:dyDescent="0.25">
      <c r="B536" s="64" t="s">
        <v>745</v>
      </c>
      <c r="C536" s="64">
        <v>10.8</v>
      </c>
      <c r="D536" s="64">
        <v>2.6</v>
      </c>
      <c r="E536" s="64">
        <v>8.1999999999999993</v>
      </c>
    </row>
    <row r="537" spans="2:5" hidden="1" outlineLevel="1" x14ac:dyDescent="0.25">
      <c r="B537" s="64" t="s">
        <v>441</v>
      </c>
      <c r="C537" s="64">
        <v>11.17</v>
      </c>
      <c r="D537" s="64">
        <v>1.3</v>
      </c>
      <c r="E537" s="64">
        <v>9.8699999999999992</v>
      </c>
    </row>
    <row r="538" spans="2:5" hidden="1" outlineLevel="1" x14ac:dyDescent="0.25">
      <c r="B538" s="64" t="s">
        <v>542</v>
      </c>
      <c r="C538" s="64">
        <v>31.59</v>
      </c>
      <c r="D538" s="64">
        <v>12.71</v>
      </c>
      <c r="E538" s="64">
        <v>18.88</v>
      </c>
    </row>
    <row r="539" spans="2:5" hidden="1" outlineLevel="1" x14ac:dyDescent="0.25">
      <c r="B539" s="64" t="s">
        <v>543</v>
      </c>
      <c r="C539" s="64">
        <v>13</v>
      </c>
      <c r="D539" s="64">
        <v>1.1000000000000001</v>
      </c>
      <c r="E539" s="64">
        <v>11.9</v>
      </c>
    </row>
    <row r="540" spans="2:5" hidden="1" outlineLevel="1" x14ac:dyDescent="0.25">
      <c r="B540" s="64" t="s">
        <v>748</v>
      </c>
      <c r="C540" s="64">
        <v>11.8</v>
      </c>
      <c r="D540" s="64">
        <v>1.1000000000000001</v>
      </c>
      <c r="E540" s="64">
        <v>10.7</v>
      </c>
    </row>
    <row r="541" spans="2:5" hidden="1" outlineLevel="1" x14ac:dyDescent="0.25">
      <c r="B541" s="64" t="s">
        <v>754</v>
      </c>
      <c r="C541" s="64">
        <v>10.119999999999999</v>
      </c>
      <c r="D541" s="64">
        <v>4.8099999999999996</v>
      </c>
      <c r="E541" s="64">
        <v>5.31</v>
      </c>
    </row>
    <row r="542" spans="2:5" hidden="1" outlineLevel="1" x14ac:dyDescent="0.25">
      <c r="B542" s="64" t="s">
        <v>204</v>
      </c>
      <c r="E542" s="64">
        <v>309.60000000000002</v>
      </c>
    </row>
    <row r="543" spans="2:5" hidden="1" outlineLevel="1" x14ac:dyDescent="0.25"/>
    <row r="544" spans="2:5" hidden="1" outlineLevel="1" x14ac:dyDescent="0.25"/>
    <row r="545" spans="2:7" hidden="1" outlineLevel="1" x14ac:dyDescent="0.25"/>
    <row r="546" spans="2:7" hidden="1" outlineLevel="1" x14ac:dyDescent="0.25"/>
    <row r="547" spans="2:7" hidden="1" outlineLevel="1" x14ac:dyDescent="0.25"/>
    <row r="548" spans="2:7" hidden="1" outlineLevel="1" x14ac:dyDescent="0.25"/>
    <row r="549" spans="2:7" hidden="1" outlineLevel="1" x14ac:dyDescent="0.25"/>
    <row r="550" spans="2:7" collapsed="1" x14ac:dyDescent="0.25"/>
    <row r="551" spans="2:7" x14ac:dyDescent="0.25">
      <c r="B551" s="65" t="s">
        <v>419</v>
      </c>
      <c r="C551" s="66"/>
      <c r="D551" s="66"/>
      <c r="E551" s="66"/>
      <c r="F551" s="67"/>
      <c r="G551" s="68"/>
    </row>
    <row r="552" spans="2:7" hidden="1" outlineLevel="1" x14ac:dyDescent="0.25">
      <c r="B552" s="64" t="s">
        <v>420</v>
      </c>
      <c r="C552" s="64" t="s">
        <v>237</v>
      </c>
      <c r="D552" s="64" t="s">
        <v>414</v>
      </c>
    </row>
    <row r="553" spans="2:7" hidden="1" outlineLevel="1" x14ac:dyDescent="0.25">
      <c r="C553" s="64" t="s">
        <v>570</v>
      </c>
      <c r="D553" s="64">
        <v>29.69</v>
      </c>
    </row>
    <row r="554" spans="2:7" hidden="1" outlineLevel="1" x14ac:dyDescent="0.25">
      <c r="C554" s="64" t="s">
        <v>571</v>
      </c>
      <c r="D554" s="64">
        <v>728.1</v>
      </c>
    </row>
    <row r="555" spans="2:7" hidden="1" outlineLevel="1" x14ac:dyDescent="0.25">
      <c r="B555" s="64" t="s">
        <v>285</v>
      </c>
      <c r="C555" s="64" t="s">
        <v>421</v>
      </c>
      <c r="D555" s="64">
        <v>38.03</v>
      </c>
    </row>
    <row r="556" spans="2:7" hidden="1" outlineLevel="1" x14ac:dyDescent="0.25">
      <c r="C556" s="64" t="s">
        <v>572</v>
      </c>
      <c r="D556" s="64">
        <v>1.1499999999999999</v>
      </c>
    </row>
    <row r="557" spans="2:7" hidden="1" outlineLevel="1" x14ac:dyDescent="0.25">
      <c r="C557" s="64" t="s">
        <v>573</v>
      </c>
      <c r="D557" s="64">
        <v>658.84</v>
      </c>
    </row>
    <row r="558" spans="2:7" hidden="1" outlineLevel="1" x14ac:dyDescent="0.25">
      <c r="C558" s="64" t="s">
        <v>574</v>
      </c>
      <c r="D558" s="64">
        <v>21.51</v>
      </c>
    </row>
    <row r="559" spans="2:7" hidden="1" outlineLevel="1" x14ac:dyDescent="0.25">
      <c r="C559" s="64" t="s">
        <v>575</v>
      </c>
      <c r="D559" s="64">
        <v>658.84</v>
      </c>
    </row>
    <row r="560" spans="2:7" hidden="1" outlineLevel="1" x14ac:dyDescent="0.25">
      <c r="C560" s="64" t="s">
        <v>576</v>
      </c>
      <c r="D560" s="64">
        <v>3.35</v>
      </c>
    </row>
    <row r="561" spans="2:4" hidden="1" outlineLevel="1" x14ac:dyDescent="0.25">
      <c r="C561" s="64" t="s">
        <v>577</v>
      </c>
      <c r="D561" s="64">
        <v>198.64</v>
      </c>
    </row>
    <row r="562" spans="2:4" hidden="1" outlineLevel="1" x14ac:dyDescent="0.25">
      <c r="C562" s="64" t="s">
        <v>578</v>
      </c>
      <c r="D562" s="64">
        <v>728.1</v>
      </c>
    </row>
    <row r="563" spans="2:4" hidden="1" outlineLevel="1" x14ac:dyDescent="0.25">
      <c r="C563" s="64" t="s">
        <v>579</v>
      </c>
      <c r="D563" s="64">
        <v>210.9</v>
      </c>
    </row>
    <row r="564" spans="2:4" hidden="1" outlineLevel="1" x14ac:dyDescent="0.25">
      <c r="C564" s="64" t="s">
        <v>580</v>
      </c>
      <c r="D564" s="64">
        <v>94.71</v>
      </c>
    </row>
    <row r="565" spans="2:4" hidden="1" outlineLevel="1" x14ac:dyDescent="0.25">
      <c r="C565" s="64" t="s">
        <v>581</v>
      </c>
      <c r="D565" s="64">
        <v>154.59</v>
      </c>
    </row>
    <row r="566" spans="2:4" hidden="1" outlineLevel="1" x14ac:dyDescent="0.25">
      <c r="B566" s="64">
        <v>84191</v>
      </c>
      <c r="C566" s="64" t="s">
        <v>582</v>
      </c>
      <c r="D566" s="64">
        <v>0.53</v>
      </c>
    </row>
    <row r="567" spans="2:4" hidden="1" outlineLevel="1" x14ac:dyDescent="0.25">
      <c r="C567" s="64" t="s">
        <v>583</v>
      </c>
      <c r="D567" s="64">
        <v>973.44</v>
      </c>
    </row>
    <row r="568" spans="2:4" hidden="1" outlineLevel="1" x14ac:dyDescent="0.25"/>
    <row r="569" spans="2:4" hidden="1" outlineLevel="1" x14ac:dyDescent="0.25">
      <c r="C569" s="64" t="s">
        <v>569</v>
      </c>
      <c r="D569" s="64">
        <v>10</v>
      </c>
    </row>
    <row r="570" spans="2:4" hidden="1" outlineLevel="1" x14ac:dyDescent="0.25">
      <c r="B570" s="64" t="s">
        <v>161</v>
      </c>
      <c r="C570" s="64" t="s">
        <v>279</v>
      </c>
      <c r="D570" s="64">
        <v>5</v>
      </c>
    </row>
    <row r="571" spans="2:4" hidden="1" outlineLevel="1" x14ac:dyDescent="0.25"/>
    <row r="572" spans="2:4" hidden="1" outlineLevel="1" x14ac:dyDescent="0.25"/>
    <row r="573" spans="2:4" hidden="1" outlineLevel="1" x14ac:dyDescent="0.25"/>
    <row r="574" spans="2:4" hidden="1" outlineLevel="1" x14ac:dyDescent="0.25"/>
    <row r="575" spans="2:4" hidden="1" outlineLevel="1" x14ac:dyDescent="0.25"/>
    <row r="576" spans="2:4" hidden="1" outlineLevel="1" x14ac:dyDescent="0.25"/>
    <row r="577" spans="2:7" hidden="1" outlineLevel="1" x14ac:dyDescent="0.25"/>
    <row r="578" spans="2:7" collapsed="1" x14ac:dyDescent="0.25"/>
    <row r="579" spans="2:7" x14ac:dyDescent="0.25">
      <c r="B579" s="65" t="s">
        <v>445</v>
      </c>
      <c r="C579" s="66"/>
      <c r="D579" s="66"/>
      <c r="E579" s="66"/>
      <c r="F579" s="67"/>
      <c r="G579" s="68"/>
    </row>
    <row r="580" spans="2:7" hidden="1" outlineLevel="1" x14ac:dyDescent="0.25">
      <c r="B580" s="64" t="s">
        <v>420</v>
      </c>
      <c r="C580" s="64" t="s">
        <v>446</v>
      </c>
      <c r="D580" s="64" t="s">
        <v>230</v>
      </c>
      <c r="E580"/>
    </row>
    <row r="581" spans="2:7" hidden="1" outlineLevel="1" x14ac:dyDescent="0.25">
      <c r="D581" s="64">
        <v>32</v>
      </c>
      <c r="E581"/>
    </row>
    <row r="582" spans="2:7" hidden="1" outlineLevel="1" x14ac:dyDescent="0.25">
      <c r="B582" s="64" t="s">
        <v>565</v>
      </c>
      <c r="C582" s="64" t="s">
        <v>566</v>
      </c>
      <c r="D582" s="64">
        <v>3</v>
      </c>
      <c r="E582"/>
    </row>
    <row r="583" spans="2:7" hidden="1" outlineLevel="1" x14ac:dyDescent="0.25">
      <c r="B583" s="64" t="s">
        <v>567</v>
      </c>
      <c r="C583" s="64" t="s">
        <v>568</v>
      </c>
      <c r="D583" s="64">
        <v>3</v>
      </c>
      <c r="E583"/>
    </row>
    <row r="584" spans="2:7" hidden="1" outlineLevel="1" x14ac:dyDescent="0.25">
      <c r="B584" s="64" t="s">
        <v>691</v>
      </c>
      <c r="C584" s="64" t="s">
        <v>692</v>
      </c>
      <c r="D584" s="64">
        <v>6</v>
      </c>
      <c r="E584" t="s">
        <v>786</v>
      </c>
    </row>
    <row r="585" spans="2:7" hidden="1" outlineLevel="1" x14ac:dyDescent="0.25">
      <c r="B585" s="64" t="s">
        <v>158</v>
      </c>
      <c r="C585" s="64" t="s">
        <v>693</v>
      </c>
      <c r="D585" s="64">
        <v>6</v>
      </c>
      <c r="E585"/>
    </row>
    <row r="586" spans="2:7" hidden="1" outlineLevel="1" x14ac:dyDescent="0.25">
      <c r="B586" s="64" t="s">
        <v>159</v>
      </c>
      <c r="C586" s="64" t="s">
        <v>422</v>
      </c>
      <c r="D586" s="64">
        <v>9</v>
      </c>
    </row>
    <row r="587" spans="2:7" hidden="1" outlineLevel="1" x14ac:dyDescent="0.25">
      <c r="B587" s="64" t="s">
        <v>160</v>
      </c>
      <c r="C587" s="64" t="s">
        <v>423</v>
      </c>
      <c r="D587" s="64">
        <v>12</v>
      </c>
    </row>
    <row r="588" spans="2:7" hidden="1" outlineLevel="1" x14ac:dyDescent="0.25">
      <c r="B588" s="64" t="s">
        <v>161</v>
      </c>
      <c r="C588" s="64" t="s">
        <v>279</v>
      </c>
      <c r="D588" s="64">
        <v>6</v>
      </c>
    </row>
    <row r="589" spans="2:7" hidden="1" outlineLevel="1" x14ac:dyDescent="0.25">
      <c r="B589" s="64" t="s">
        <v>162</v>
      </c>
      <c r="C589" s="64" t="s">
        <v>760</v>
      </c>
      <c r="D589" s="64">
        <v>6</v>
      </c>
    </row>
    <row r="590" spans="2:7" hidden="1" outlineLevel="1" x14ac:dyDescent="0.25"/>
    <row r="591" spans="2:7" hidden="1" outlineLevel="1" x14ac:dyDescent="0.25"/>
    <row r="592" spans="2:7" hidden="1" outlineLevel="1" x14ac:dyDescent="0.25"/>
    <row r="593" spans="2:7" hidden="1" outlineLevel="1" x14ac:dyDescent="0.25"/>
    <row r="594" spans="2:7" hidden="1" outlineLevel="1" x14ac:dyDescent="0.25"/>
    <row r="595" spans="2:7" hidden="1" outlineLevel="1" x14ac:dyDescent="0.25"/>
    <row r="596" spans="2:7" hidden="1" outlineLevel="1" x14ac:dyDescent="0.25"/>
    <row r="597" spans="2:7" hidden="1" outlineLevel="1" x14ac:dyDescent="0.25"/>
    <row r="598" spans="2:7" hidden="1" outlineLevel="1" x14ac:dyDescent="0.25"/>
    <row r="599" spans="2:7" hidden="1" outlineLevel="1" x14ac:dyDescent="0.25"/>
    <row r="600" spans="2:7" collapsed="1" x14ac:dyDescent="0.25"/>
    <row r="601" spans="2:7" x14ac:dyDescent="0.25">
      <c r="B601" s="65" t="s">
        <v>424</v>
      </c>
      <c r="C601" s="66"/>
      <c r="D601" s="66"/>
      <c r="E601" s="66"/>
      <c r="F601" s="67"/>
      <c r="G601" s="68"/>
    </row>
    <row r="602" spans="2:7" hidden="1" outlineLevel="1" x14ac:dyDescent="0.25">
      <c r="B602" s="64" t="s">
        <v>280</v>
      </c>
      <c r="C602" s="64" t="s">
        <v>418</v>
      </c>
      <c r="D602" s="64" t="s">
        <v>230</v>
      </c>
    </row>
    <row r="603" spans="2:7" hidden="1" outlineLevel="1" x14ac:dyDescent="0.25">
      <c r="D603" s="64">
        <v>14</v>
      </c>
    </row>
    <row r="604" spans="2:7" hidden="1" outlineLevel="1" x14ac:dyDescent="0.25">
      <c r="C604" s="64" t="s">
        <v>555</v>
      </c>
      <c r="D604" s="64">
        <v>6</v>
      </c>
    </row>
    <row r="605" spans="2:7" hidden="1" outlineLevel="1" x14ac:dyDescent="0.25">
      <c r="C605" s="64" t="s">
        <v>556</v>
      </c>
      <c r="D605" s="64">
        <v>13</v>
      </c>
    </row>
    <row r="606" spans="2:7" hidden="1" outlineLevel="1" x14ac:dyDescent="0.25">
      <c r="C606" s="64" t="s">
        <v>557</v>
      </c>
      <c r="D606" s="64">
        <v>1</v>
      </c>
    </row>
    <row r="607" spans="2:7" hidden="1" outlineLevel="1" x14ac:dyDescent="0.25">
      <c r="B607" s="64">
        <v>0</v>
      </c>
      <c r="C607" s="64" t="s">
        <v>425</v>
      </c>
      <c r="D607" s="64">
        <v>2</v>
      </c>
    </row>
    <row r="608" spans="2:7" hidden="1" outlineLevel="1" x14ac:dyDescent="0.25">
      <c r="B608" s="64" t="s">
        <v>152</v>
      </c>
      <c r="C608" s="64" t="s">
        <v>426</v>
      </c>
      <c r="D608" s="64">
        <v>7</v>
      </c>
    </row>
    <row r="609" spans="2:5" hidden="1" outlineLevel="1" x14ac:dyDescent="0.25">
      <c r="C609" s="64" t="s">
        <v>427</v>
      </c>
      <c r="D609" s="64">
        <v>29</v>
      </c>
    </row>
    <row r="610" spans="2:5" hidden="1" outlineLevel="1" x14ac:dyDescent="0.25">
      <c r="B610" s="64" t="s">
        <v>251</v>
      </c>
      <c r="C610" s="64" t="s">
        <v>694</v>
      </c>
      <c r="D610" s="64">
        <v>8</v>
      </c>
    </row>
    <row r="611" spans="2:5" hidden="1" outlineLevel="1" x14ac:dyDescent="0.25">
      <c r="B611" s="64" t="s">
        <v>558</v>
      </c>
      <c r="C611" s="64" t="s">
        <v>559</v>
      </c>
      <c r="D611" s="64">
        <v>10</v>
      </c>
    </row>
    <row r="612" spans="2:5" hidden="1" outlineLevel="1" x14ac:dyDescent="0.25">
      <c r="B612" s="64" t="s">
        <v>704</v>
      </c>
      <c r="C612" s="64" t="s">
        <v>695</v>
      </c>
      <c r="D612" s="64">
        <f>6+23</f>
        <v>29</v>
      </c>
    </row>
    <row r="613" spans="2:5" hidden="1" outlineLevel="1" x14ac:dyDescent="0.25">
      <c r="B613" s="64" t="s">
        <v>428</v>
      </c>
      <c r="C613" s="64" t="s">
        <v>705</v>
      </c>
      <c r="D613" s="64">
        <v>23</v>
      </c>
      <c r="E613" s="64" t="s">
        <v>785</v>
      </c>
    </row>
    <row r="614" spans="2:5" hidden="1" outlineLevel="1" x14ac:dyDescent="0.25">
      <c r="B614" s="64" t="s">
        <v>784</v>
      </c>
      <c r="C614" s="64" t="s">
        <v>761</v>
      </c>
      <c r="D614" s="64">
        <v>1</v>
      </c>
    </row>
    <row r="615" spans="2:5" hidden="1" outlineLevel="1" x14ac:dyDescent="0.25">
      <c r="B615" s="64" t="s">
        <v>552</v>
      </c>
      <c r="C615" s="64" t="s">
        <v>560</v>
      </c>
      <c r="D615" s="64">
        <v>1</v>
      </c>
    </row>
    <row r="616" spans="2:5" hidden="1" outlineLevel="1" x14ac:dyDescent="0.25">
      <c r="B616" s="64" t="s">
        <v>561</v>
      </c>
      <c r="C616" s="64" t="s">
        <v>562</v>
      </c>
      <c r="D616" s="64">
        <v>3</v>
      </c>
    </row>
    <row r="617" spans="2:5" hidden="1" outlineLevel="1" x14ac:dyDescent="0.25">
      <c r="B617" s="64" t="s">
        <v>561</v>
      </c>
      <c r="C617" s="64" t="s">
        <v>696</v>
      </c>
      <c r="D617" s="64">
        <v>6</v>
      </c>
    </row>
    <row r="618" spans="2:5" hidden="1" outlineLevel="1" x14ac:dyDescent="0.25">
      <c r="C618" s="64" t="s">
        <v>429</v>
      </c>
      <c r="D618" s="64">
        <v>29</v>
      </c>
    </row>
    <row r="619" spans="2:5" hidden="1" outlineLevel="1" x14ac:dyDescent="0.25">
      <c r="B619" s="64" t="s">
        <v>697</v>
      </c>
      <c r="C619" s="64" t="s">
        <v>444</v>
      </c>
      <c r="D619" s="64">
        <v>2</v>
      </c>
    </row>
    <row r="620" spans="2:5" hidden="1" outlineLevel="1" x14ac:dyDescent="0.25">
      <c r="B620" s="64">
        <v>0</v>
      </c>
      <c r="C620" s="64" t="s">
        <v>430</v>
      </c>
      <c r="D620" s="64">
        <v>3</v>
      </c>
    </row>
    <row r="621" spans="2:5" hidden="1" outlineLevel="1" x14ac:dyDescent="0.25">
      <c r="C621" s="64" t="s">
        <v>706</v>
      </c>
      <c r="D621" s="64">
        <v>23</v>
      </c>
    </row>
    <row r="622" spans="2:5" hidden="1" outlineLevel="1" x14ac:dyDescent="0.25">
      <c r="C622" s="64" t="s">
        <v>431</v>
      </c>
      <c r="D622" s="64">
        <v>10</v>
      </c>
    </row>
    <row r="623" spans="2:5" hidden="1" outlineLevel="1" x14ac:dyDescent="0.25">
      <c r="B623" s="64" t="s">
        <v>250</v>
      </c>
      <c r="C623" s="64" t="s">
        <v>563</v>
      </c>
      <c r="D623" s="64">
        <v>7</v>
      </c>
    </row>
    <row r="624" spans="2:5" hidden="1" outlineLevel="1" x14ac:dyDescent="0.25">
      <c r="B624" s="64" t="s">
        <v>151</v>
      </c>
      <c r="C624" s="64" t="s">
        <v>564</v>
      </c>
      <c r="D624" s="64">
        <v>6</v>
      </c>
    </row>
    <row r="625" spans="2:7" hidden="1" outlineLevel="1" x14ac:dyDescent="0.25">
      <c r="C625" s="64" t="s">
        <v>432</v>
      </c>
      <c r="D625" s="64">
        <v>29</v>
      </c>
    </row>
    <row r="626" spans="2:7" hidden="1" outlineLevel="1" x14ac:dyDescent="0.25"/>
    <row r="627" spans="2:7" hidden="1" outlineLevel="1" x14ac:dyDescent="0.25"/>
    <row r="628" spans="2:7" hidden="1" outlineLevel="1" x14ac:dyDescent="0.25"/>
    <row r="629" spans="2:7" hidden="1" outlineLevel="1" x14ac:dyDescent="0.25"/>
    <row r="630" spans="2:7" hidden="1" outlineLevel="1" x14ac:dyDescent="0.25"/>
    <row r="631" spans="2:7" hidden="1" outlineLevel="1" x14ac:dyDescent="0.25"/>
    <row r="632" spans="2:7" hidden="1" outlineLevel="1" x14ac:dyDescent="0.25"/>
    <row r="633" spans="2:7" hidden="1" outlineLevel="1" x14ac:dyDescent="0.25"/>
    <row r="634" spans="2:7" hidden="1" outlineLevel="1" x14ac:dyDescent="0.25"/>
    <row r="635" spans="2:7" collapsed="1" x14ac:dyDescent="0.25"/>
    <row r="636" spans="2:7" x14ac:dyDescent="0.25">
      <c r="B636" s="65" t="s">
        <v>281</v>
      </c>
      <c r="C636" s="66"/>
      <c r="D636" s="66"/>
      <c r="E636" s="66"/>
      <c r="F636" s="67"/>
      <c r="G636" s="68"/>
    </row>
    <row r="637" spans="2:7" hidden="1" outlineLevel="1" x14ac:dyDescent="0.25">
      <c r="B637" s="64" t="s">
        <v>174</v>
      </c>
      <c r="C637" s="64" t="s">
        <v>202</v>
      </c>
    </row>
    <row r="638" spans="2:7" hidden="1" outlineLevel="1" x14ac:dyDescent="0.25">
      <c r="B638" s="64" t="s">
        <v>735</v>
      </c>
      <c r="C638" s="64">
        <v>7.88</v>
      </c>
    </row>
    <row r="639" spans="2:7" hidden="1" outlineLevel="1" x14ac:dyDescent="0.25">
      <c r="B639" s="64" t="s">
        <v>736</v>
      </c>
      <c r="C639" s="64">
        <v>9.9</v>
      </c>
    </row>
    <row r="640" spans="2:7" hidden="1" outlineLevel="1" x14ac:dyDescent="0.25">
      <c r="B640" s="64" t="s">
        <v>531</v>
      </c>
      <c r="C640" s="64">
        <v>6.06</v>
      </c>
    </row>
    <row r="641" spans="2:3" hidden="1" outlineLevel="1" x14ac:dyDescent="0.25">
      <c r="B641" s="64" t="s">
        <v>737</v>
      </c>
      <c r="C641" s="64">
        <v>23.19</v>
      </c>
    </row>
    <row r="642" spans="2:3" hidden="1" outlineLevel="1" x14ac:dyDescent="0.25">
      <c r="B642" s="64" t="s">
        <v>738</v>
      </c>
      <c r="C642" s="64">
        <v>33.11</v>
      </c>
    </row>
    <row r="643" spans="2:3" hidden="1" outlineLevel="1" x14ac:dyDescent="0.25">
      <c r="B643" s="64" t="s">
        <v>739</v>
      </c>
      <c r="C643" s="64">
        <v>22.35</v>
      </c>
    </row>
    <row r="644" spans="2:3" hidden="1" outlineLevel="1" x14ac:dyDescent="0.25">
      <c r="B644" s="64" t="s">
        <v>740</v>
      </c>
      <c r="C644" s="64">
        <v>108.83</v>
      </c>
    </row>
    <row r="645" spans="2:3" hidden="1" outlineLevel="1" x14ac:dyDescent="0.25">
      <c r="B645" s="64" t="s">
        <v>741</v>
      </c>
      <c r="C645" s="64">
        <v>8.64</v>
      </c>
    </row>
    <row r="646" spans="2:3" hidden="1" outlineLevel="1" x14ac:dyDescent="0.25">
      <c r="B646" s="64" t="s">
        <v>742</v>
      </c>
      <c r="C646" s="64">
        <v>8.64</v>
      </c>
    </row>
    <row r="647" spans="2:3" hidden="1" outlineLevel="1" x14ac:dyDescent="0.25">
      <c r="B647" s="64" t="s">
        <v>254</v>
      </c>
      <c r="C647" s="64">
        <v>11.16</v>
      </c>
    </row>
    <row r="648" spans="2:3" hidden="1" outlineLevel="1" x14ac:dyDescent="0.25">
      <c r="B648" s="64" t="s">
        <v>254</v>
      </c>
      <c r="C648" s="64">
        <v>4.5</v>
      </c>
    </row>
    <row r="649" spans="2:3" hidden="1" outlineLevel="1" x14ac:dyDescent="0.25">
      <c r="B649" s="64" t="s">
        <v>743</v>
      </c>
      <c r="C649" s="64">
        <v>8.14</v>
      </c>
    </row>
    <row r="650" spans="2:3" hidden="1" outlineLevel="1" x14ac:dyDescent="0.25">
      <c r="B650" s="64" t="s">
        <v>535</v>
      </c>
      <c r="C650" s="64">
        <v>11.02</v>
      </c>
    </row>
    <row r="651" spans="2:3" hidden="1" outlineLevel="1" x14ac:dyDescent="0.25">
      <c r="B651" s="64" t="s">
        <v>415</v>
      </c>
      <c r="C651" s="64">
        <v>2.86</v>
      </c>
    </row>
    <row r="652" spans="2:3" hidden="1" outlineLevel="1" x14ac:dyDescent="0.25">
      <c r="B652" s="64" t="s">
        <v>415</v>
      </c>
      <c r="C652" s="64">
        <v>2.2599999999999998</v>
      </c>
    </row>
    <row r="653" spans="2:3" hidden="1" outlineLevel="1" x14ac:dyDescent="0.25">
      <c r="B653" s="64" t="s">
        <v>536</v>
      </c>
      <c r="C653" s="64">
        <v>2.2000000000000002</v>
      </c>
    </row>
    <row r="654" spans="2:3" hidden="1" outlineLevel="1" x14ac:dyDescent="0.25">
      <c r="B654" s="64" t="s">
        <v>744</v>
      </c>
      <c r="C654" s="64">
        <v>1.0900000000000001</v>
      </c>
    </row>
    <row r="655" spans="2:3" hidden="1" outlineLevel="1" x14ac:dyDescent="0.25">
      <c r="B655" s="64" t="s">
        <v>537</v>
      </c>
      <c r="C655" s="64">
        <v>10.8</v>
      </c>
    </row>
    <row r="656" spans="2:3" hidden="1" outlineLevel="1" x14ac:dyDescent="0.25">
      <c r="B656" s="64" t="s">
        <v>537</v>
      </c>
      <c r="C656" s="64">
        <v>10.8</v>
      </c>
    </row>
    <row r="657" spans="2:3" hidden="1" outlineLevel="1" x14ac:dyDescent="0.25">
      <c r="B657" s="64" t="s">
        <v>537</v>
      </c>
      <c r="C657" s="64">
        <v>10.5</v>
      </c>
    </row>
    <row r="658" spans="2:3" hidden="1" outlineLevel="1" x14ac:dyDescent="0.25">
      <c r="B658" s="64" t="s">
        <v>537</v>
      </c>
      <c r="C658" s="64">
        <v>10.8</v>
      </c>
    </row>
    <row r="659" spans="2:3" hidden="1" outlineLevel="1" x14ac:dyDescent="0.25">
      <c r="B659" s="64" t="s">
        <v>537</v>
      </c>
      <c r="C659" s="64">
        <v>10.8</v>
      </c>
    </row>
    <row r="660" spans="2:3" hidden="1" outlineLevel="1" x14ac:dyDescent="0.25">
      <c r="B660" s="64" t="s">
        <v>537</v>
      </c>
      <c r="C660" s="64">
        <v>10.95</v>
      </c>
    </row>
    <row r="661" spans="2:3" hidden="1" outlineLevel="1" x14ac:dyDescent="0.25">
      <c r="B661" s="64" t="s">
        <v>537</v>
      </c>
      <c r="C661" s="64">
        <v>10.65</v>
      </c>
    </row>
    <row r="662" spans="2:3" hidden="1" outlineLevel="1" x14ac:dyDescent="0.25">
      <c r="B662" s="64" t="s">
        <v>537</v>
      </c>
      <c r="C662" s="64">
        <v>10.65</v>
      </c>
    </row>
    <row r="663" spans="2:3" hidden="1" outlineLevel="1" x14ac:dyDescent="0.25">
      <c r="B663" s="64" t="s">
        <v>537</v>
      </c>
      <c r="C663" s="64">
        <v>10.96</v>
      </c>
    </row>
    <row r="664" spans="2:3" hidden="1" outlineLevel="1" x14ac:dyDescent="0.25">
      <c r="B664" s="64" t="s">
        <v>538</v>
      </c>
      <c r="C664" s="64">
        <v>14.35</v>
      </c>
    </row>
    <row r="665" spans="2:3" hidden="1" outlineLevel="1" x14ac:dyDescent="0.25">
      <c r="B665" s="64" t="s">
        <v>539</v>
      </c>
      <c r="C665" s="64">
        <v>21.54</v>
      </c>
    </row>
    <row r="666" spans="2:3" hidden="1" outlineLevel="1" x14ac:dyDescent="0.25">
      <c r="B666" s="64" t="s">
        <v>540</v>
      </c>
      <c r="C666" s="64">
        <v>6.7</v>
      </c>
    </row>
    <row r="667" spans="2:3" hidden="1" outlineLevel="1" x14ac:dyDescent="0.25">
      <c r="B667" s="64" t="s">
        <v>540</v>
      </c>
      <c r="C667" s="64">
        <v>6.7</v>
      </c>
    </row>
    <row r="668" spans="2:3" hidden="1" outlineLevel="1" x14ac:dyDescent="0.25">
      <c r="B668" s="64" t="s">
        <v>540</v>
      </c>
      <c r="C668" s="64">
        <v>6.7</v>
      </c>
    </row>
    <row r="669" spans="2:3" hidden="1" outlineLevel="1" x14ac:dyDescent="0.25">
      <c r="B669" s="64" t="s">
        <v>540</v>
      </c>
      <c r="C669" s="64">
        <v>6.7</v>
      </c>
    </row>
    <row r="670" spans="2:3" hidden="1" outlineLevel="1" x14ac:dyDescent="0.25">
      <c r="B670" s="64" t="s">
        <v>540</v>
      </c>
      <c r="C670" s="64">
        <v>6.7</v>
      </c>
    </row>
    <row r="671" spans="2:3" hidden="1" outlineLevel="1" x14ac:dyDescent="0.25">
      <c r="B671" s="64" t="s">
        <v>540</v>
      </c>
      <c r="C671" s="64">
        <v>6.7</v>
      </c>
    </row>
    <row r="672" spans="2:3" hidden="1" outlineLevel="1" x14ac:dyDescent="0.25">
      <c r="B672" s="64" t="s">
        <v>707</v>
      </c>
      <c r="C672" s="64">
        <v>16.559999999999999</v>
      </c>
    </row>
    <row r="673" spans="2:3" hidden="1" outlineLevel="1" x14ac:dyDescent="0.25">
      <c r="B673" s="64" t="s">
        <v>745</v>
      </c>
      <c r="C673" s="64">
        <v>6.55</v>
      </c>
    </row>
    <row r="674" spans="2:3" hidden="1" outlineLevel="1" x14ac:dyDescent="0.25">
      <c r="B674" s="64" t="s">
        <v>746</v>
      </c>
      <c r="C674" s="64">
        <v>10.51</v>
      </c>
    </row>
    <row r="675" spans="2:3" hidden="1" outlineLevel="1" x14ac:dyDescent="0.25">
      <c r="B675" s="64" t="s">
        <v>541</v>
      </c>
      <c r="C675" s="64">
        <v>7.97</v>
      </c>
    </row>
    <row r="676" spans="2:3" hidden="1" outlineLevel="1" x14ac:dyDescent="0.25">
      <c r="B676" s="64" t="s">
        <v>441</v>
      </c>
      <c r="C676" s="64">
        <v>7.2</v>
      </c>
    </row>
    <row r="677" spans="2:3" hidden="1" outlineLevel="1" x14ac:dyDescent="0.25">
      <c r="B677" s="64" t="s">
        <v>747</v>
      </c>
      <c r="C677" s="64">
        <v>10.45</v>
      </c>
    </row>
    <row r="678" spans="2:3" hidden="1" outlineLevel="1" x14ac:dyDescent="0.25">
      <c r="B678" s="64" t="s">
        <v>542</v>
      </c>
      <c r="C678" s="64">
        <v>31.86</v>
      </c>
    </row>
    <row r="679" spans="2:3" hidden="1" outlineLevel="1" x14ac:dyDescent="0.25">
      <c r="B679" s="64" t="s">
        <v>543</v>
      </c>
      <c r="C679" s="64">
        <v>10.51</v>
      </c>
    </row>
    <row r="680" spans="2:3" hidden="1" outlineLevel="1" x14ac:dyDescent="0.25">
      <c r="B680" s="64" t="s">
        <v>748</v>
      </c>
      <c r="C680" s="64">
        <v>8.64</v>
      </c>
    </row>
    <row r="681" spans="2:3" hidden="1" outlineLevel="1" x14ac:dyDescent="0.25">
      <c r="B681" s="64" t="s">
        <v>544</v>
      </c>
      <c r="C681" s="64">
        <v>4.3</v>
      </c>
    </row>
    <row r="682" spans="2:3" hidden="1" outlineLevel="1" x14ac:dyDescent="0.25">
      <c r="B682" s="64" t="s">
        <v>544</v>
      </c>
      <c r="C682" s="64">
        <v>5.87</v>
      </c>
    </row>
    <row r="683" spans="2:3" hidden="1" outlineLevel="1" x14ac:dyDescent="0.25">
      <c r="B683" s="64" t="s">
        <v>545</v>
      </c>
      <c r="C683" s="64">
        <v>10.76</v>
      </c>
    </row>
    <row r="684" spans="2:3" hidden="1" outlineLevel="1" x14ac:dyDescent="0.25">
      <c r="B684" s="64" t="s">
        <v>546</v>
      </c>
      <c r="C684" s="64">
        <v>10.77</v>
      </c>
    </row>
    <row r="685" spans="2:3" hidden="1" outlineLevel="1" x14ac:dyDescent="0.25">
      <c r="B685" s="64" t="s">
        <v>749</v>
      </c>
      <c r="C685" s="64">
        <v>3.35</v>
      </c>
    </row>
    <row r="686" spans="2:3" hidden="1" outlineLevel="1" x14ac:dyDescent="0.25">
      <c r="B686" s="64" t="s">
        <v>750</v>
      </c>
      <c r="C686" s="64">
        <v>3.35</v>
      </c>
    </row>
    <row r="687" spans="2:3" hidden="1" outlineLevel="1" x14ac:dyDescent="0.25">
      <c r="B687" s="64" t="s">
        <v>547</v>
      </c>
      <c r="C687" s="64">
        <v>5.43</v>
      </c>
    </row>
    <row r="688" spans="2:3" hidden="1" outlineLevel="1" x14ac:dyDescent="0.25">
      <c r="B688" s="64" t="s">
        <v>548</v>
      </c>
      <c r="C688" s="64">
        <v>5.0999999999999996</v>
      </c>
    </row>
    <row r="689" spans="2:7" hidden="1" outlineLevel="1" x14ac:dyDescent="0.25">
      <c r="B689" s="64" t="s">
        <v>549</v>
      </c>
      <c r="C689" s="64">
        <v>5.0999999999999996</v>
      </c>
    </row>
    <row r="690" spans="2:7" hidden="1" outlineLevel="1" x14ac:dyDescent="0.25">
      <c r="B690" s="64" t="s">
        <v>751</v>
      </c>
      <c r="C690" s="64">
        <v>3.4</v>
      </c>
    </row>
    <row r="691" spans="2:7" hidden="1" outlineLevel="1" x14ac:dyDescent="0.25">
      <c r="B691" s="64" t="s">
        <v>752</v>
      </c>
      <c r="C691" s="64">
        <v>3.4</v>
      </c>
    </row>
    <row r="692" spans="2:7" hidden="1" outlineLevel="1" x14ac:dyDescent="0.25">
      <c r="B692" s="64" t="s">
        <v>753</v>
      </c>
      <c r="C692" s="64">
        <v>4.21</v>
      </c>
    </row>
    <row r="693" spans="2:7" hidden="1" outlineLevel="1" x14ac:dyDescent="0.25">
      <c r="B693" s="64" t="s">
        <v>754</v>
      </c>
      <c r="C693" s="64">
        <v>6.59</v>
      </c>
    </row>
    <row r="694" spans="2:7" hidden="1" outlineLevel="1" x14ac:dyDescent="0.25">
      <c r="B694" s="64" t="s">
        <v>317</v>
      </c>
      <c r="C694" s="64">
        <v>21.03</v>
      </c>
    </row>
    <row r="695" spans="2:7" hidden="1" outlineLevel="1" x14ac:dyDescent="0.25">
      <c r="B695" s="64" t="s">
        <v>757</v>
      </c>
      <c r="C695" s="64">
        <v>647.71</v>
      </c>
    </row>
    <row r="696" spans="2:7" hidden="1" outlineLevel="1" x14ac:dyDescent="0.25"/>
    <row r="697" spans="2:7" hidden="1" outlineLevel="1" x14ac:dyDescent="0.25"/>
    <row r="698" spans="2:7" hidden="1" outlineLevel="1" x14ac:dyDescent="0.25"/>
    <row r="699" spans="2:7" hidden="1" outlineLevel="1" x14ac:dyDescent="0.25"/>
    <row r="700" spans="2:7" hidden="1" outlineLevel="1" x14ac:dyDescent="0.25"/>
    <row r="701" spans="2:7" hidden="1" outlineLevel="1" x14ac:dyDescent="0.25"/>
    <row r="702" spans="2:7" collapsed="1" x14ac:dyDescent="0.25"/>
    <row r="703" spans="2:7" x14ac:dyDescent="0.25">
      <c r="B703" s="65" t="s">
        <v>282</v>
      </c>
      <c r="C703" s="66"/>
      <c r="D703" s="66"/>
      <c r="E703" s="66"/>
      <c r="F703" s="67"/>
      <c r="G703" s="68"/>
    </row>
    <row r="704" spans="2:7" hidden="1" outlineLevel="1" x14ac:dyDescent="0.25">
      <c r="B704" s="64" t="s">
        <v>174</v>
      </c>
      <c r="C704" s="64" t="s">
        <v>286</v>
      </c>
      <c r="D704" s="64" t="s">
        <v>201</v>
      </c>
      <c r="E704" s="64" t="s">
        <v>287</v>
      </c>
      <c r="F704" s="64" t="s">
        <v>227</v>
      </c>
      <c r="G704" s="64" t="s">
        <v>288</v>
      </c>
    </row>
    <row r="705" spans="2:7" hidden="1" outlineLevel="1" x14ac:dyDescent="0.25">
      <c r="B705" s="64" t="s">
        <v>735</v>
      </c>
      <c r="C705" s="64">
        <v>11.5</v>
      </c>
      <c r="D705" s="64">
        <v>1.2</v>
      </c>
      <c r="E705" s="64">
        <v>13.81</v>
      </c>
      <c r="F705" s="64">
        <v>0.44</v>
      </c>
      <c r="G705" s="64">
        <v>13.37</v>
      </c>
    </row>
    <row r="706" spans="2:7" hidden="1" outlineLevel="1" x14ac:dyDescent="0.25">
      <c r="B706" s="64" t="s">
        <v>736</v>
      </c>
      <c r="C706" s="64">
        <v>12.93</v>
      </c>
      <c r="D706" s="64">
        <v>3</v>
      </c>
      <c r="E706" s="64">
        <v>38.78</v>
      </c>
      <c r="F706" s="64">
        <v>1.89</v>
      </c>
      <c r="G706" s="64">
        <v>36.89</v>
      </c>
    </row>
    <row r="707" spans="2:7" hidden="1" outlineLevel="1" x14ac:dyDescent="0.25">
      <c r="B707" s="64" t="s">
        <v>531</v>
      </c>
      <c r="C707" s="64">
        <v>9.92</v>
      </c>
      <c r="D707" s="64">
        <v>3</v>
      </c>
      <c r="E707" s="64">
        <v>29.77</v>
      </c>
      <c r="F707" s="64">
        <v>2.52</v>
      </c>
      <c r="G707" s="64">
        <v>27.25</v>
      </c>
    </row>
    <row r="708" spans="2:7" hidden="1" outlineLevel="1" x14ac:dyDescent="0.25">
      <c r="B708" s="64" t="s">
        <v>739</v>
      </c>
      <c r="C708" s="64">
        <v>34.409999999999997</v>
      </c>
      <c r="D708" s="64">
        <v>3</v>
      </c>
      <c r="E708" s="64">
        <v>103.24</v>
      </c>
      <c r="F708" s="64">
        <v>17.07</v>
      </c>
      <c r="G708" s="64">
        <v>86.17</v>
      </c>
    </row>
    <row r="709" spans="2:7" hidden="1" outlineLevel="1" x14ac:dyDescent="0.25">
      <c r="B709" s="64" t="s">
        <v>742</v>
      </c>
      <c r="C709" s="64">
        <v>11.8</v>
      </c>
      <c r="D709" s="64">
        <v>3</v>
      </c>
      <c r="E709" s="64">
        <v>35.4</v>
      </c>
      <c r="F709" s="64">
        <v>2.1</v>
      </c>
      <c r="G709" s="64">
        <v>33.299999999999997</v>
      </c>
    </row>
    <row r="710" spans="2:7" hidden="1" outlineLevel="1" x14ac:dyDescent="0.25">
      <c r="B710" s="64" t="s">
        <v>254</v>
      </c>
      <c r="C710" s="64">
        <v>13.57</v>
      </c>
      <c r="D710" s="64">
        <v>1.2</v>
      </c>
      <c r="E710" s="64">
        <v>16.28</v>
      </c>
      <c r="F710" s="64">
        <v>1.49</v>
      </c>
      <c r="G710" s="64">
        <v>14.79</v>
      </c>
    </row>
    <row r="711" spans="2:7" hidden="1" outlineLevel="1" x14ac:dyDescent="0.25">
      <c r="B711" s="64" t="s">
        <v>254</v>
      </c>
      <c r="C711" s="64">
        <v>8.5</v>
      </c>
      <c r="D711" s="64">
        <v>1.2</v>
      </c>
      <c r="E711" s="64">
        <v>10.210000000000001</v>
      </c>
      <c r="F711" s="64">
        <v>0.24</v>
      </c>
      <c r="G711" s="64">
        <v>9.9700000000000006</v>
      </c>
    </row>
    <row r="712" spans="2:7" hidden="1" outlineLevel="1" x14ac:dyDescent="0.25">
      <c r="B712" s="64" t="s">
        <v>743</v>
      </c>
      <c r="C712" s="64">
        <v>12.4</v>
      </c>
      <c r="D712" s="64">
        <v>3</v>
      </c>
      <c r="E712" s="64">
        <v>37.21</v>
      </c>
      <c r="F712" s="64">
        <v>1.68</v>
      </c>
      <c r="G712" s="64">
        <v>35.53</v>
      </c>
    </row>
    <row r="713" spans="2:7" hidden="1" outlineLevel="1" x14ac:dyDescent="0.25">
      <c r="B713" s="64" t="s">
        <v>535</v>
      </c>
      <c r="C713" s="64">
        <v>13.76</v>
      </c>
      <c r="D713" s="64">
        <v>3</v>
      </c>
      <c r="E713" s="64">
        <v>41.28</v>
      </c>
      <c r="F713" s="64">
        <v>3.38</v>
      </c>
      <c r="G713" s="64">
        <v>37.9</v>
      </c>
    </row>
    <row r="714" spans="2:7" hidden="1" outlineLevel="1" x14ac:dyDescent="0.25">
      <c r="B714" s="64" t="s">
        <v>415</v>
      </c>
      <c r="C714" s="64">
        <v>6.98</v>
      </c>
      <c r="D714" s="64">
        <v>1.2</v>
      </c>
      <c r="E714" s="64">
        <v>8.3800000000000008</v>
      </c>
      <c r="F714" s="64">
        <v>0.24</v>
      </c>
      <c r="G714" s="64">
        <v>8.14</v>
      </c>
    </row>
    <row r="715" spans="2:7" hidden="1" outlineLevel="1" x14ac:dyDescent="0.25">
      <c r="B715" s="64" t="s">
        <v>415</v>
      </c>
      <c r="C715" s="64">
        <v>6.4</v>
      </c>
      <c r="D715" s="64">
        <v>1.2</v>
      </c>
      <c r="E715" s="64">
        <v>7.68</v>
      </c>
      <c r="F715" s="64">
        <v>0.24</v>
      </c>
      <c r="G715" s="64">
        <v>7.44</v>
      </c>
    </row>
    <row r="716" spans="2:7" hidden="1" outlineLevel="1" x14ac:dyDescent="0.25">
      <c r="B716" s="64" t="s">
        <v>536</v>
      </c>
      <c r="C716" s="64">
        <v>6.2</v>
      </c>
      <c r="D716" s="64">
        <v>1.2</v>
      </c>
      <c r="E716" s="64">
        <v>7.44</v>
      </c>
      <c r="F716" s="64">
        <v>0.24</v>
      </c>
      <c r="G716" s="64">
        <v>7.2</v>
      </c>
    </row>
    <row r="717" spans="2:7" hidden="1" outlineLevel="1" x14ac:dyDescent="0.25">
      <c r="B717" s="64" t="s">
        <v>539</v>
      </c>
      <c r="C717" s="64">
        <v>19.3</v>
      </c>
      <c r="D717" s="64">
        <v>1.2</v>
      </c>
      <c r="E717" s="64">
        <v>23.17</v>
      </c>
      <c r="F717" s="64">
        <v>0.72</v>
      </c>
      <c r="G717" s="64">
        <v>22.45</v>
      </c>
    </row>
    <row r="718" spans="2:7" hidden="1" outlineLevel="1" x14ac:dyDescent="0.25">
      <c r="B718" s="64" t="s">
        <v>746</v>
      </c>
      <c r="C718" s="64">
        <v>13</v>
      </c>
      <c r="D718" s="64">
        <v>1.2</v>
      </c>
      <c r="E718" s="64">
        <v>15.61</v>
      </c>
      <c r="F718" s="64">
        <v>0.44</v>
      </c>
      <c r="G718" s="64">
        <v>15.17</v>
      </c>
    </row>
    <row r="719" spans="2:7" hidden="1" outlineLevel="1" x14ac:dyDescent="0.25">
      <c r="B719" s="64" t="s">
        <v>541</v>
      </c>
      <c r="C719" s="64">
        <v>11.97</v>
      </c>
      <c r="D719" s="64">
        <v>3</v>
      </c>
      <c r="E719" s="64">
        <v>35.909999999999997</v>
      </c>
      <c r="F719" s="64">
        <v>2.75</v>
      </c>
      <c r="G719" s="64">
        <v>33.159999999999997</v>
      </c>
    </row>
    <row r="720" spans="2:7" hidden="1" outlineLevel="1" x14ac:dyDescent="0.25">
      <c r="B720" s="64" t="s">
        <v>441</v>
      </c>
      <c r="C720" s="64">
        <v>11.17</v>
      </c>
      <c r="D720" s="64">
        <v>3</v>
      </c>
      <c r="E720" s="64">
        <v>33.51</v>
      </c>
      <c r="F720" s="64">
        <v>12.64</v>
      </c>
      <c r="G720" s="64">
        <v>20.87</v>
      </c>
    </row>
    <row r="721" spans="2:7" hidden="1" outlineLevel="1" x14ac:dyDescent="0.25">
      <c r="B721" s="64" t="s">
        <v>747</v>
      </c>
      <c r="C721" s="64">
        <v>13</v>
      </c>
      <c r="D721" s="64">
        <v>3</v>
      </c>
      <c r="E721" s="64">
        <v>39.01</v>
      </c>
      <c r="F721" s="64">
        <v>1.47</v>
      </c>
      <c r="G721" s="64">
        <v>37.54</v>
      </c>
    </row>
    <row r="722" spans="2:7" hidden="1" outlineLevel="1" x14ac:dyDescent="0.25">
      <c r="B722" s="64" t="s">
        <v>542</v>
      </c>
      <c r="C722" s="64">
        <v>31.59</v>
      </c>
      <c r="D722" s="64">
        <v>3</v>
      </c>
      <c r="E722" s="64">
        <v>94.77</v>
      </c>
      <c r="F722" s="64">
        <v>47.99</v>
      </c>
      <c r="G722" s="64">
        <v>46.78</v>
      </c>
    </row>
    <row r="723" spans="2:7" hidden="1" outlineLevel="1" x14ac:dyDescent="0.25">
      <c r="B723" s="64" t="s">
        <v>543</v>
      </c>
      <c r="C723" s="64">
        <v>13</v>
      </c>
      <c r="D723" s="64">
        <v>3</v>
      </c>
      <c r="E723" s="64">
        <v>39.01</v>
      </c>
      <c r="F723" s="64">
        <v>3.61</v>
      </c>
      <c r="G723" s="64">
        <v>35.4</v>
      </c>
    </row>
    <row r="724" spans="2:7" hidden="1" outlineLevel="1" x14ac:dyDescent="0.25">
      <c r="B724" s="64" t="s">
        <v>748</v>
      </c>
      <c r="C724" s="64">
        <v>11.8</v>
      </c>
      <c r="D724" s="64">
        <v>3</v>
      </c>
      <c r="E724" s="64">
        <v>35.4</v>
      </c>
      <c r="F724" s="64">
        <v>2.31</v>
      </c>
      <c r="G724" s="64">
        <v>33.090000000000003</v>
      </c>
    </row>
    <row r="725" spans="2:7" hidden="1" outlineLevel="1" x14ac:dyDescent="0.25">
      <c r="B725" s="64" t="s">
        <v>544</v>
      </c>
      <c r="C725" s="64">
        <v>8.3000000000000007</v>
      </c>
      <c r="D725" s="64">
        <v>3</v>
      </c>
      <c r="E725" s="64">
        <v>24.9</v>
      </c>
      <c r="F725" s="64">
        <v>1.68</v>
      </c>
      <c r="G725" s="64">
        <v>23.22</v>
      </c>
    </row>
    <row r="726" spans="2:7" hidden="1" outlineLevel="1" x14ac:dyDescent="0.25">
      <c r="B726" s="64" t="s">
        <v>544</v>
      </c>
      <c r="C726" s="64">
        <v>9.66</v>
      </c>
      <c r="D726" s="64">
        <v>3</v>
      </c>
      <c r="E726" s="64">
        <v>28.98</v>
      </c>
      <c r="F726" s="64">
        <v>1.68</v>
      </c>
      <c r="G726" s="64">
        <v>27.3</v>
      </c>
    </row>
    <row r="727" spans="2:7" hidden="1" outlineLevel="1" x14ac:dyDescent="0.25">
      <c r="B727" s="64" t="s">
        <v>545</v>
      </c>
      <c r="C727" s="64">
        <v>13.37</v>
      </c>
      <c r="D727" s="64">
        <v>1.2</v>
      </c>
      <c r="E727" s="64">
        <v>16.04</v>
      </c>
      <c r="F727" s="64">
        <v>1.28</v>
      </c>
      <c r="G727" s="64">
        <v>14.76</v>
      </c>
    </row>
    <row r="728" spans="2:7" hidden="1" outlineLevel="1" x14ac:dyDescent="0.25">
      <c r="B728" s="64" t="s">
        <v>546</v>
      </c>
      <c r="C728" s="64">
        <v>13.37</v>
      </c>
      <c r="D728" s="64">
        <v>1.2</v>
      </c>
      <c r="E728" s="64">
        <v>16.05</v>
      </c>
      <c r="F728" s="64">
        <v>1.28</v>
      </c>
      <c r="G728" s="64">
        <v>14.77</v>
      </c>
    </row>
    <row r="729" spans="2:7" hidden="1" outlineLevel="1" x14ac:dyDescent="0.25">
      <c r="B729" s="64" t="s">
        <v>749</v>
      </c>
      <c r="C729" s="64">
        <v>7.35</v>
      </c>
      <c r="D729" s="64">
        <v>1.2</v>
      </c>
      <c r="E729" s="64">
        <v>8.82</v>
      </c>
      <c r="F729" s="64">
        <v>0.24</v>
      </c>
      <c r="G729" s="64">
        <v>8.58</v>
      </c>
    </row>
    <row r="730" spans="2:7" hidden="1" outlineLevel="1" x14ac:dyDescent="0.25">
      <c r="B730" s="64" t="s">
        <v>750</v>
      </c>
      <c r="C730" s="64">
        <v>7.35</v>
      </c>
      <c r="D730" s="64">
        <v>1.2</v>
      </c>
      <c r="E730" s="64">
        <v>8.82</v>
      </c>
      <c r="F730" s="64">
        <v>0.24</v>
      </c>
      <c r="G730" s="64">
        <v>8.58</v>
      </c>
    </row>
    <row r="731" spans="2:7" hidden="1" outlineLevel="1" x14ac:dyDescent="0.25">
      <c r="B731" s="64" t="s">
        <v>547</v>
      </c>
      <c r="C731" s="64">
        <v>9.58</v>
      </c>
      <c r="D731" s="64">
        <v>1.2</v>
      </c>
      <c r="E731" s="64">
        <v>11.5</v>
      </c>
      <c r="F731" s="64">
        <v>0.27</v>
      </c>
      <c r="G731" s="64">
        <v>11.23</v>
      </c>
    </row>
    <row r="732" spans="2:7" hidden="1" outlineLevel="1" x14ac:dyDescent="0.25">
      <c r="B732" s="64" t="s">
        <v>548</v>
      </c>
      <c r="C732" s="64">
        <v>9.4</v>
      </c>
      <c r="D732" s="64">
        <v>1.2</v>
      </c>
      <c r="E732" s="64">
        <v>11.28</v>
      </c>
      <c r="F732" s="64">
        <v>1.23</v>
      </c>
      <c r="G732" s="64">
        <v>10.050000000000001</v>
      </c>
    </row>
    <row r="733" spans="2:7" hidden="1" outlineLevel="1" x14ac:dyDescent="0.25">
      <c r="B733" s="64" t="s">
        <v>549</v>
      </c>
      <c r="C733" s="64">
        <v>9.4</v>
      </c>
      <c r="D733" s="64">
        <v>1.2</v>
      </c>
      <c r="E733" s="64">
        <v>11.28</v>
      </c>
      <c r="F733" s="64">
        <v>1.23</v>
      </c>
      <c r="G733" s="64">
        <v>10.050000000000001</v>
      </c>
    </row>
    <row r="734" spans="2:7" hidden="1" outlineLevel="1" x14ac:dyDescent="0.25">
      <c r="B734" s="64" t="s">
        <v>751</v>
      </c>
      <c r="C734" s="64">
        <v>7.4</v>
      </c>
      <c r="D734" s="64">
        <v>1.2</v>
      </c>
      <c r="E734" s="64">
        <v>8.8800000000000008</v>
      </c>
      <c r="F734" s="64">
        <v>0.27</v>
      </c>
      <c r="G734" s="64">
        <v>8.61</v>
      </c>
    </row>
    <row r="735" spans="2:7" hidden="1" outlineLevel="1" x14ac:dyDescent="0.25">
      <c r="B735" s="64" t="s">
        <v>752</v>
      </c>
      <c r="C735" s="64">
        <v>7.4</v>
      </c>
      <c r="D735" s="64">
        <v>1.2</v>
      </c>
      <c r="E735" s="64">
        <v>8.8800000000000008</v>
      </c>
      <c r="F735" s="64">
        <v>0.27</v>
      </c>
      <c r="G735" s="64">
        <v>8.61</v>
      </c>
    </row>
    <row r="736" spans="2:7" hidden="1" outlineLevel="1" x14ac:dyDescent="0.25">
      <c r="B736" s="64" t="s">
        <v>753</v>
      </c>
      <c r="C736" s="64">
        <v>8.35</v>
      </c>
      <c r="D736" s="64">
        <v>1.2</v>
      </c>
      <c r="E736" s="64">
        <v>10.02</v>
      </c>
      <c r="F736" s="64">
        <v>0.27</v>
      </c>
      <c r="G736" s="64">
        <v>9.75</v>
      </c>
    </row>
    <row r="737" spans="2:7" hidden="1" outlineLevel="1" x14ac:dyDescent="0.25">
      <c r="B737" s="64" t="s">
        <v>754</v>
      </c>
      <c r="C737" s="64">
        <v>10.119999999999999</v>
      </c>
      <c r="D737" s="64">
        <v>3</v>
      </c>
      <c r="E737" s="64">
        <v>30.36</v>
      </c>
      <c r="F737" s="64">
        <v>14.43</v>
      </c>
      <c r="G737" s="64">
        <v>15.93</v>
      </c>
    </row>
    <row r="738" spans="2:7" hidden="1" outlineLevel="1" x14ac:dyDescent="0.25">
      <c r="B738" s="64" t="s">
        <v>204</v>
      </c>
      <c r="E738" s="64">
        <v>861.68</v>
      </c>
      <c r="G738" s="64">
        <v>733.85</v>
      </c>
    </row>
    <row r="739" spans="2:7" hidden="1" outlineLevel="1" x14ac:dyDescent="0.25"/>
    <row r="740" spans="2:7" hidden="1" outlineLevel="1" x14ac:dyDescent="0.25"/>
    <row r="741" spans="2:7" hidden="1" outlineLevel="1" x14ac:dyDescent="0.25"/>
    <row r="742" spans="2:7" hidden="1" outlineLevel="1" x14ac:dyDescent="0.25"/>
    <row r="743" spans="2:7" hidden="1" outlineLevel="1" x14ac:dyDescent="0.25"/>
    <row r="744" spans="2:7" hidden="1" outlineLevel="1" x14ac:dyDescent="0.25"/>
    <row r="745" spans="2:7" hidden="1" outlineLevel="1" x14ac:dyDescent="0.25"/>
    <row r="746" spans="2:7" hidden="1" outlineLevel="1" x14ac:dyDescent="0.25"/>
    <row r="747" spans="2:7" collapsed="1" x14ac:dyDescent="0.25"/>
    <row r="748" spans="2:7" x14ac:dyDescent="0.25">
      <c r="B748" s="65" t="s">
        <v>448</v>
      </c>
      <c r="C748" s="66"/>
      <c r="D748" s="66"/>
      <c r="E748" s="66"/>
      <c r="F748" s="67"/>
      <c r="G748" s="68"/>
    </row>
    <row r="749" spans="2:7" hidden="1" outlineLevel="1" x14ac:dyDescent="0.25">
      <c r="B749" s="64" t="s">
        <v>219</v>
      </c>
      <c r="C749" s="64" t="s">
        <v>200</v>
      </c>
      <c r="D749" s="64" t="s">
        <v>201</v>
      </c>
      <c r="E749" s="64" t="s">
        <v>230</v>
      </c>
      <c r="F749" s="64" t="s">
        <v>202</v>
      </c>
      <c r="G749" s="64" t="s">
        <v>447</v>
      </c>
    </row>
    <row r="750" spans="2:7" hidden="1" outlineLevel="1" x14ac:dyDescent="0.25">
      <c r="B750" s="64" t="s">
        <v>268</v>
      </c>
      <c r="C750" s="64">
        <v>1.2</v>
      </c>
      <c r="D750" s="64">
        <v>0.8</v>
      </c>
      <c r="E750" s="64">
        <v>3</v>
      </c>
      <c r="F750" s="64">
        <v>0.96</v>
      </c>
      <c r="G750" s="64">
        <v>5.76</v>
      </c>
    </row>
    <row r="751" spans="2:7" hidden="1" outlineLevel="1" x14ac:dyDescent="0.25">
      <c r="B751" s="64" t="s">
        <v>267</v>
      </c>
      <c r="C751" s="64">
        <v>1.3</v>
      </c>
      <c r="D751" s="64">
        <v>1</v>
      </c>
      <c r="E751" s="64">
        <v>2</v>
      </c>
      <c r="F751" s="64">
        <v>1.3</v>
      </c>
      <c r="G751" s="64">
        <v>5.2</v>
      </c>
    </row>
    <row r="752" spans="2:7" hidden="1" outlineLevel="1" x14ac:dyDescent="0.25">
      <c r="B752" s="64" t="s">
        <v>380</v>
      </c>
      <c r="C752" s="64">
        <v>1.6</v>
      </c>
      <c r="D752" s="64">
        <v>0.8</v>
      </c>
      <c r="E752" s="64">
        <v>5</v>
      </c>
      <c r="F752" s="64">
        <v>1.28</v>
      </c>
      <c r="G752" s="64">
        <v>12.8</v>
      </c>
    </row>
    <row r="753" spans="2:7" hidden="1" outlineLevel="1" x14ac:dyDescent="0.25">
      <c r="B753" s="64" t="s">
        <v>417</v>
      </c>
      <c r="C753" s="64">
        <v>2.5</v>
      </c>
      <c r="D753" s="64">
        <v>0.8</v>
      </c>
      <c r="E753" s="64">
        <v>6</v>
      </c>
      <c r="F753" s="64">
        <v>2</v>
      </c>
      <c r="G753" s="64">
        <v>24</v>
      </c>
    </row>
    <row r="754" spans="2:7" hidden="1" outlineLevel="1" x14ac:dyDescent="0.25">
      <c r="B754" s="64" t="s">
        <v>416</v>
      </c>
      <c r="C754" s="64">
        <v>2.2000000000000002</v>
      </c>
      <c r="D754" s="64">
        <v>2.8</v>
      </c>
      <c r="E754" s="64">
        <v>1</v>
      </c>
      <c r="F754" s="64">
        <v>6.16</v>
      </c>
      <c r="G754" s="64">
        <v>12.32</v>
      </c>
    </row>
    <row r="755" spans="2:7" hidden="1" outlineLevel="1" x14ac:dyDescent="0.25">
      <c r="B755" s="64" t="s">
        <v>642</v>
      </c>
      <c r="C755" s="64">
        <v>0.9</v>
      </c>
      <c r="D755" s="64">
        <v>0.8</v>
      </c>
      <c r="E755" s="64">
        <v>2</v>
      </c>
      <c r="F755" s="64">
        <v>0.72</v>
      </c>
      <c r="G755" s="64">
        <v>2.88</v>
      </c>
    </row>
    <row r="756" spans="2:7" hidden="1" outlineLevel="1" x14ac:dyDescent="0.25">
      <c r="B756" s="64" t="s">
        <v>755</v>
      </c>
      <c r="C756" s="64">
        <v>1</v>
      </c>
      <c r="D756" s="64">
        <v>1</v>
      </c>
      <c r="E756" s="64">
        <v>1</v>
      </c>
      <c r="F756" s="64">
        <v>1</v>
      </c>
      <c r="G756" s="64">
        <v>2</v>
      </c>
    </row>
    <row r="757" spans="2:7" hidden="1" outlineLevel="1" x14ac:dyDescent="0.25">
      <c r="B757" s="64" t="s">
        <v>756</v>
      </c>
      <c r="G757" s="64">
        <v>64.959999999999994</v>
      </c>
    </row>
    <row r="758" spans="2:7" hidden="1" outlineLevel="1" x14ac:dyDescent="0.25"/>
    <row r="759" spans="2:7" hidden="1" outlineLevel="1" x14ac:dyDescent="0.25"/>
    <row r="760" spans="2:7" collapsed="1" x14ac:dyDescent="0.25"/>
    <row r="761" spans="2:7" x14ac:dyDescent="0.25">
      <c r="B761" s="65" t="s">
        <v>449</v>
      </c>
      <c r="C761" s="66"/>
      <c r="D761" s="66"/>
      <c r="E761" s="66"/>
      <c r="F761" s="67"/>
      <c r="G761" s="68"/>
    </row>
    <row r="762" spans="2:7" hidden="1" outlineLevel="1" x14ac:dyDescent="0.25">
      <c r="B762" s="64" t="s">
        <v>229</v>
      </c>
      <c r="C762" s="64" t="s">
        <v>200</v>
      </c>
      <c r="D762" s="64" t="s">
        <v>201</v>
      </c>
      <c r="E762" s="64" t="s">
        <v>230</v>
      </c>
      <c r="F762" s="64" t="s">
        <v>202</v>
      </c>
      <c r="G762" s="64" t="s">
        <v>447</v>
      </c>
    </row>
    <row r="763" spans="2:7" hidden="1" outlineLevel="1" x14ac:dyDescent="0.25">
      <c r="B763" s="64" t="s">
        <v>258</v>
      </c>
      <c r="C763" s="64">
        <v>0.6</v>
      </c>
      <c r="D763" s="64">
        <v>1.6</v>
      </c>
      <c r="E763" s="64">
        <v>7</v>
      </c>
      <c r="F763" s="64">
        <v>0.96</v>
      </c>
      <c r="G763" s="64">
        <v>13.44</v>
      </c>
    </row>
    <row r="764" spans="2:7" hidden="1" outlineLevel="1" x14ac:dyDescent="0.25">
      <c r="B764" s="64" t="s">
        <v>259</v>
      </c>
      <c r="C764" s="64">
        <v>0.7</v>
      </c>
      <c r="D764" s="64">
        <v>0.7</v>
      </c>
      <c r="E764" s="64">
        <v>3</v>
      </c>
      <c r="F764" s="64">
        <v>0.49</v>
      </c>
      <c r="G764" s="64">
        <v>2.94</v>
      </c>
    </row>
    <row r="765" spans="2:7" hidden="1" outlineLevel="1" x14ac:dyDescent="0.25">
      <c r="B765" s="64" t="s">
        <v>260</v>
      </c>
      <c r="C765" s="64">
        <v>0.7</v>
      </c>
      <c r="D765" s="64">
        <v>2.1</v>
      </c>
      <c r="E765" s="64">
        <v>6</v>
      </c>
      <c r="F765" s="64">
        <v>1.47</v>
      </c>
      <c r="G765" s="64">
        <v>17.64</v>
      </c>
    </row>
    <row r="766" spans="2:7" hidden="1" outlineLevel="1" x14ac:dyDescent="0.25">
      <c r="B766" s="64" t="s">
        <v>261</v>
      </c>
      <c r="C766" s="64">
        <v>0.8</v>
      </c>
      <c r="D766" s="64">
        <v>2.1</v>
      </c>
      <c r="E766" s="64">
        <v>12</v>
      </c>
      <c r="F766" s="64">
        <v>1.68</v>
      </c>
      <c r="G766" s="64">
        <v>40.32</v>
      </c>
    </row>
    <row r="767" spans="2:7" hidden="1" outlineLevel="1" x14ac:dyDescent="0.25">
      <c r="B767" s="64" t="s">
        <v>262</v>
      </c>
      <c r="C767" s="64">
        <v>0.9</v>
      </c>
      <c r="D767" s="64">
        <v>2.1</v>
      </c>
      <c r="E767" s="64">
        <v>6</v>
      </c>
      <c r="F767" s="64">
        <v>1.89</v>
      </c>
      <c r="G767" s="64">
        <v>22.68</v>
      </c>
    </row>
    <row r="768" spans="2:7" hidden="1" outlineLevel="1" x14ac:dyDescent="0.25">
      <c r="B768" s="64" t="s">
        <v>263</v>
      </c>
      <c r="C768" s="64">
        <v>1</v>
      </c>
      <c r="D768" s="64">
        <v>2.1</v>
      </c>
      <c r="E768" s="64">
        <v>2</v>
      </c>
      <c r="F768" s="64">
        <v>2.1</v>
      </c>
      <c r="G768" s="64">
        <v>8.4</v>
      </c>
    </row>
    <row r="769" spans="2:7" hidden="1" outlineLevel="1" x14ac:dyDescent="0.25">
      <c r="B769" s="64" t="s">
        <v>264</v>
      </c>
      <c r="C769" s="64">
        <v>1.2</v>
      </c>
      <c r="D769" s="64">
        <v>2.1</v>
      </c>
      <c r="E769" s="64">
        <v>9</v>
      </c>
      <c r="F769" s="64">
        <v>2.52</v>
      </c>
      <c r="G769" s="64">
        <v>45.36</v>
      </c>
    </row>
    <row r="770" spans="2:7" hidden="1" outlineLevel="1" x14ac:dyDescent="0.25">
      <c r="B770" s="64" t="s">
        <v>293</v>
      </c>
      <c r="C770" s="64">
        <v>2.2000000000000002</v>
      </c>
      <c r="D770" s="64">
        <v>2.7</v>
      </c>
      <c r="E770" s="64">
        <v>1</v>
      </c>
      <c r="F770" s="64">
        <v>5.94</v>
      </c>
      <c r="G770" s="64">
        <v>11.88</v>
      </c>
    </row>
    <row r="771" spans="2:7" hidden="1" outlineLevel="1" x14ac:dyDescent="0.25">
      <c r="B771" s="64" t="s">
        <v>762</v>
      </c>
      <c r="G771" s="64">
        <v>162.66</v>
      </c>
    </row>
    <row r="772" spans="2:7" collapsed="1" x14ac:dyDescent="0.25"/>
    <row r="773" spans="2:7" x14ac:dyDescent="0.25">
      <c r="B773" s="65" t="s">
        <v>766</v>
      </c>
      <c r="C773" s="66"/>
      <c r="D773" s="66"/>
      <c r="E773" s="66"/>
      <c r="F773" s="67"/>
      <c r="G773" s="68"/>
    </row>
    <row r="774" spans="2:7" hidden="1" outlineLevel="1" x14ac:dyDescent="0.25">
      <c r="B774" s="64" t="s">
        <v>229</v>
      </c>
      <c r="C774" s="64" t="s">
        <v>200</v>
      </c>
      <c r="D774" s="64" t="s">
        <v>201</v>
      </c>
      <c r="E774" s="64" t="s">
        <v>230</v>
      </c>
      <c r="F774" s="64" t="s">
        <v>202</v>
      </c>
      <c r="G774" s="64" t="s">
        <v>447</v>
      </c>
    </row>
    <row r="775" spans="2:7" hidden="1" outlineLevel="1" x14ac:dyDescent="0.25">
      <c r="B775" s="64" t="s">
        <v>733</v>
      </c>
      <c r="C775" s="64">
        <v>1.1000000000000001</v>
      </c>
      <c r="D775" s="64">
        <v>2.14</v>
      </c>
      <c r="E775" s="64">
        <v>2</v>
      </c>
      <c r="F775" s="64">
        <v>2.35</v>
      </c>
      <c r="G775" s="64">
        <v>9.39</v>
      </c>
    </row>
    <row r="776" spans="2:7" hidden="1" outlineLevel="1" x14ac:dyDescent="0.25">
      <c r="B776" s="64" t="s">
        <v>734</v>
      </c>
      <c r="C776" s="64">
        <v>0.9</v>
      </c>
      <c r="D776" s="64">
        <v>2.1</v>
      </c>
      <c r="E776" s="64">
        <v>1</v>
      </c>
      <c r="F776" s="64">
        <v>1.89</v>
      </c>
      <c r="G776" s="64">
        <v>3.78</v>
      </c>
    </row>
    <row r="777" spans="2:7" hidden="1" outlineLevel="1" x14ac:dyDescent="0.25">
      <c r="B777" s="64" t="s">
        <v>767</v>
      </c>
      <c r="G777" s="64">
        <v>13.17</v>
      </c>
    </row>
    <row r="778" spans="2:7" hidden="1" outlineLevel="1" x14ac:dyDescent="0.25"/>
    <row r="779" spans="2:7" hidden="1" outlineLevel="1" x14ac:dyDescent="0.25"/>
    <row r="780" spans="2:7" hidden="1" outlineLevel="1" x14ac:dyDescent="0.25"/>
    <row r="781" spans="2:7" hidden="1" outlineLevel="1" x14ac:dyDescent="0.25"/>
    <row r="782" spans="2:7" hidden="1" outlineLevel="1" x14ac:dyDescent="0.25"/>
    <row r="783" spans="2:7" hidden="1" outlineLevel="1" x14ac:dyDescent="0.25"/>
    <row r="784" spans="2:7" hidden="1" outlineLevel="1" x14ac:dyDescent="0.25"/>
    <row r="785" spans="2:7" hidden="1" outlineLevel="1" x14ac:dyDescent="0.25"/>
    <row r="786" spans="2:7" hidden="1" outlineLevel="1" x14ac:dyDescent="0.25"/>
    <row r="787" spans="2:7" hidden="1" outlineLevel="1" x14ac:dyDescent="0.25"/>
    <row r="788" spans="2:7" collapsed="1" x14ac:dyDescent="0.25"/>
    <row r="791" spans="2:7" x14ac:dyDescent="0.25">
      <c r="B791" s="65" t="s">
        <v>450</v>
      </c>
      <c r="C791" s="66"/>
      <c r="D791" s="66"/>
      <c r="E791" s="66"/>
      <c r="F791" s="67"/>
      <c r="G791" s="68"/>
    </row>
    <row r="792" spans="2:7" hidden="1" outlineLevel="1" x14ac:dyDescent="0.25">
      <c r="B792" s="64" t="s">
        <v>229</v>
      </c>
      <c r="C792" s="64" t="s">
        <v>200</v>
      </c>
      <c r="D792" s="64" t="s">
        <v>230</v>
      </c>
      <c r="E792" s="64" t="s">
        <v>207</v>
      </c>
      <c r="F792"/>
      <c r="G792"/>
    </row>
    <row r="793" spans="2:7" hidden="1" outlineLevel="1" x14ac:dyDescent="0.25">
      <c r="B793" s="64" t="s">
        <v>260</v>
      </c>
      <c r="C793" s="64">
        <v>0.7</v>
      </c>
      <c r="D793" s="64">
        <v>5</v>
      </c>
      <c r="E793" s="64">
        <v>3.5</v>
      </c>
    </row>
    <row r="794" spans="2:7" hidden="1" outlineLevel="1" x14ac:dyDescent="0.25">
      <c r="B794" s="64" t="s">
        <v>261</v>
      </c>
      <c r="C794" s="64">
        <v>0.8</v>
      </c>
      <c r="D794" s="64">
        <v>3</v>
      </c>
      <c r="E794" s="64">
        <v>2.4</v>
      </c>
    </row>
    <row r="795" spans="2:7" hidden="1" outlineLevel="1" x14ac:dyDescent="0.25">
      <c r="B795" s="64" t="s">
        <v>262</v>
      </c>
      <c r="C795" s="64">
        <v>0.9</v>
      </c>
      <c r="D795" s="64">
        <v>3</v>
      </c>
      <c r="E795" s="64">
        <v>2.7</v>
      </c>
    </row>
    <row r="796" spans="2:7" hidden="1" outlineLevel="1" x14ac:dyDescent="0.25">
      <c r="B796" s="64" t="s">
        <v>263</v>
      </c>
      <c r="C796" s="64">
        <v>1</v>
      </c>
      <c r="D796" s="64">
        <v>2</v>
      </c>
      <c r="E796" s="64">
        <v>2</v>
      </c>
    </row>
    <row r="797" spans="2:7" hidden="1" outlineLevel="1" x14ac:dyDescent="0.25">
      <c r="B797" s="64" t="s">
        <v>264</v>
      </c>
      <c r="C797" s="64">
        <v>1.2</v>
      </c>
      <c r="D797" s="64">
        <v>6</v>
      </c>
      <c r="E797" s="64">
        <v>7.2</v>
      </c>
    </row>
    <row r="798" spans="2:7" hidden="1" outlineLevel="1" x14ac:dyDescent="0.25">
      <c r="B798" s="64" t="s">
        <v>293</v>
      </c>
      <c r="C798" s="64">
        <v>2.2000000000000002</v>
      </c>
      <c r="D798" s="64">
        <v>1</v>
      </c>
      <c r="E798" s="64">
        <v>2.2000000000000002</v>
      </c>
    </row>
    <row r="799" spans="2:7" hidden="1" outlineLevel="1" x14ac:dyDescent="0.25">
      <c r="B799" s="64" t="s">
        <v>733</v>
      </c>
      <c r="C799" s="64">
        <v>1.1000000000000001</v>
      </c>
      <c r="D799" s="64">
        <v>1</v>
      </c>
      <c r="E799" s="64">
        <v>1.1000000000000001</v>
      </c>
    </row>
    <row r="800" spans="2:7" hidden="1" outlineLevel="1" x14ac:dyDescent="0.25">
      <c r="B800" s="64" t="s">
        <v>530</v>
      </c>
      <c r="E800" s="64">
        <v>21.1</v>
      </c>
    </row>
    <row r="801" spans="2:7" hidden="1" outlineLevel="1" x14ac:dyDescent="0.25"/>
    <row r="802" spans="2:7" hidden="1" outlineLevel="1" x14ac:dyDescent="0.25"/>
    <row r="803" spans="2:7" hidden="1" outlineLevel="1" x14ac:dyDescent="0.25"/>
    <row r="804" spans="2:7" hidden="1" outlineLevel="1" x14ac:dyDescent="0.25"/>
    <row r="805" spans="2:7" hidden="1" outlineLevel="1" x14ac:dyDescent="0.25"/>
    <row r="806" spans="2:7" hidden="1" outlineLevel="1" x14ac:dyDescent="0.25"/>
    <row r="807" spans="2:7" hidden="1" outlineLevel="1" x14ac:dyDescent="0.25"/>
    <row r="808" spans="2:7" collapsed="1" x14ac:dyDescent="0.25"/>
    <row r="810" spans="2:7" x14ac:dyDescent="0.25">
      <c r="B810" s="65" t="s">
        <v>270</v>
      </c>
      <c r="C810" s="66"/>
      <c r="D810" s="66"/>
      <c r="E810" s="66"/>
      <c r="F810" s="67"/>
      <c r="G810" s="68"/>
    </row>
    <row r="811" spans="2:7" hidden="1" outlineLevel="1" x14ac:dyDescent="0.25">
      <c r="B811" s="64" t="s">
        <v>219</v>
      </c>
      <c r="C811" s="64" t="s">
        <v>39</v>
      </c>
      <c r="D811" s="64" t="s">
        <v>200</v>
      </c>
      <c r="E811" s="64" t="s">
        <v>207</v>
      </c>
    </row>
    <row r="812" spans="2:7" hidden="1" outlineLevel="1" x14ac:dyDescent="0.25">
      <c r="B812" s="64" t="s">
        <v>268</v>
      </c>
      <c r="C812" s="64">
        <v>3</v>
      </c>
      <c r="D812" s="64">
        <v>1.2</v>
      </c>
      <c r="E812" s="64">
        <v>3.6</v>
      </c>
    </row>
    <row r="813" spans="2:7" hidden="1" outlineLevel="1" x14ac:dyDescent="0.25">
      <c r="B813" s="64" t="s">
        <v>267</v>
      </c>
      <c r="C813" s="64">
        <v>2</v>
      </c>
      <c r="D813" s="64">
        <v>1.3</v>
      </c>
      <c r="E813" s="64">
        <v>2.6</v>
      </c>
    </row>
    <row r="814" spans="2:7" hidden="1" outlineLevel="1" x14ac:dyDescent="0.25">
      <c r="B814" s="64" t="s">
        <v>380</v>
      </c>
      <c r="C814" s="64">
        <v>5</v>
      </c>
      <c r="D814" s="64">
        <v>1.6</v>
      </c>
      <c r="E814" s="64">
        <v>8</v>
      </c>
    </row>
    <row r="815" spans="2:7" hidden="1" outlineLevel="1" x14ac:dyDescent="0.25">
      <c r="B815" s="64" t="s">
        <v>417</v>
      </c>
      <c r="C815" s="64">
        <v>6</v>
      </c>
      <c r="D815" s="64">
        <v>2.5</v>
      </c>
      <c r="E815" s="64">
        <v>15</v>
      </c>
    </row>
    <row r="816" spans="2:7" hidden="1" outlineLevel="1" x14ac:dyDescent="0.25">
      <c r="B816" s="64" t="s">
        <v>416</v>
      </c>
      <c r="C816" s="64">
        <v>1</v>
      </c>
      <c r="D816" s="64">
        <v>2.2000000000000002</v>
      </c>
      <c r="E816" s="64">
        <v>2.2000000000000002</v>
      </c>
    </row>
    <row r="817" spans="2:5" hidden="1" outlineLevel="1" x14ac:dyDescent="0.25">
      <c r="B817" s="64" t="s">
        <v>642</v>
      </c>
      <c r="C817" s="64">
        <v>2</v>
      </c>
      <c r="D817" s="64">
        <v>0.9</v>
      </c>
      <c r="E817" s="64">
        <v>1.8</v>
      </c>
    </row>
    <row r="818" spans="2:5" hidden="1" outlineLevel="1" x14ac:dyDescent="0.25">
      <c r="B818" s="64" t="s">
        <v>755</v>
      </c>
      <c r="C818" s="64">
        <v>1</v>
      </c>
      <c r="D818" s="64">
        <v>1</v>
      </c>
      <c r="E818" s="64">
        <v>1</v>
      </c>
    </row>
    <row r="819" spans="2:5" ht="19.5" hidden="1" customHeight="1" outlineLevel="1" x14ac:dyDescent="0.25">
      <c r="B819" s="64" t="s">
        <v>756</v>
      </c>
      <c r="E819" s="64">
        <v>34.200000000000003</v>
      </c>
    </row>
    <row r="820" spans="2:5" hidden="1" outlineLevel="1" x14ac:dyDescent="0.25"/>
    <row r="821" spans="2:5" hidden="1" outlineLevel="1" x14ac:dyDescent="0.25"/>
    <row r="822" spans="2:5" hidden="1" outlineLevel="1" x14ac:dyDescent="0.25"/>
    <row r="823" spans="2:5" hidden="1" outlineLevel="1" x14ac:dyDescent="0.25"/>
    <row r="824" spans="2:5" hidden="1" outlineLevel="1" x14ac:dyDescent="0.25"/>
    <row r="825" spans="2:5" hidden="1" outlineLevel="1" x14ac:dyDescent="0.25"/>
    <row r="826" spans="2:5" collapsed="1" x14ac:dyDescent="0.25"/>
    <row r="950" spans="2:4" x14ac:dyDescent="0.25">
      <c r="B950" s="64" t="s">
        <v>284</v>
      </c>
    </row>
    <row r="951" spans="2:4" x14ac:dyDescent="0.25">
      <c r="B951" s="64" t="s">
        <v>174</v>
      </c>
      <c r="C951" s="64" t="s">
        <v>225</v>
      </c>
      <c r="D951" s="64" t="s">
        <v>202</v>
      </c>
    </row>
    <row r="952" spans="2:4" x14ac:dyDescent="0.25">
      <c r="B952" s="64" t="s">
        <v>532</v>
      </c>
      <c r="C952" s="64">
        <v>9.1</v>
      </c>
      <c r="D952" s="64">
        <v>5.0999999999999996</v>
      </c>
    </row>
    <row r="953" spans="2:4" x14ac:dyDescent="0.25">
      <c r="B953" s="64" t="s">
        <v>533</v>
      </c>
      <c r="C953" s="64">
        <v>9.11</v>
      </c>
      <c r="D953" s="64">
        <v>5.1100000000000003</v>
      </c>
    </row>
    <row r="954" spans="2:4" x14ac:dyDescent="0.25">
      <c r="B954" s="64" t="s">
        <v>534</v>
      </c>
      <c r="C954" s="64">
        <v>13.4</v>
      </c>
      <c r="D954" s="64">
        <v>11.2</v>
      </c>
    </row>
    <row r="955" spans="2:4" x14ac:dyDescent="0.25">
      <c r="B955" s="64" t="s">
        <v>254</v>
      </c>
      <c r="C955" s="64">
        <v>13.57</v>
      </c>
      <c r="D955" s="64">
        <v>11.16</v>
      </c>
    </row>
    <row r="956" spans="2:4" x14ac:dyDescent="0.25">
      <c r="B956" s="64" t="s">
        <v>535</v>
      </c>
      <c r="C956" s="64">
        <v>13.22</v>
      </c>
      <c r="D956" s="64">
        <v>9.1</v>
      </c>
    </row>
    <row r="957" spans="2:4" x14ac:dyDescent="0.25">
      <c r="B957" s="64" t="s">
        <v>415</v>
      </c>
      <c r="C957" s="64">
        <v>6.98</v>
      </c>
      <c r="D957" s="64">
        <v>2.86</v>
      </c>
    </row>
    <row r="958" spans="2:4" x14ac:dyDescent="0.25">
      <c r="B958" s="64" t="s">
        <v>536</v>
      </c>
      <c r="C958" s="64">
        <v>5.26</v>
      </c>
      <c r="D958" s="64">
        <v>1.65</v>
      </c>
    </row>
    <row r="959" spans="2:4" x14ac:dyDescent="0.25">
      <c r="B959" s="64" t="s">
        <v>539</v>
      </c>
      <c r="C959" s="64">
        <v>19.3</v>
      </c>
      <c r="D959" s="64">
        <v>21.54</v>
      </c>
    </row>
    <row r="960" spans="2:4" x14ac:dyDescent="0.25">
      <c r="B960" s="64" t="s">
        <v>639</v>
      </c>
      <c r="C960" s="64">
        <v>12.2</v>
      </c>
      <c r="D960" s="64">
        <v>9.11</v>
      </c>
    </row>
    <row r="961" spans="2:4" x14ac:dyDescent="0.25">
      <c r="B961" s="64" t="s">
        <v>640</v>
      </c>
      <c r="C961" s="64">
        <v>12.2</v>
      </c>
      <c r="D961" s="64">
        <v>9.11</v>
      </c>
    </row>
    <row r="962" spans="2:4" x14ac:dyDescent="0.25">
      <c r="B962" s="64" t="s">
        <v>641</v>
      </c>
      <c r="C962" s="64">
        <v>14.6</v>
      </c>
      <c r="D962" s="64">
        <v>13.31</v>
      </c>
    </row>
    <row r="963" spans="2:4" x14ac:dyDescent="0.25">
      <c r="B963" s="64" t="s">
        <v>541</v>
      </c>
      <c r="C963" s="64">
        <v>11.97</v>
      </c>
      <c r="D963" s="64">
        <v>7.97</v>
      </c>
    </row>
    <row r="964" spans="2:4" x14ac:dyDescent="0.25">
      <c r="B964" s="64" t="s">
        <v>544</v>
      </c>
      <c r="C964" s="64">
        <v>9.92</v>
      </c>
      <c r="D964" s="64">
        <v>6.06</v>
      </c>
    </row>
    <row r="965" spans="2:4" x14ac:dyDescent="0.25">
      <c r="B965" s="64" t="s">
        <v>545</v>
      </c>
      <c r="C965" s="64">
        <v>13.37</v>
      </c>
      <c r="D965" s="64">
        <v>10.76</v>
      </c>
    </row>
    <row r="966" spans="2:4" x14ac:dyDescent="0.25">
      <c r="B966" s="64" t="s">
        <v>546</v>
      </c>
      <c r="C966" s="64">
        <v>13.37</v>
      </c>
      <c r="D966" s="64">
        <v>10.77</v>
      </c>
    </row>
    <row r="967" spans="2:4" x14ac:dyDescent="0.25">
      <c r="B967" s="64" t="s">
        <v>547</v>
      </c>
      <c r="C967" s="64">
        <v>9.58</v>
      </c>
      <c r="D967" s="64">
        <v>5.43</v>
      </c>
    </row>
    <row r="968" spans="2:4" x14ac:dyDescent="0.25">
      <c r="B968" s="64" t="s">
        <v>548</v>
      </c>
      <c r="C968" s="64">
        <v>9.4</v>
      </c>
      <c r="D968" s="64">
        <v>5.0999999999999996</v>
      </c>
    </row>
    <row r="969" spans="2:4" x14ac:dyDescent="0.25">
      <c r="B969" s="64" t="s">
        <v>549</v>
      </c>
      <c r="C969" s="64">
        <v>9.4</v>
      </c>
      <c r="D969" s="64">
        <v>5.0999999999999996</v>
      </c>
    </row>
    <row r="970" spans="2:4" x14ac:dyDescent="0.25">
      <c r="B970" s="64" t="s">
        <v>317</v>
      </c>
      <c r="C970" s="64">
        <v>22.57</v>
      </c>
      <c r="D970" s="64">
        <v>21.03</v>
      </c>
    </row>
    <row r="971" spans="2:4" x14ac:dyDescent="0.25">
      <c r="B971" s="64" t="s">
        <v>255</v>
      </c>
      <c r="C971" s="64">
        <v>228.55</v>
      </c>
      <c r="D971" s="64">
        <v>171.46</v>
      </c>
    </row>
  </sheetData>
  <mergeCells count="1">
    <mergeCell ref="B2:G6"/>
  </mergeCells>
  <pageMargins left="0.511811024" right="0.511811024" top="0.78740157499999996" bottom="0.78740157499999996" header="0.31496062000000002" footer="0.31496062000000002"/>
  <pageSetup paperSize="9" scale="55" orientation="portrait" r:id="rId1"/>
  <colBreaks count="1" manualBreakCount="1">
    <brk id="7" max="1048575" man="1"/>
  </col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pageSetUpPr fitToPage="1"/>
  </sheetPr>
  <dimension ref="A1:L192"/>
  <sheetViews>
    <sheetView workbookViewId="0"/>
  </sheetViews>
  <sheetFormatPr defaultColWidth="9.140625" defaultRowHeight="15" x14ac:dyDescent="0.25"/>
  <cols>
    <col min="1" max="1" width="21.28515625" customWidth="1"/>
    <col min="2" max="2" width="45.7109375" customWidth="1"/>
    <col min="3" max="3" width="26.28515625" customWidth="1"/>
    <col min="4" max="4" width="14.5703125" customWidth="1"/>
    <col min="5" max="5" width="17.42578125" customWidth="1"/>
    <col min="6" max="6" width="15.140625" customWidth="1"/>
  </cols>
  <sheetData>
    <row r="1" spans="1:7" x14ac:dyDescent="0.25">
      <c r="A1" s="12"/>
      <c r="B1" s="119" t="s">
        <v>1</v>
      </c>
      <c r="C1" s="135"/>
      <c r="D1" s="135"/>
      <c r="E1" s="136"/>
    </row>
    <row r="2" spans="1:7" ht="15.75" x14ac:dyDescent="0.25">
      <c r="A2" s="13"/>
      <c r="B2" s="120" t="str">
        <f>ORÇAMENTO_DES!D3</f>
        <v>PREFEITURA MUNICIPAL DE ELDORADO</v>
      </c>
      <c r="C2" s="121"/>
      <c r="D2" s="121"/>
      <c r="E2" s="122"/>
    </row>
    <row r="3" spans="1:7" x14ac:dyDescent="0.25">
      <c r="A3" s="14"/>
      <c r="B3" s="119" t="str">
        <f>[10]ORÇAMENTO_DES!C3</f>
        <v>SECRETARIA DE OBRAS</v>
      </c>
      <c r="C3" s="135"/>
      <c r="D3" s="135"/>
      <c r="E3" s="136"/>
    </row>
    <row r="4" spans="1:7" ht="20.45" customHeight="1" x14ac:dyDescent="0.25">
      <c r="A4" s="970" t="s">
        <v>171</v>
      </c>
      <c r="B4" s="971"/>
      <c r="C4" s="971"/>
      <c r="D4" s="971"/>
      <c r="E4" s="972"/>
    </row>
    <row r="5" spans="1:7" ht="14.45" customHeight="1" x14ac:dyDescent="0.25">
      <c r="A5" s="22" t="str">
        <f>[11]ORÇAMENTO_DES!A3</f>
        <v>Objeto:</v>
      </c>
      <c r="B5" s="131" t="str">
        <f>ORÇAMENTO_DES!C6</f>
        <v>CONSTRUÇÃO GALPÃO ASSISTÊNCIA</v>
      </c>
      <c r="C5" s="23"/>
      <c r="D5" s="973" t="s">
        <v>46</v>
      </c>
      <c r="E5" s="974"/>
    </row>
    <row r="6" spans="1:7" x14ac:dyDescent="0.25">
      <c r="A6" s="22" t="s">
        <v>2</v>
      </c>
      <c r="B6" s="131" t="str">
        <f>[3]ORÇAMENTO_DES!C7</f>
        <v>JARDIM - MS</v>
      </c>
      <c r="C6" s="138"/>
      <c r="D6" s="139"/>
      <c r="E6" s="45"/>
      <c r="F6" s="21"/>
      <c r="G6" s="123"/>
    </row>
    <row r="7" spans="1:7" ht="14.45" customHeight="1" x14ac:dyDescent="0.25">
      <c r="A7" s="22" t="s">
        <v>3</v>
      </c>
      <c r="B7" s="131" t="str">
        <f>ORÇAMENTO_DES!C8</f>
        <v>RUA NORUEGA COM A  RUA PERU, S/N, MORUMBI, 79970-000, MUNICÍPIO DE ELDORADO - MS</v>
      </c>
      <c r="C7" s="23"/>
      <c r="D7" s="975" t="s">
        <v>118</v>
      </c>
      <c r="E7" s="976"/>
    </row>
    <row r="8" spans="1:7" x14ac:dyDescent="0.25">
      <c r="A8" s="18" t="str">
        <f>[10]ORÇAMENTO_DES!A9</f>
        <v>SIST./REF.:</v>
      </c>
      <c r="B8" s="69" t="str">
        <f>[3]ORÇAMENTO_DES!C10</f>
        <v>AGESUL(JANEIRO/2021) SINAPI (JUNHO/2021) SBC (JUNHO/2021)</v>
      </c>
      <c r="C8" s="137"/>
      <c r="D8" s="977"/>
      <c r="E8" s="978"/>
    </row>
    <row r="9" spans="1:7" x14ac:dyDescent="0.25">
      <c r="A9" s="18"/>
      <c r="B9" s="137"/>
      <c r="C9" s="137"/>
      <c r="D9" s="139"/>
      <c r="E9" s="46"/>
      <c r="F9" s="124"/>
      <c r="G9" s="124"/>
    </row>
    <row r="10" spans="1:7" s="24" customFormat="1" ht="14.25" customHeight="1" x14ac:dyDescent="0.2">
      <c r="A10" s="133" t="s">
        <v>172</v>
      </c>
      <c r="B10" s="133" t="s">
        <v>173</v>
      </c>
      <c r="C10" s="133" t="s">
        <v>174</v>
      </c>
      <c r="D10" s="133" t="s">
        <v>175</v>
      </c>
      <c r="E10" s="133" t="s">
        <v>176</v>
      </c>
      <c r="F10" s="48"/>
    </row>
    <row r="11" spans="1:7" s="24" customFormat="1" ht="14.25" customHeight="1" x14ac:dyDescent="0.2">
      <c r="A11" s="47" t="s">
        <v>177</v>
      </c>
      <c r="B11" s="71" t="s">
        <v>479</v>
      </c>
      <c r="C11" s="71" t="s">
        <v>480</v>
      </c>
      <c r="D11" s="134" t="s">
        <v>178</v>
      </c>
      <c r="E11" s="134" t="s">
        <v>178</v>
      </c>
      <c r="F11" s="48"/>
    </row>
    <row r="12" spans="1:7" s="24" customFormat="1" ht="14.25" customHeight="1" x14ac:dyDescent="0.2">
      <c r="A12" s="47" t="s">
        <v>179</v>
      </c>
      <c r="B12" s="71" t="s">
        <v>481</v>
      </c>
      <c r="C12" s="71" t="s">
        <v>342</v>
      </c>
      <c r="D12" s="134" t="s">
        <v>178</v>
      </c>
      <c r="E12" s="134" t="s">
        <v>178</v>
      </c>
      <c r="F12" s="48"/>
    </row>
    <row r="13" spans="1:7" s="24" customFormat="1" ht="12.75" x14ac:dyDescent="0.2">
      <c r="A13" s="47" t="s">
        <v>180</v>
      </c>
      <c r="B13" s="71" t="s">
        <v>482</v>
      </c>
      <c r="C13" s="71" t="s">
        <v>483</v>
      </c>
      <c r="D13" s="134" t="s">
        <v>178</v>
      </c>
      <c r="E13" s="134" t="s">
        <v>178</v>
      </c>
      <c r="F13" s="48"/>
    </row>
    <row r="14" spans="1:7" s="24" customFormat="1" ht="14.25" customHeight="1" x14ac:dyDescent="0.2">
      <c r="A14" s="47" t="s">
        <v>192</v>
      </c>
      <c r="B14" s="71" t="s">
        <v>339</v>
      </c>
      <c r="C14" s="71" t="s">
        <v>340</v>
      </c>
      <c r="D14" s="134" t="s">
        <v>178</v>
      </c>
      <c r="E14" s="134" t="s">
        <v>178</v>
      </c>
      <c r="F14" s="48"/>
    </row>
    <row r="15" spans="1:7" s="24" customFormat="1" ht="14.25" customHeight="1" x14ac:dyDescent="0.2">
      <c r="A15" s="47" t="s">
        <v>193</v>
      </c>
      <c r="B15" s="71" t="s">
        <v>474</v>
      </c>
      <c r="C15" s="71" t="s">
        <v>475</v>
      </c>
      <c r="D15" s="134" t="s">
        <v>178</v>
      </c>
      <c r="E15" s="134" t="s">
        <v>178</v>
      </c>
      <c r="F15" s="48"/>
    </row>
    <row r="16" spans="1:7" s="24" customFormat="1" ht="15" customHeight="1" x14ac:dyDescent="0.2">
      <c r="A16" s="47" t="s">
        <v>194</v>
      </c>
      <c r="B16" s="71" t="s">
        <v>585</v>
      </c>
      <c r="C16" s="71" t="s">
        <v>586</v>
      </c>
      <c r="D16" s="134" t="s">
        <v>587</v>
      </c>
      <c r="E16" s="134" t="s">
        <v>588</v>
      </c>
      <c r="F16" s="48"/>
    </row>
    <row r="17" spans="1:6" s="24" customFormat="1" ht="15" customHeight="1" x14ac:dyDescent="0.2">
      <c r="A17" s="47" t="s">
        <v>195</v>
      </c>
      <c r="B17" s="71" t="s">
        <v>589</v>
      </c>
      <c r="C17" s="71" t="s">
        <v>590</v>
      </c>
      <c r="D17" s="134" t="s">
        <v>591</v>
      </c>
      <c r="E17" s="134" t="s">
        <v>592</v>
      </c>
      <c r="F17" s="48"/>
    </row>
    <row r="18" spans="1:6" s="24" customFormat="1" ht="15" customHeight="1" x14ac:dyDescent="0.2">
      <c r="A18" s="47" t="s">
        <v>299</v>
      </c>
      <c r="B18" s="71" t="s">
        <v>593</v>
      </c>
      <c r="C18" s="71" t="s">
        <v>594</v>
      </c>
      <c r="D18" s="134" t="s">
        <v>595</v>
      </c>
      <c r="E18" s="134" t="s">
        <v>596</v>
      </c>
      <c r="F18" s="48"/>
    </row>
    <row r="19" spans="1:6" s="24" customFormat="1" ht="15" customHeight="1" x14ac:dyDescent="0.2">
      <c r="A19" s="47" t="s">
        <v>300</v>
      </c>
      <c r="B19" s="71" t="s">
        <v>485</v>
      </c>
      <c r="C19" s="71" t="s">
        <v>486</v>
      </c>
      <c r="D19" s="134" t="s">
        <v>487</v>
      </c>
      <c r="E19" s="134" t="s">
        <v>178</v>
      </c>
      <c r="F19" s="48"/>
    </row>
    <row r="20" spans="1:6" s="24" customFormat="1" ht="15" customHeight="1" x14ac:dyDescent="0.2">
      <c r="A20" s="47" t="s">
        <v>301</v>
      </c>
      <c r="B20" s="71" t="s">
        <v>644</v>
      </c>
      <c r="C20" s="71" t="s">
        <v>645</v>
      </c>
      <c r="D20" s="134" t="s">
        <v>178</v>
      </c>
      <c r="E20" s="134" t="s">
        <v>178</v>
      </c>
      <c r="F20" s="48"/>
    </row>
    <row r="21" spans="1:6" s="24" customFormat="1" ht="15" customHeight="1" x14ac:dyDescent="0.2">
      <c r="A21" s="47" t="s">
        <v>302</v>
      </c>
      <c r="B21" s="71" t="s">
        <v>646</v>
      </c>
      <c r="C21" s="71" t="s">
        <v>647</v>
      </c>
      <c r="D21" s="134" t="s">
        <v>178</v>
      </c>
      <c r="E21" s="134" t="s">
        <v>178</v>
      </c>
      <c r="F21" s="48"/>
    </row>
    <row r="22" spans="1:6" s="24" customFormat="1" ht="15" customHeight="1" x14ac:dyDescent="0.2">
      <c r="A22" s="47" t="s">
        <v>303</v>
      </c>
      <c r="B22" s="71" t="s">
        <v>597</v>
      </c>
      <c r="C22" s="71" t="s">
        <v>598</v>
      </c>
      <c r="D22" s="134" t="s">
        <v>178</v>
      </c>
      <c r="E22" s="134" t="s">
        <v>178</v>
      </c>
      <c r="F22" s="48"/>
    </row>
    <row r="23" spans="1:6" s="24" customFormat="1" ht="15" customHeight="1" x14ac:dyDescent="0.2">
      <c r="A23" s="47" t="s">
        <v>332</v>
      </c>
      <c r="B23" s="71" t="s">
        <v>648</v>
      </c>
      <c r="C23" s="71" t="s">
        <v>649</v>
      </c>
      <c r="D23" s="134" t="s">
        <v>650</v>
      </c>
      <c r="E23" s="134" t="s">
        <v>651</v>
      </c>
      <c r="F23" s="48"/>
    </row>
    <row r="24" spans="1:6" s="24" customFormat="1" ht="15" customHeight="1" x14ac:dyDescent="0.2">
      <c r="A24" s="47" t="s">
        <v>333</v>
      </c>
      <c r="B24" s="71" t="s">
        <v>667</v>
      </c>
      <c r="C24" s="71" t="s">
        <v>668</v>
      </c>
      <c r="D24" s="134" t="s">
        <v>669</v>
      </c>
      <c r="E24" s="134" t="s">
        <v>670</v>
      </c>
      <c r="F24" s="48"/>
    </row>
    <row r="25" spans="1:6" s="24" customFormat="1" ht="15" customHeight="1" x14ac:dyDescent="0.2">
      <c r="A25" s="47" t="s">
        <v>334</v>
      </c>
      <c r="B25" s="71" t="s">
        <v>306</v>
      </c>
      <c r="C25" s="71" t="s">
        <v>304</v>
      </c>
      <c r="D25" s="134" t="s">
        <v>305</v>
      </c>
      <c r="E25" s="134" t="s">
        <v>304</v>
      </c>
      <c r="F25" s="48"/>
    </row>
    <row r="26" spans="1:6" s="24" customFormat="1" ht="15" customHeight="1" x14ac:dyDescent="0.2">
      <c r="A26" s="47" t="s">
        <v>335</v>
      </c>
      <c r="B26" s="71" t="s">
        <v>599</v>
      </c>
      <c r="C26" s="71" t="s">
        <v>600</v>
      </c>
      <c r="D26" s="134" t="s">
        <v>601</v>
      </c>
      <c r="E26" s="134" t="s">
        <v>602</v>
      </c>
      <c r="F26" s="48"/>
    </row>
    <row r="27" spans="1:6" s="24" customFormat="1" ht="15" customHeight="1" x14ac:dyDescent="0.2">
      <c r="A27" s="47" t="s">
        <v>336</v>
      </c>
      <c r="B27" s="71" t="s">
        <v>603</v>
      </c>
      <c r="C27" s="71" t="s">
        <v>604</v>
      </c>
      <c r="D27" s="134" t="s">
        <v>605</v>
      </c>
      <c r="E27" s="134" t="s">
        <v>606</v>
      </c>
      <c r="F27" s="48"/>
    </row>
    <row r="28" spans="1:6" s="24" customFormat="1" ht="15" customHeight="1" x14ac:dyDescent="0.2">
      <c r="A28" s="47" t="s">
        <v>337</v>
      </c>
      <c r="B28" s="71" t="s">
        <v>607</v>
      </c>
      <c r="C28" s="71" t="s">
        <v>608</v>
      </c>
      <c r="D28" s="134" t="s">
        <v>609</v>
      </c>
      <c r="E28" s="134" t="s">
        <v>610</v>
      </c>
      <c r="F28" s="48"/>
    </row>
    <row r="29" spans="1:6" s="24" customFormat="1" ht="15" customHeight="1" x14ac:dyDescent="0.2">
      <c r="A29" s="47" t="s">
        <v>338</v>
      </c>
      <c r="B29" s="71" t="s">
        <v>611</v>
      </c>
      <c r="C29" s="71" t="s">
        <v>612</v>
      </c>
      <c r="D29" s="134" t="s">
        <v>613</v>
      </c>
      <c r="E29" s="134" t="s">
        <v>614</v>
      </c>
      <c r="F29" s="48"/>
    </row>
    <row r="30" spans="1:6" s="24" customFormat="1" ht="15" customHeight="1" x14ac:dyDescent="0.2">
      <c r="A30" s="47" t="s">
        <v>341</v>
      </c>
      <c r="B30" s="71" t="s">
        <v>615</v>
      </c>
      <c r="C30" s="71" t="s">
        <v>616</v>
      </c>
      <c r="D30" s="134" t="s">
        <v>617</v>
      </c>
      <c r="E30" s="134" t="s">
        <v>618</v>
      </c>
      <c r="F30" s="48"/>
    </row>
    <row r="31" spans="1:6" s="24" customFormat="1" ht="15" customHeight="1" x14ac:dyDescent="0.2">
      <c r="A31" s="47" t="s">
        <v>343</v>
      </c>
      <c r="B31" s="71" t="s">
        <v>652</v>
      </c>
      <c r="C31" s="71" t="s">
        <v>653</v>
      </c>
      <c r="D31" s="134" t="s">
        <v>654</v>
      </c>
      <c r="E31" s="134" t="s">
        <v>655</v>
      </c>
      <c r="F31" s="48"/>
    </row>
    <row r="32" spans="1:6" s="24" customFormat="1" ht="15" customHeight="1" x14ac:dyDescent="0.2">
      <c r="A32" s="47" t="s">
        <v>344</v>
      </c>
      <c r="B32" s="71" t="s">
        <v>495</v>
      </c>
      <c r="C32" s="71" t="s">
        <v>496</v>
      </c>
      <c r="D32" s="134" t="s">
        <v>497</v>
      </c>
      <c r="E32" s="134" t="s">
        <v>498</v>
      </c>
      <c r="F32" s="48"/>
    </row>
    <row r="33" spans="1:6" s="24" customFormat="1" ht="15" customHeight="1" x14ac:dyDescent="0.2">
      <c r="A33" s="47" t="s">
        <v>345</v>
      </c>
      <c r="B33" s="71" t="s">
        <v>620</v>
      </c>
      <c r="C33" s="71" t="s">
        <v>621</v>
      </c>
      <c r="D33" s="134" t="s">
        <v>622</v>
      </c>
      <c r="E33" s="134" t="s">
        <v>623</v>
      </c>
      <c r="F33" s="48"/>
    </row>
    <row r="34" spans="1:6" s="24" customFormat="1" ht="15" customHeight="1" x14ac:dyDescent="0.2">
      <c r="A34" s="47" t="s">
        <v>346</v>
      </c>
      <c r="B34" s="71" t="s">
        <v>656</v>
      </c>
      <c r="C34" s="71" t="s">
        <v>348</v>
      </c>
      <c r="D34" s="134" t="s">
        <v>657</v>
      </c>
      <c r="E34" s="134" t="s">
        <v>658</v>
      </c>
      <c r="F34" s="48"/>
    </row>
    <row r="35" spans="1:6" s="24" customFormat="1" ht="15" customHeight="1" x14ac:dyDescent="0.2">
      <c r="A35" s="47" t="s">
        <v>351</v>
      </c>
      <c r="B35" s="71" t="s">
        <v>671</v>
      </c>
      <c r="C35" s="71" t="s">
        <v>672</v>
      </c>
      <c r="D35" s="134" t="s">
        <v>178</v>
      </c>
      <c r="E35" s="134" t="s">
        <v>178</v>
      </c>
      <c r="F35" s="48"/>
    </row>
    <row r="36" spans="1:6" s="24" customFormat="1" ht="15" customHeight="1" x14ac:dyDescent="0.2">
      <c r="A36" s="47" t="s">
        <v>352</v>
      </c>
      <c r="B36" s="71" t="s">
        <v>673</v>
      </c>
      <c r="C36" s="71" t="s">
        <v>674</v>
      </c>
      <c r="D36" s="134" t="s">
        <v>178</v>
      </c>
      <c r="E36" s="134" t="s">
        <v>178</v>
      </c>
      <c r="F36" s="48"/>
    </row>
    <row r="37" spans="1:6" s="24" customFormat="1" ht="15" customHeight="1" x14ac:dyDescent="0.2">
      <c r="A37" s="47" t="s">
        <v>619</v>
      </c>
      <c r="B37" s="71" t="s">
        <v>675</v>
      </c>
      <c r="C37" s="71" t="s">
        <v>676</v>
      </c>
      <c r="D37" s="134" t="s">
        <v>178</v>
      </c>
      <c r="E37" s="134" t="s">
        <v>178</v>
      </c>
      <c r="F37" s="48"/>
    </row>
    <row r="38" spans="1:6" s="24" customFormat="1" ht="15" customHeight="1" x14ac:dyDescent="0.2">
      <c r="A38" s="47" t="s">
        <v>624</v>
      </c>
      <c r="B38" s="71" t="s">
        <v>677</v>
      </c>
      <c r="C38" s="71" t="s">
        <v>678</v>
      </c>
      <c r="D38" s="134" t="s">
        <v>178</v>
      </c>
      <c r="E38" s="134" t="s">
        <v>178</v>
      </c>
      <c r="F38" s="48"/>
    </row>
    <row r="39" spans="1:6" s="24" customFormat="1" ht="15" customHeight="1" x14ac:dyDescent="0.2">
      <c r="A39" s="47" t="s">
        <v>625</v>
      </c>
      <c r="B39" s="71" t="s">
        <v>680</v>
      </c>
      <c r="C39" s="71" t="s">
        <v>679</v>
      </c>
      <c r="D39" s="134" t="s">
        <v>178</v>
      </c>
      <c r="E39" s="134" t="s">
        <v>178</v>
      </c>
      <c r="F39" s="48"/>
    </row>
    <row r="40" spans="1:6" s="24" customFormat="1" ht="15" customHeight="1" x14ac:dyDescent="0.2">
      <c r="A40" s="47" t="s">
        <v>626</v>
      </c>
      <c r="B40" s="71" t="s">
        <v>682</v>
      </c>
      <c r="C40" s="71" t="s">
        <v>681</v>
      </c>
      <c r="D40" s="134" t="s">
        <v>178</v>
      </c>
      <c r="E40" s="134" t="s">
        <v>178</v>
      </c>
      <c r="F40" s="48"/>
    </row>
    <row r="41" spans="1:6" s="24" customFormat="1" ht="15" customHeight="1" x14ac:dyDescent="0.2">
      <c r="A41" s="47" t="s">
        <v>360</v>
      </c>
      <c r="B41" s="71" t="s">
        <v>683</v>
      </c>
      <c r="C41" s="71" t="s">
        <v>684</v>
      </c>
      <c r="D41" s="134" t="s">
        <v>178</v>
      </c>
      <c r="E41" s="134" t="s">
        <v>178</v>
      </c>
      <c r="F41" s="48"/>
    </row>
    <row r="42" spans="1:6" s="24" customFormat="1" ht="15" customHeight="1" x14ac:dyDescent="0.2">
      <c r="A42" s="47" t="s">
        <v>361</v>
      </c>
      <c r="B42" s="71" t="s">
        <v>688</v>
      </c>
      <c r="C42" s="71" t="s">
        <v>685</v>
      </c>
      <c r="D42" s="134" t="s">
        <v>686</v>
      </c>
      <c r="E42" s="134" t="s">
        <v>687</v>
      </c>
      <c r="F42" s="48"/>
    </row>
    <row r="43" spans="1:6" s="24" customFormat="1" ht="15" customHeight="1" x14ac:dyDescent="0.2">
      <c r="A43" s="47" t="s">
        <v>659</v>
      </c>
      <c r="B43" s="71"/>
      <c r="C43" s="71"/>
      <c r="D43" s="134"/>
      <c r="E43" s="134"/>
      <c r="F43" s="48"/>
    </row>
    <row r="44" spans="1:6" s="24" customFormat="1" ht="15" customHeight="1" x14ac:dyDescent="0.2">
      <c r="A44" s="47" t="s">
        <v>362</v>
      </c>
      <c r="B44" s="71"/>
      <c r="C44" s="71"/>
      <c r="D44" s="134"/>
      <c r="E44" s="134"/>
      <c r="F44" s="48"/>
    </row>
    <row r="45" spans="1:6" s="24" customFormat="1" ht="15" customHeight="1" x14ac:dyDescent="0.2">
      <c r="A45" s="47" t="s">
        <v>660</v>
      </c>
      <c r="B45" s="71"/>
      <c r="C45" s="71"/>
      <c r="D45" s="134"/>
      <c r="E45" s="134"/>
      <c r="F45" s="48"/>
    </row>
    <row r="46" spans="1:6" s="24" customFormat="1" ht="15" customHeight="1" x14ac:dyDescent="0.2">
      <c r="A46" s="47" t="s">
        <v>661</v>
      </c>
      <c r="B46" s="71"/>
      <c r="C46" s="71"/>
      <c r="D46" s="134"/>
      <c r="E46" s="134"/>
      <c r="F46" s="48"/>
    </row>
    <row r="47" spans="1:6" s="24" customFormat="1" ht="15" customHeight="1" x14ac:dyDescent="0.2">
      <c r="A47" s="47" t="s">
        <v>662</v>
      </c>
      <c r="B47" s="71"/>
      <c r="C47" s="71"/>
      <c r="D47" s="134"/>
      <c r="E47" s="134"/>
      <c r="F47" s="48"/>
    </row>
    <row r="48" spans="1:6" s="24" customFormat="1" ht="15" customHeight="1" x14ac:dyDescent="0.2">
      <c r="A48" s="47" t="s">
        <v>663</v>
      </c>
      <c r="B48" s="71"/>
      <c r="C48" s="71"/>
      <c r="D48" s="134"/>
      <c r="E48" s="134"/>
      <c r="F48" s="48"/>
    </row>
    <row r="49" spans="1:12" s="24" customFormat="1" ht="15" customHeight="1" x14ac:dyDescent="0.2">
      <c r="A49" s="47" t="s">
        <v>664</v>
      </c>
      <c r="B49" s="71"/>
      <c r="C49" s="71"/>
      <c r="D49" s="134"/>
      <c r="E49" s="134"/>
      <c r="F49" s="48"/>
    </row>
    <row r="50" spans="1:12" s="24" customFormat="1" ht="15" customHeight="1" x14ac:dyDescent="0.2">
      <c r="A50" s="47" t="s">
        <v>665</v>
      </c>
      <c r="B50" s="71"/>
      <c r="C50" s="71"/>
      <c r="D50" s="134"/>
      <c r="E50" s="134"/>
      <c r="F50" s="48"/>
    </row>
    <row r="51" spans="1:12" s="24" customFormat="1" ht="15" customHeight="1" x14ac:dyDescent="0.2">
      <c r="A51" s="47" t="s">
        <v>666</v>
      </c>
      <c r="B51" s="71"/>
      <c r="C51" s="71"/>
      <c r="D51" s="134"/>
      <c r="E51" s="134"/>
      <c r="F51" s="48"/>
    </row>
    <row r="52" spans="1:12" s="24" customFormat="1" ht="12.75" x14ac:dyDescent="0.2">
      <c r="A52" s="979"/>
      <c r="B52" s="980"/>
      <c r="C52" s="980"/>
      <c r="D52" s="980"/>
      <c r="E52" s="981"/>
      <c r="F52" s="48"/>
    </row>
    <row r="53" spans="1:12" s="24" customFormat="1" ht="15.75" customHeight="1" x14ac:dyDescent="0.2">
      <c r="A53" s="49" t="s">
        <v>37</v>
      </c>
      <c r="B53" s="50" t="s">
        <v>53</v>
      </c>
      <c r="C53" s="51" t="s">
        <v>38</v>
      </c>
      <c r="D53" s="51" t="s">
        <v>181</v>
      </c>
      <c r="E53" s="51" t="s">
        <v>182</v>
      </c>
      <c r="L53" s="24">
        <f>6300/7</f>
        <v>900</v>
      </c>
    </row>
    <row r="54" spans="1:12" s="24" customFormat="1" ht="21" x14ac:dyDescent="0.2">
      <c r="A54" s="52" t="s">
        <v>183</v>
      </c>
      <c r="B54" s="53" t="s">
        <v>627</v>
      </c>
      <c r="C54" s="54" t="s">
        <v>120</v>
      </c>
      <c r="D54" s="55">
        <v>44503</v>
      </c>
      <c r="E54" s="56">
        <f>IF(SUM(D56:E58)&lt;&gt;0,MEDIAN(D56:E58),"")</f>
        <v>2199.9</v>
      </c>
    </row>
    <row r="55" spans="1:12" s="24" customFormat="1" ht="12.75" x14ac:dyDescent="0.2">
      <c r="A55" s="57" t="s">
        <v>185</v>
      </c>
      <c r="B55" s="957" t="s">
        <v>186</v>
      </c>
      <c r="C55" s="957"/>
      <c r="D55" s="958" t="s">
        <v>171</v>
      </c>
      <c r="E55" s="958"/>
    </row>
    <row r="56" spans="1:12" s="24" customFormat="1" ht="12.75" x14ac:dyDescent="0.2">
      <c r="A56" s="47" t="s">
        <v>177</v>
      </c>
      <c r="B56" s="962" t="str">
        <f>VLOOKUP(A56,$A$11:$E$35,3,0)</f>
        <v>SERTÃO</v>
      </c>
      <c r="C56" s="962"/>
      <c r="D56" s="959">
        <v>2209.16</v>
      </c>
      <c r="E56" s="959"/>
      <c r="H56" s="24">
        <f>D58/[3]ORÇAMENTO_DES!I114</f>
        <v>3.934383880134332</v>
      </c>
    </row>
    <row r="57" spans="1:12" s="24" customFormat="1" ht="12.75" x14ac:dyDescent="0.2">
      <c r="A57" s="47" t="s">
        <v>179</v>
      </c>
      <c r="B57" s="963" t="str">
        <f>VLOOKUP(A57,$A$11:$E$35,3,0)</f>
        <v>LEROY MERLIN</v>
      </c>
      <c r="C57" s="964"/>
      <c r="D57" s="956">
        <v>2199.9</v>
      </c>
      <c r="E57" s="956"/>
    </row>
    <row r="58" spans="1:12" s="24" customFormat="1" ht="12.75" x14ac:dyDescent="0.2">
      <c r="A58" s="47" t="s">
        <v>180</v>
      </c>
      <c r="B58" s="960" t="str">
        <f>VLOOKUP(A58,$A$11:$E$35,3,0)</f>
        <v>ACQUAFORT</v>
      </c>
      <c r="C58" s="961"/>
      <c r="D58" s="954">
        <v>1979.9</v>
      </c>
      <c r="E58" s="954"/>
    </row>
    <row r="59" spans="1:12" s="24" customFormat="1" ht="12.75" x14ac:dyDescent="0.2">
      <c r="A59" s="58"/>
      <c r="B59" s="59"/>
      <c r="C59" s="59"/>
      <c r="D59" s="60"/>
      <c r="E59" s="61"/>
    </row>
    <row r="60" spans="1:12" s="24" customFormat="1" ht="12.75" x14ac:dyDescent="0.2">
      <c r="A60" s="49" t="s">
        <v>37</v>
      </c>
      <c r="B60" s="50" t="s">
        <v>53</v>
      </c>
      <c r="C60" s="51" t="s">
        <v>38</v>
      </c>
      <c r="D60" s="51" t="s">
        <v>181</v>
      </c>
      <c r="E60" s="51" t="s">
        <v>182</v>
      </c>
    </row>
    <row r="61" spans="1:12" s="24" customFormat="1" ht="12.75" x14ac:dyDescent="0.2">
      <c r="A61" s="52" t="s">
        <v>187</v>
      </c>
      <c r="B61" s="53" t="s">
        <v>318</v>
      </c>
      <c r="C61" s="54" t="s">
        <v>120</v>
      </c>
      <c r="D61" s="55">
        <v>44503</v>
      </c>
      <c r="E61" s="56">
        <f>IF(SUM(D63:E65)&lt;&gt;0,MEDIAN(D63:E65),"")</f>
        <v>44.85</v>
      </c>
    </row>
    <row r="62" spans="1:12" s="24" customFormat="1" ht="12.75" x14ac:dyDescent="0.2">
      <c r="A62" s="57" t="s">
        <v>185</v>
      </c>
      <c r="B62" s="957" t="s">
        <v>186</v>
      </c>
      <c r="C62" s="957"/>
      <c r="D62" s="958" t="s">
        <v>171</v>
      </c>
      <c r="E62" s="958"/>
    </row>
    <row r="63" spans="1:12" s="24" customFormat="1" ht="12.75" x14ac:dyDescent="0.2">
      <c r="A63" s="47" t="s">
        <v>192</v>
      </c>
      <c r="B63" s="962" t="str">
        <f>VLOOKUP(A63,$A$11:$E$35,3,0)</f>
        <v>AMERICANAS</v>
      </c>
      <c r="C63" s="962"/>
      <c r="D63" s="959">
        <v>44.85</v>
      </c>
      <c r="E63" s="959"/>
    </row>
    <row r="64" spans="1:12" s="24" customFormat="1" ht="12.75" x14ac:dyDescent="0.2">
      <c r="A64" s="47" t="s">
        <v>193</v>
      </c>
      <c r="B64" s="963" t="str">
        <f>VLOOKUP(A64,$A$11:$E$35,3,0)</f>
        <v>MAGAZINE LUIZA</v>
      </c>
      <c r="C64" s="964"/>
      <c r="D64" s="956">
        <v>38.130000000000003</v>
      </c>
      <c r="E64" s="956"/>
    </row>
    <row r="65" spans="1:7" s="24" customFormat="1" ht="12.75" x14ac:dyDescent="0.2">
      <c r="A65" s="47" t="s">
        <v>179</v>
      </c>
      <c r="B65" s="960" t="str">
        <f>VLOOKUP(A65,$A$11:$E$35,3,0)</f>
        <v>LEROY MERLIN</v>
      </c>
      <c r="C65" s="961"/>
      <c r="D65" s="954">
        <v>50.14</v>
      </c>
      <c r="E65" s="954"/>
    </row>
    <row r="66" spans="1:7" s="24" customFormat="1" ht="12.75" x14ac:dyDescent="0.2">
      <c r="A66" s="140"/>
      <c r="B66" s="141"/>
      <c r="C66" s="142"/>
      <c r="D66" s="143"/>
      <c r="E66" s="143"/>
    </row>
    <row r="67" spans="1:7" s="24" customFormat="1" ht="12.75" x14ac:dyDescent="0.2">
      <c r="A67" s="49" t="s">
        <v>37</v>
      </c>
      <c r="B67" s="50" t="s">
        <v>53</v>
      </c>
      <c r="C67" s="51" t="s">
        <v>38</v>
      </c>
      <c r="D67" s="51" t="s">
        <v>181</v>
      </c>
      <c r="E67" s="51" t="s">
        <v>182</v>
      </c>
    </row>
    <row r="68" spans="1:7" s="24" customFormat="1" ht="31.5" x14ac:dyDescent="0.2">
      <c r="A68" s="52" t="s">
        <v>189</v>
      </c>
      <c r="B68" s="53" t="s">
        <v>628</v>
      </c>
      <c r="C68" s="54" t="s">
        <v>168</v>
      </c>
      <c r="D68" s="55">
        <v>44467</v>
      </c>
      <c r="E68" s="56">
        <f>IF(SUM(D70:E72)&lt;&gt;0,MEDIAN(D70:E72),"")</f>
        <v>10277.200000000001</v>
      </c>
    </row>
    <row r="69" spans="1:7" s="24" customFormat="1" ht="12.75" x14ac:dyDescent="0.2">
      <c r="A69" s="57" t="s">
        <v>185</v>
      </c>
      <c r="B69" s="957" t="s">
        <v>186</v>
      </c>
      <c r="C69" s="957"/>
      <c r="D69" s="958" t="s">
        <v>171</v>
      </c>
      <c r="E69" s="958"/>
    </row>
    <row r="70" spans="1:7" s="24" customFormat="1" ht="12.75" x14ac:dyDescent="0.2">
      <c r="A70" s="47" t="s">
        <v>194</v>
      </c>
      <c r="B70" s="962" t="str">
        <f>VLOOKUP(A70,$A$11:$E$35,3,0)</f>
        <v>PERMUTION</v>
      </c>
      <c r="C70" s="962"/>
      <c r="D70" s="959">
        <v>10277.200000000001</v>
      </c>
      <c r="E70" s="959"/>
    </row>
    <row r="71" spans="1:7" s="24" customFormat="1" ht="12.75" x14ac:dyDescent="0.2">
      <c r="A71" s="47" t="s">
        <v>195</v>
      </c>
      <c r="B71" s="963" t="str">
        <f>VLOOKUP(A71,$A$11:$E$35,3,0)</f>
        <v>MINASMED FILTROS</v>
      </c>
      <c r="C71" s="964"/>
      <c r="D71" s="956">
        <v>9717</v>
      </c>
      <c r="E71" s="956"/>
    </row>
    <row r="72" spans="1:7" s="24" customFormat="1" ht="12.75" x14ac:dyDescent="0.2">
      <c r="A72" s="47" t="s">
        <v>299</v>
      </c>
      <c r="B72" s="960" t="str">
        <f>VLOOKUP(A72,$A$11:$E$35,3,0)</f>
        <v>SICA INOX</v>
      </c>
      <c r="C72" s="961"/>
      <c r="D72" s="954">
        <v>16180</v>
      </c>
      <c r="E72" s="954"/>
    </row>
    <row r="73" spans="1:7" s="24" customFormat="1" ht="12.75" x14ac:dyDescent="0.2">
      <c r="A73" s="58"/>
      <c r="B73" s="59"/>
      <c r="C73" s="59"/>
      <c r="D73" s="60"/>
      <c r="E73" s="61"/>
    </row>
    <row r="74" spans="1:7" s="24" customFormat="1" ht="12.75" x14ac:dyDescent="0.2">
      <c r="A74" s="49" t="s">
        <v>37</v>
      </c>
      <c r="B74" s="50" t="s">
        <v>53</v>
      </c>
      <c r="C74" s="51" t="s">
        <v>38</v>
      </c>
      <c r="D74" s="51" t="s">
        <v>181</v>
      </c>
      <c r="E74" s="51" t="s">
        <v>182</v>
      </c>
    </row>
    <row r="75" spans="1:7" s="24" customFormat="1" ht="23.25" customHeight="1" x14ac:dyDescent="0.2">
      <c r="A75" s="52" t="s">
        <v>190</v>
      </c>
      <c r="B75" s="53" t="s">
        <v>520</v>
      </c>
      <c r="C75" s="54" t="s">
        <v>120</v>
      </c>
      <c r="D75" s="55">
        <v>44466</v>
      </c>
      <c r="E75" s="56">
        <f>IF(SUM(D77:E79)&lt;&gt;0,MEDIAN(D77:E79),"")</f>
        <v>218.77</v>
      </c>
      <c r="G75" s="24" t="s">
        <v>364</v>
      </c>
    </row>
    <row r="76" spans="1:7" s="24" customFormat="1" ht="12.75" x14ac:dyDescent="0.2">
      <c r="A76" s="57" t="s">
        <v>185</v>
      </c>
      <c r="B76" s="957" t="s">
        <v>186</v>
      </c>
      <c r="C76" s="957"/>
      <c r="D76" s="958" t="s">
        <v>171</v>
      </c>
      <c r="E76" s="958"/>
    </row>
    <row r="77" spans="1:7" s="24" customFormat="1" ht="12.75" x14ac:dyDescent="0.2">
      <c r="A77" s="47" t="s">
        <v>193</v>
      </c>
      <c r="B77" s="962" t="str">
        <f>VLOOKUP(A77,$A$11:$E$35,3,0)</f>
        <v>MAGAZINE LUIZA</v>
      </c>
      <c r="C77" s="962"/>
      <c r="D77" s="959">
        <v>235.22</v>
      </c>
      <c r="E77" s="959"/>
    </row>
    <row r="78" spans="1:7" s="24" customFormat="1" ht="12.75" x14ac:dyDescent="0.2">
      <c r="A78" s="47" t="s">
        <v>300</v>
      </c>
      <c r="B78" s="963" t="str">
        <f>VLOOKUP(A78,$A$11:$E$35,3,0)</f>
        <v>ILUMINIM</v>
      </c>
      <c r="C78" s="964"/>
      <c r="D78" s="956">
        <v>218.77</v>
      </c>
      <c r="E78" s="956"/>
    </row>
    <row r="79" spans="1:7" s="24" customFormat="1" ht="12.75" x14ac:dyDescent="0.2">
      <c r="A79" s="126" t="s">
        <v>301</v>
      </c>
      <c r="B79" s="960" t="str">
        <f>VLOOKUP(A79,$A$11:$E$35,3,0)</f>
        <v>ELETRORASTRO</v>
      </c>
      <c r="C79" s="961"/>
      <c r="D79" s="954">
        <v>192.45</v>
      </c>
      <c r="E79" s="954"/>
    </row>
    <row r="80" spans="1:7" s="24" customFormat="1" ht="12.75" x14ac:dyDescent="0.2">
      <c r="A80" s="58"/>
      <c r="B80" s="59"/>
      <c r="C80" s="59"/>
      <c r="D80" s="60"/>
      <c r="E80" s="61"/>
    </row>
    <row r="81" spans="1:10" s="24" customFormat="1" ht="12.75" x14ac:dyDescent="0.2">
      <c r="A81" s="49" t="s">
        <v>37</v>
      </c>
      <c r="B81" s="50" t="s">
        <v>53</v>
      </c>
      <c r="C81" s="51" t="s">
        <v>38</v>
      </c>
      <c r="D81" s="51" t="s">
        <v>181</v>
      </c>
      <c r="E81" s="51" t="s">
        <v>182</v>
      </c>
    </row>
    <row r="82" spans="1:10" s="24" customFormat="1" ht="21" x14ac:dyDescent="0.2">
      <c r="A82" s="52" t="s">
        <v>191</v>
      </c>
      <c r="B82" s="128" t="s">
        <v>521</v>
      </c>
      <c r="C82" s="54" t="s">
        <v>120</v>
      </c>
      <c r="D82" s="55">
        <v>44503</v>
      </c>
      <c r="E82" s="56">
        <f>IF(SUM(D84:E86)&lt;&gt;0,MEDIAN(D84:E86),"")</f>
        <v>268.77</v>
      </c>
    </row>
    <row r="83" spans="1:10" s="24" customFormat="1" ht="12.75" x14ac:dyDescent="0.2">
      <c r="A83" s="57" t="s">
        <v>185</v>
      </c>
      <c r="B83" s="957" t="s">
        <v>186</v>
      </c>
      <c r="C83" s="957"/>
      <c r="D83" s="958" t="s">
        <v>171</v>
      </c>
      <c r="E83" s="958"/>
    </row>
    <row r="84" spans="1:10" s="24" customFormat="1" ht="12.75" x14ac:dyDescent="0.2">
      <c r="A84" s="47" t="s">
        <v>193</v>
      </c>
      <c r="B84" s="962" t="str">
        <f>VLOOKUP(A84,$A$11:$E$35,3,0)</f>
        <v>MAGAZINE LUIZA</v>
      </c>
      <c r="C84" s="962"/>
      <c r="D84" s="959">
        <v>283.94</v>
      </c>
      <c r="E84" s="959"/>
    </row>
    <row r="85" spans="1:10" s="24" customFormat="1" ht="12.75" x14ac:dyDescent="0.2">
      <c r="A85" s="47" t="s">
        <v>300</v>
      </c>
      <c r="B85" s="963" t="str">
        <f>VLOOKUP(A85,$A$11:$E$35,3,0)</f>
        <v>ILUMINIM</v>
      </c>
      <c r="C85" s="964"/>
      <c r="D85" s="956">
        <v>268.77</v>
      </c>
      <c r="E85" s="956"/>
    </row>
    <row r="86" spans="1:10" s="24" customFormat="1" ht="12.75" x14ac:dyDescent="0.2">
      <c r="A86" s="47" t="s">
        <v>302</v>
      </c>
      <c r="B86" s="960" t="str">
        <f>VLOOKUP(A86,$A$11:$E$35,3,0)</f>
        <v>COMPRA LED</v>
      </c>
      <c r="C86" s="961"/>
      <c r="D86" s="954">
        <v>210.25</v>
      </c>
      <c r="E86" s="954"/>
      <c r="J86" s="24">
        <f>2</f>
        <v>2</v>
      </c>
    </row>
    <row r="87" spans="1:10" s="24" customFormat="1" ht="12.75" x14ac:dyDescent="0.2">
      <c r="A87" s="58"/>
      <c r="B87" s="59"/>
      <c r="C87" s="59"/>
      <c r="D87" s="60"/>
      <c r="E87" s="61"/>
    </row>
    <row r="88" spans="1:10" s="24" customFormat="1" ht="12.75" x14ac:dyDescent="0.2">
      <c r="A88" s="49" t="s">
        <v>37</v>
      </c>
      <c r="B88" s="50" t="s">
        <v>53</v>
      </c>
      <c r="C88" s="51" t="s">
        <v>38</v>
      </c>
      <c r="D88" s="51" t="s">
        <v>181</v>
      </c>
      <c r="E88" s="51" t="s">
        <v>182</v>
      </c>
    </row>
    <row r="89" spans="1:10" s="24" customFormat="1" ht="32.25" customHeight="1" x14ac:dyDescent="0.2">
      <c r="A89" s="52" t="s">
        <v>365</v>
      </c>
      <c r="B89" s="53" t="s">
        <v>629</v>
      </c>
      <c r="C89" s="54" t="s">
        <v>120</v>
      </c>
      <c r="D89" s="55">
        <v>44466</v>
      </c>
      <c r="E89" s="56">
        <f>IF(SUM(D91:E93)&lt;&gt;0,MEDIAN(D91:E93),"")</f>
        <v>72.34</v>
      </c>
    </row>
    <row r="90" spans="1:10" s="24" customFormat="1" ht="12.75" x14ac:dyDescent="0.2">
      <c r="A90" s="57" t="s">
        <v>185</v>
      </c>
      <c r="B90" s="957" t="s">
        <v>186</v>
      </c>
      <c r="C90" s="957"/>
      <c r="D90" s="958" t="s">
        <v>171</v>
      </c>
      <c r="E90" s="958"/>
    </row>
    <row r="91" spans="1:10" s="24" customFormat="1" ht="12.75" x14ac:dyDescent="0.2">
      <c r="A91" s="125" t="s">
        <v>192</v>
      </c>
      <c r="B91" s="962" t="str">
        <f>VLOOKUP(A91,$A$11:$E$35,3,0)</f>
        <v>AMERICANAS</v>
      </c>
      <c r="C91" s="962"/>
      <c r="D91" s="959">
        <v>72.34</v>
      </c>
      <c r="E91" s="959"/>
    </row>
    <row r="92" spans="1:10" s="24" customFormat="1" ht="12.75" x14ac:dyDescent="0.2">
      <c r="A92" s="47" t="s">
        <v>193</v>
      </c>
      <c r="B92" s="963" t="str">
        <f>VLOOKUP(A92,$A$11:$E$35,3,0)</f>
        <v>MAGAZINE LUIZA</v>
      </c>
      <c r="C92" s="964"/>
      <c r="D92" s="956">
        <v>68.400000000000006</v>
      </c>
      <c r="E92" s="956"/>
    </row>
    <row r="93" spans="1:10" s="24" customFormat="1" ht="12.75" x14ac:dyDescent="0.2">
      <c r="A93" s="126" t="s">
        <v>303</v>
      </c>
      <c r="B93" s="960" t="str">
        <f>VLOOKUP(A93,$A$11:$E$35,3,0)</f>
        <v>ZERO 41 LED</v>
      </c>
      <c r="C93" s="961"/>
      <c r="D93" s="954">
        <v>105.3</v>
      </c>
      <c r="E93" s="954"/>
    </row>
    <row r="94" spans="1:10" s="24" customFormat="1" ht="12.75" x14ac:dyDescent="0.2">
      <c r="A94" s="150"/>
      <c r="B94" s="151"/>
      <c r="C94" s="151"/>
      <c r="D94" s="152"/>
      <c r="E94" s="153"/>
    </row>
    <row r="95" spans="1:10" s="24" customFormat="1" ht="12.75" x14ac:dyDescent="0.2">
      <c r="A95" s="49" t="s">
        <v>37</v>
      </c>
      <c r="B95" s="50" t="s">
        <v>53</v>
      </c>
      <c r="C95" s="51" t="s">
        <v>38</v>
      </c>
      <c r="D95" s="51" t="s">
        <v>181</v>
      </c>
      <c r="E95" s="51" t="s">
        <v>182</v>
      </c>
    </row>
    <row r="96" spans="1:10" s="24" customFormat="1" ht="39.75" customHeight="1" x14ac:dyDescent="0.2">
      <c r="A96" s="52" t="s">
        <v>366</v>
      </c>
      <c r="B96" s="53" t="e">
        <f>#REF!</f>
        <v>#REF!</v>
      </c>
      <c r="C96" s="54" t="s">
        <v>120</v>
      </c>
      <c r="D96" s="55">
        <v>44503</v>
      </c>
      <c r="E96" s="56">
        <f>IF(SUM(D98:E100)&lt;&gt;0,MEDIAN(D98:E100),"")</f>
        <v>152.99</v>
      </c>
    </row>
    <row r="97" spans="1:5" s="24" customFormat="1" ht="12.75" x14ac:dyDescent="0.2">
      <c r="A97" s="57" t="s">
        <v>185</v>
      </c>
      <c r="B97" s="957" t="s">
        <v>186</v>
      </c>
      <c r="C97" s="957"/>
      <c r="D97" s="958" t="s">
        <v>171</v>
      </c>
      <c r="E97" s="958"/>
    </row>
    <row r="98" spans="1:5" s="24" customFormat="1" ht="12.75" x14ac:dyDescent="0.2">
      <c r="A98" s="125" t="s">
        <v>192</v>
      </c>
      <c r="B98" s="962" t="str">
        <f>VLOOKUP(A98,$A$11:$E$35,3,0)</f>
        <v>AMERICANAS</v>
      </c>
      <c r="C98" s="962"/>
      <c r="D98" s="959">
        <v>152.99</v>
      </c>
      <c r="E98" s="959"/>
    </row>
    <row r="99" spans="1:5" s="24" customFormat="1" ht="12.75" x14ac:dyDescent="0.2">
      <c r="A99" s="47" t="s">
        <v>351</v>
      </c>
      <c r="B99" s="963" t="str">
        <f>VLOOKUP(A99,$A$11:$E$35,3,0)</f>
        <v>HIDRO ECO BR</v>
      </c>
      <c r="C99" s="964"/>
      <c r="D99" s="956">
        <v>165.01</v>
      </c>
      <c r="E99" s="956"/>
    </row>
    <row r="100" spans="1:5" s="24" customFormat="1" ht="12.75" x14ac:dyDescent="0.2">
      <c r="A100" s="126" t="s">
        <v>352</v>
      </c>
      <c r="B100" s="960" t="str">
        <f>VLOOKUP(A100,$A$11:$E$51,3,0)</f>
        <v>TECNO FERRAMENTAS</v>
      </c>
      <c r="C100" s="961"/>
      <c r="D100" s="954">
        <v>128.99</v>
      </c>
      <c r="E100" s="954"/>
    </row>
    <row r="101" spans="1:5" s="24" customFormat="1" ht="12.75" x14ac:dyDescent="0.2">
      <c r="A101" s="150"/>
      <c r="B101" s="151"/>
      <c r="C101" s="151"/>
      <c r="D101" s="152"/>
      <c r="E101" s="153"/>
    </row>
    <row r="102" spans="1:5" s="24" customFormat="1" ht="12.75" x14ac:dyDescent="0.2">
      <c r="A102" s="49" t="s">
        <v>37</v>
      </c>
      <c r="B102" s="50" t="s">
        <v>53</v>
      </c>
      <c r="C102" s="51" t="s">
        <v>38</v>
      </c>
      <c r="D102" s="51" t="s">
        <v>181</v>
      </c>
      <c r="E102" s="51" t="s">
        <v>182</v>
      </c>
    </row>
    <row r="103" spans="1:5" s="24" customFormat="1" ht="12.75" x14ac:dyDescent="0.2">
      <c r="A103" s="52" t="s">
        <v>367</v>
      </c>
      <c r="B103" s="53" t="e">
        <f>#REF!</f>
        <v>#REF!</v>
      </c>
      <c r="C103" s="54" t="s">
        <v>120</v>
      </c>
      <c r="D103" s="55">
        <v>44504</v>
      </c>
      <c r="E103" s="56">
        <f>IF(SUM(D105:E107)&lt;&gt;0,MEDIAN(D105:E107),"")</f>
        <v>2.11</v>
      </c>
    </row>
    <row r="104" spans="1:5" s="24" customFormat="1" ht="12.75" x14ac:dyDescent="0.2">
      <c r="A104" s="57" t="s">
        <v>185</v>
      </c>
      <c r="B104" s="957" t="s">
        <v>186</v>
      </c>
      <c r="C104" s="957"/>
      <c r="D104" s="958" t="s">
        <v>171</v>
      </c>
      <c r="E104" s="958"/>
    </row>
    <row r="105" spans="1:5" s="24" customFormat="1" ht="12.75" x14ac:dyDescent="0.2">
      <c r="A105" s="125" t="s">
        <v>619</v>
      </c>
      <c r="B105" s="962" t="str">
        <f>VLOOKUP(A105,$A$11:$E$51,3,0)</f>
        <v>LOJA ELETRICA LTDA</v>
      </c>
      <c r="C105" s="962"/>
      <c r="D105" s="959">
        <v>2.5499999999999998</v>
      </c>
      <c r="E105" s="959"/>
    </row>
    <row r="106" spans="1:5" s="24" customFormat="1" ht="12.75" x14ac:dyDescent="0.2">
      <c r="A106" s="47" t="s">
        <v>624</v>
      </c>
      <c r="B106" s="955" t="str">
        <f>VLOOKUP(A106,$A$11:$E$51,3,0)</f>
        <v>MABORE</v>
      </c>
      <c r="C106" s="955"/>
      <c r="D106" s="956">
        <v>2.11</v>
      </c>
      <c r="E106" s="956"/>
    </row>
    <row r="107" spans="1:5" s="24" customFormat="1" ht="12.75" x14ac:dyDescent="0.2">
      <c r="A107" s="126" t="s">
        <v>625</v>
      </c>
      <c r="B107" s="953" t="str">
        <f>VLOOKUP(A107,$A$11:$E$51,3,0)</f>
        <v>CASA DOS PARAFUSOS</v>
      </c>
      <c r="C107" s="953"/>
      <c r="D107" s="954">
        <v>1.98</v>
      </c>
      <c r="E107" s="954"/>
    </row>
    <row r="108" spans="1:5" s="24" customFormat="1" ht="12.75" x14ac:dyDescent="0.2">
      <c r="A108" s="150"/>
      <c r="B108" s="151"/>
      <c r="C108" s="151"/>
      <c r="D108" s="152"/>
      <c r="E108" s="153"/>
    </row>
    <row r="109" spans="1:5" s="24" customFormat="1" ht="12.75" x14ac:dyDescent="0.2">
      <c r="A109" s="49" t="s">
        <v>37</v>
      </c>
      <c r="B109" s="50" t="s">
        <v>53</v>
      </c>
      <c r="C109" s="51" t="s">
        <v>38</v>
      </c>
      <c r="D109" s="51" t="s">
        <v>181</v>
      </c>
      <c r="E109" s="51" t="s">
        <v>182</v>
      </c>
    </row>
    <row r="110" spans="1:5" s="24" customFormat="1" ht="12.75" x14ac:dyDescent="0.2">
      <c r="A110" s="52" t="s">
        <v>368</v>
      </c>
      <c r="B110" s="53" t="e">
        <f>#REF!</f>
        <v>#REF!</v>
      </c>
      <c r="C110" s="54" t="s">
        <v>120</v>
      </c>
      <c r="D110" s="55">
        <v>44504</v>
      </c>
      <c r="E110" s="56">
        <f>IF(SUM(D112:E114)&lt;&gt;0,MEDIAN(D112:E114),"")</f>
        <v>59.48</v>
      </c>
    </row>
    <row r="111" spans="1:5" s="24" customFormat="1" ht="12.75" x14ac:dyDescent="0.2">
      <c r="A111" s="57" t="s">
        <v>185</v>
      </c>
      <c r="B111" s="957" t="s">
        <v>186</v>
      </c>
      <c r="C111" s="957"/>
      <c r="D111" s="958" t="s">
        <v>171</v>
      </c>
      <c r="E111" s="958"/>
    </row>
    <row r="112" spans="1:5" s="24" customFormat="1" ht="12.75" x14ac:dyDescent="0.2">
      <c r="A112" s="125" t="s">
        <v>626</v>
      </c>
      <c r="B112" s="955" t="str">
        <f>VLOOKUP(A112,$A$11:$E$51,3,0)</f>
        <v>ORUBY</v>
      </c>
      <c r="C112" s="955"/>
      <c r="D112" s="959">
        <v>61.99</v>
      </c>
      <c r="E112" s="959"/>
    </row>
    <row r="113" spans="1:5" s="24" customFormat="1" ht="12.75" x14ac:dyDescent="0.2">
      <c r="A113" s="47" t="s">
        <v>360</v>
      </c>
      <c r="B113" s="955" t="str">
        <f>VLOOKUP(A113,$A$11:$E$51,3,0)</f>
        <v>ELETRO CENTER</v>
      </c>
      <c r="C113" s="955"/>
      <c r="D113" s="956">
        <v>59.48</v>
      </c>
      <c r="E113" s="956"/>
    </row>
    <row r="114" spans="1:5" s="24" customFormat="1" ht="12.75" x14ac:dyDescent="0.2">
      <c r="A114" s="126" t="s">
        <v>361</v>
      </c>
      <c r="B114" s="953" t="str">
        <f>VLOOKUP(A114,$A$11:$E$51,3,0)</f>
        <v>ELETRICA POLO</v>
      </c>
      <c r="C114" s="953"/>
      <c r="D114" s="954">
        <v>57.6</v>
      </c>
      <c r="E114" s="954"/>
    </row>
    <row r="115" spans="1:5" s="24" customFormat="1" ht="12.75" x14ac:dyDescent="0.2">
      <c r="A115" s="150"/>
      <c r="B115" s="151"/>
      <c r="C115" s="151"/>
      <c r="D115" s="152"/>
      <c r="E115" s="153"/>
    </row>
    <row r="116" spans="1:5" s="24" customFormat="1" ht="12.75" x14ac:dyDescent="0.2">
      <c r="A116" s="49" t="s">
        <v>37</v>
      </c>
      <c r="B116" s="50" t="s">
        <v>53</v>
      </c>
      <c r="C116" s="51" t="s">
        <v>38</v>
      </c>
      <c r="D116" s="51" t="s">
        <v>181</v>
      </c>
      <c r="E116" s="51" t="s">
        <v>182</v>
      </c>
    </row>
    <row r="117" spans="1:5" s="24" customFormat="1" ht="23.25" customHeight="1" x14ac:dyDescent="0.2">
      <c r="A117" s="52" t="s">
        <v>369</v>
      </c>
      <c r="B117" s="53" t="e">
        <f>#REF!</f>
        <v>#REF!</v>
      </c>
      <c r="C117" s="54" t="s">
        <v>120</v>
      </c>
      <c r="D117" s="55">
        <v>44504</v>
      </c>
      <c r="E117" s="56">
        <f>IF(SUM(D119:E121)&lt;&gt;0,MEDIAN(D119:E121),"")</f>
        <v>59.48</v>
      </c>
    </row>
    <row r="118" spans="1:5" s="24" customFormat="1" ht="12.75" x14ac:dyDescent="0.2">
      <c r="A118" s="57" t="s">
        <v>185</v>
      </c>
      <c r="B118" s="957" t="s">
        <v>186</v>
      </c>
      <c r="C118" s="957"/>
      <c r="D118" s="958" t="s">
        <v>171</v>
      </c>
      <c r="E118" s="958"/>
    </row>
    <row r="119" spans="1:5" s="24" customFormat="1" ht="12.75" x14ac:dyDescent="0.2">
      <c r="A119" s="125" t="s">
        <v>626</v>
      </c>
      <c r="B119" s="955" t="str">
        <f>VLOOKUP(A119,$A$11:$E$51,3,0)</f>
        <v>ORUBY</v>
      </c>
      <c r="C119" s="955"/>
      <c r="D119" s="959">
        <v>61.99</v>
      </c>
      <c r="E119" s="959"/>
    </row>
    <row r="120" spans="1:5" s="24" customFormat="1" ht="12.75" x14ac:dyDescent="0.2">
      <c r="A120" s="47" t="s">
        <v>360</v>
      </c>
      <c r="B120" s="955" t="str">
        <f>VLOOKUP(A120,$A$11:$E$51,3,0)</f>
        <v>ELETRO CENTER</v>
      </c>
      <c r="C120" s="955"/>
      <c r="D120" s="956">
        <v>59.48</v>
      </c>
      <c r="E120" s="956"/>
    </row>
    <row r="121" spans="1:5" s="24" customFormat="1" ht="12.75" x14ac:dyDescent="0.2">
      <c r="A121" s="126" t="s">
        <v>361</v>
      </c>
      <c r="B121" s="953" t="str">
        <f>VLOOKUP(A121,$A$11:$E$51,3,0)</f>
        <v>ELETRICA POLO</v>
      </c>
      <c r="C121" s="953"/>
      <c r="D121" s="954">
        <v>57.6</v>
      </c>
      <c r="E121" s="954"/>
    </row>
    <row r="122" spans="1:5" s="24" customFormat="1" ht="12.75" x14ac:dyDescent="0.2">
      <c r="A122" s="150"/>
      <c r="B122" s="151"/>
      <c r="C122" s="151"/>
      <c r="D122" s="152"/>
      <c r="E122" s="153"/>
    </row>
    <row r="123" spans="1:5" s="24" customFormat="1" ht="12.75" x14ac:dyDescent="0.2">
      <c r="A123" s="150"/>
      <c r="B123" s="151"/>
      <c r="C123" s="151"/>
      <c r="D123" s="152"/>
      <c r="E123" s="153"/>
    </row>
    <row r="124" spans="1:5" s="24" customFormat="1" ht="12.75" x14ac:dyDescent="0.2">
      <c r="A124" s="150"/>
      <c r="B124" s="151"/>
      <c r="C124" s="151"/>
      <c r="D124" s="152"/>
      <c r="E124" s="153"/>
    </row>
    <row r="125" spans="1:5" s="24" customFormat="1" ht="12.75" x14ac:dyDescent="0.2">
      <c r="A125" s="150"/>
      <c r="B125" s="151"/>
      <c r="C125" s="151"/>
      <c r="D125" s="152"/>
      <c r="E125" s="153"/>
    </row>
    <row r="126" spans="1:5" s="24" customFormat="1" ht="12.75" x14ac:dyDescent="0.2">
      <c r="A126" s="150"/>
      <c r="B126" s="151"/>
      <c r="C126" s="151"/>
      <c r="D126" s="152"/>
      <c r="E126" s="153"/>
    </row>
    <row r="127" spans="1:5" s="24" customFormat="1" ht="12.75" x14ac:dyDescent="0.2">
      <c r="A127" s="150"/>
      <c r="B127" s="151"/>
      <c r="C127" s="151"/>
      <c r="D127" s="152"/>
      <c r="E127" s="153"/>
    </row>
    <row r="128" spans="1:5" s="24" customFormat="1" ht="12.75" x14ac:dyDescent="0.2">
      <c r="A128" s="150"/>
      <c r="B128" s="151"/>
      <c r="C128" s="151"/>
      <c r="D128" s="152"/>
      <c r="E128" s="153"/>
    </row>
    <row r="129" spans="1:5" s="24" customFormat="1" ht="12.75" x14ac:dyDescent="0.2">
      <c r="A129" s="150"/>
      <c r="B129" s="151"/>
      <c r="C129" s="151"/>
      <c r="D129" s="152"/>
      <c r="E129" s="153"/>
    </row>
    <row r="130" spans="1:5" s="24" customFormat="1" ht="12.75" x14ac:dyDescent="0.2">
      <c r="A130" s="150"/>
      <c r="B130" s="151"/>
      <c r="C130" s="151"/>
      <c r="D130" s="152"/>
      <c r="E130" s="153"/>
    </row>
    <row r="131" spans="1:5" s="24" customFormat="1" ht="12.75" x14ac:dyDescent="0.2">
      <c r="A131" s="49" t="s">
        <v>37</v>
      </c>
      <c r="B131" s="50" t="s">
        <v>53</v>
      </c>
      <c r="C131" s="51" t="s">
        <v>38</v>
      </c>
      <c r="D131" s="51" t="s">
        <v>181</v>
      </c>
      <c r="E131" s="51" t="s">
        <v>182</v>
      </c>
    </row>
    <row r="132" spans="1:5" s="24" customFormat="1" ht="31.5" x14ac:dyDescent="0.2">
      <c r="A132" s="52" t="s">
        <v>367</v>
      </c>
      <c r="B132" s="53" t="s">
        <v>553</v>
      </c>
      <c r="C132" s="54" t="s">
        <v>120</v>
      </c>
      <c r="D132" s="55">
        <v>44504</v>
      </c>
      <c r="E132" s="56">
        <f>IF(SUM(D134:E136)&lt;&gt;0,MEDIAN(D134:E136),"")</f>
        <v>6025.3</v>
      </c>
    </row>
    <row r="133" spans="1:5" s="24" customFormat="1" ht="12.75" x14ac:dyDescent="0.2">
      <c r="A133" s="57" t="s">
        <v>185</v>
      </c>
      <c r="B133" s="957" t="s">
        <v>186</v>
      </c>
      <c r="C133" s="957"/>
      <c r="D133" s="958" t="s">
        <v>171</v>
      </c>
      <c r="E133" s="958"/>
    </row>
    <row r="134" spans="1:5" s="24" customFormat="1" ht="12.75" x14ac:dyDescent="0.2">
      <c r="A134" s="125" t="s">
        <v>332</v>
      </c>
      <c r="B134" s="962" t="str">
        <f>VLOOKUP(A134,$A$11:$E$35,3,0)</f>
        <v>CRISTAL VIDROS</v>
      </c>
      <c r="C134" s="962"/>
      <c r="D134" s="959">
        <v>6983.99</v>
      </c>
      <c r="E134" s="959"/>
    </row>
    <row r="135" spans="1:5" s="24" customFormat="1" ht="12.75" x14ac:dyDescent="0.2">
      <c r="A135" s="47" t="s">
        <v>333</v>
      </c>
      <c r="B135" s="963" t="str">
        <f>VLOOKUP(A135,$A$11:$E$35,3,0)</f>
        <v>NELSON VIDROS</v>
      </c>
      <c r="C135" s="964"/>
      <c r="D135" s="956">
        <v>5895.2</v>
      </c>
      <c r="E135" s="956"/>
    </row>
    <row r="136" spans="1:5" s="24" customFormat="1" ht="12.75" x14ac:dyDescent="0.2">
      <c r="A136" s="126" t="s">
        <v>334</v>
      </c>
      <c r="B136" s="960" t="str">
        <f>VLOOKUP(A136,$A$11:$E$35,3,0)</f>
        <v>VARANDA VIDROS</v>
      </c>
      <c r="C136" s="961"/>
      <c r="D136" s="954">
        <v>6025.3</v>
      </c>
      <c r="E136" s="954"/>
    </row>
    <row r="137" spans="1:5" s="24" customFormat="1" ht="12.75" x14ac:dyDescent="0.2">
      <c r="A137" s="129"/>
      <c r="D137" s="62"/>
      <c r="E137" s="130"/>
    </row>
    <row r="138" spans="1:5" s="24" customFormat="1" ht="12.75" x14ac:dyDescent="0.2">
      <c r="A138" s="49" t="s">
        <v>37</v>
      </c>
      <c r="B138" s="50" t="s">
        <v>53</v>
      </c>
      <c r="C138" s="51" t="s">
        <v>38</v>
      </c>
      <c r="D138" s="51" t="s">
        <v>181</v>
      </c>
      <c r="E138" s="51" t="s">
        <v>182</v>
      </c>
    </row>
    <row r="139" spans="1:5" s="24" customFormat="1" ht="31.5" x14ac:dyDescent="0.2">
      <c r="A139" s="52" t="s">
        <v>367</v>
      </c>
      <c r="B139" s="128" t="s">
        <v>551</v>
      </c>
      <c r="C139" s="54" t="s">
        <v>44</v>
      </c>
      <c r="D139" s="55">
        <v>44504</v>
      </c>
      <c r="E139" s="56">
        <f>IF(SUM(D141:E143)&lt;&gt;0,MEDIAN(D141:E143),"")</f>
        <v>1400</v>
      </c>
    </row>
    <row r="140" spans="1:5" s="24" customFormat="1" ht="12.75" x14ac:dyDescent="0.2">
      <c r="A140" s="57" t="s">
        <v>185</v>
      </c>
      <c r="B140" s="957" t="s">
        <v>186</v>
      </c>
      <c r="C140" s="957"/>
      <c r="D140" s="958" t="s">
        <v>171</v>
      </c>
      <c r="E140" s="958"/>
    </row>
    <row r="141" spans="1:5" s="24" customFormat="1" ht="12.75" x14ac:dyDescent="0.2">
      <c r="A141" s="125" t="s">
        <v>335</v>
      </c>
      <c r="B141" s="962" t="str">
        <f>VLOOKUP(A141,$A$11:$E$35,3,0)</f>
        <v>ESQUADRIAS SÃO CHINE</v>
      </c>
      <c r="C141" s="962"/>
      <c r="D141" s="959">
        <v>1100</v>
      </c>
      <c r="E141" s="959"/>
    </row>
    <row r="142" spans="1:5" s="24" customFormat="1" ht="12.75" x14ac:dyDescent="0.2">
      <c r="A142" s="47" t="s">
        <v>336</v>
      </c>
      <c r="B142" s="963" t="str">
        <f>VLOOKUP(A142,$A$11:$E$35,3,0)</f>
        <v>ESQUADRIAS GUAÇU</v>
      </c>
      <c r="C142" s="964"/>
      <c r="D142" s="956">
        <v>1400</v>
      </c>
      <c r="E142" s="956"/>
    </row>
    <row r="143" spans="1:5" s="24" customFormat="1" ht="12.75" x14ac:dyDescent="0.2">
      <c r="A143" s="126" t="s">
        <v>337</v>
      </c>
      <c r="B143" s="960" t="str">
        <f>VLOOKUP(A143,$A$11:$E$35,3,0)</f>
        <v>KS ESQUADRIAS</v>
      </c>
      <c r="C143" s="961"/>
      <c r="D143" s="954">
        <v>1980</v>
      </c>
      <c r="E143" s="954"/>
    </row>
    <row r="144" spans="1:5" s="24" customFormat="1" ht="12.75" x14ac:dyDescent="0.2">
      <c r="A144" s="129"/>
      <c r="D144" s="62"/>
      <c r="E144" s="130"/>
    </row>
    <row r="145" spans="1:5" s="24" customFormat="1" ht="12.75" x14ac:dyDescent="0.2">
      <c r="A145" s="49" t="s">
        <v>37</v>
      </c>
      <c r="B145" s="50" t="s">
        <v>53</v>
      </c>
      <c r="C145" s="51" t="s">
        <v>38</v>
      </c>
      <c r="D145" s="51" t="s">
        <v>181</v>
      </c>
      <c r="E145" s="51" t="s">
        <v>182</v>
      </c>
    </row>
    <row r="146" spans="1:5" s="24" customFormat="1" ht="31.5" x14ac:dyDescent="0.2">
      <c r="A146" s="52" t="s">
        <v>368</v>
      </c>
      <c r="B146" s="128" t="s">
        <v>630</v>
      </c>
      <c r="C146" s="54" t="s">
        <v>120</v>
      </c>
      <c r="D146" s="55">
        <v>44504</v>
      </c>
      <c r="E146" s="56">
        <f>IF(SUM(D148:E150)&lt;&gt;0,MEDIAN(D148:E150),"")</f>
        <v>2687.37</v>
      </c>
    </row>
    <row r="147" spans="1:5" s="24" customFormat="1" ht="12.75" x14ac:dyDescent="0.2">
      <c r="A147" s="57" t="s">
        <v>185</v>
      </c>
      <c r="B147" s="957" t="s">
        <v>186</v>
      </c>
      <c r="C147" s="957"/>
      <c r="D147" s="958" t="s">
        <v>171</v>
      </c>
      <c r="E147" s="958"/>
    </row>
    <row r="148" spans="1:5" s="24" customFormat="1" ht="12.75" x14ac:dyDescent="0.2">
      <c r="A148" s="125" t="s">
        <v>335</v>
      </c>
      <c r="B148" s="962" t="str">
        <f>VLOOKUP(A148,$A$11:$E$35,3,0)</f>
        <v>ESQUADRIAS SÃO CHINE</v>
      </c>
      <c r="C148" s="962"/>
      <c r="D148" s="959">
        <v>2687.37</v>
      </c>
      <c r="E148" s="959"/>
    </row>
    <row r="149" spans="1:5" s="24" customFormat="1" ht="12.75" x14ac:dyDescent="0.2">
      <c r="A149" s="47" t="s">
        <v>336</v>
      </c>
      <c r="B149" s="963" t="str">
        <f>VLOOKUP(A149,$A$11:$E$35,3,0)</f>
        <v>ESQUADRIAS GUAÇU</v>
      </c>
      <c r="C149" s="964"/>
      <c r="D149" s="956">
        <v>4775.12</v>
      </c>
      <c r="E149" s="956"/>
    </row>
    <row r="150" spans="1:5" s="24" customFormat="1" ht="12.75" x14ac:dyDescent="0.2">
      <c r="A150" s="126" t="s">
        <v>337</v>
      </c>
      <c r="B150" s="960" t="str">
        <f>VLOOKUP(A150,$A$11:$E$35,3,0)</f>
        <v>KS ESQUADRIAS</v>
      </c>
      <c r="C150" s="961"/>
      <c r="D150" s="954">
        <v>2368</v>
      </c>
      <c r="E150" s="954"/>
    </row>
    <row r="151" spans="1:5" s="24" customFormat="1" ht="12.75" x14ac:dyDescent="0.2">
      <c r="A151" s="129"/>
      <c r="D151" s="62"/>
      <c r="E151" s="130"/>
    </row>
    <row r="152" spans="1:5" s="24" customFormat="1" ht="12.75" x14ac:dyDescent="0.2">
      <c r="A152" s="49" t="s">
        <v>37</v>
      </c>
      <c r="B152" s="50" t="s">
        <v>53</v>
      </c>
      <c r="C152" s="51" t="s">
        <v>38</v>
      </c>
      <c r="D152" s="51" t="s">
        <v>181</v>
      </c>
      <c r="E152" s="51" t="s">
        <v>182</v>
      </c>
    </row>
    <row r="153" spans="1:5" s="24" customFormat="1" ht="42" x14ac:dyDescent="0.2">
      <c r="A153" s="52" t="s">
        <v>369</v>
      </c>
      <c r="B153" s="128" t="str">
        <f>[12]ORÇAMENTO_DES!G175</f>
        <v>PORTA DE CORRER AUTOMÁTICA, EM VIDRO TEMPERADO INCOLOR 8MM, 4 FOLHAS (2 MOVEIS E DUAS FIXAS), COM BATE FECHA, NAS DIMENSÕES 2,2X270CM - FORNECIMENTO E INSTALAÇÃO</v>
      </c>
      <c r="C153" s="54" t="s">
        <v>184</v>
      </c>
      <c r="D153" s="55">
        <v>44504</v>
      </c>
      <c r="E153" s="56">
        <f>IF(SUM(D155:E157)&lt;&gt;0,MEDIAN(D155:E157),"")</f>
        <v>16104.65</v>
      </c>
    </row>
    <row r="154" spans="1:5" s="24" customFormat="1" ht="12.75" x14ac:dyDescent="0.2">
      <c r="A154" s="57" t="s">
        <v>185</v>
      </c>
      <c r="B154" s="957" t="s">
        <v>186</v>
      </c>
      <c r="C154" s="957"/>
      <c r="D154" s="958" t="s">
        <v>171</v>
      </c>
      <c r="E154" s="958"/>
    </row>
    <row r="155" spans="1:5" s="24" customFormat="1" ht="12.75" x14ac:dyDescent="0.2">
      <c r="A155" s="125" t="s">
        <v>332</v>
      </c>
      <c r="B155" s="962" t="str">
        <f>VLOOKUP(A155,$A$11:$E$35,3,0)</f>
        <v>CRISTAL VIDROS</v>
      </c>
      <c r="C155" s="962"/>
      <c r="D155" s="959">
        <v>17918.86</v>
      </c>
      <c r="E155" s="959"/>
    </row>
    <row r="156" spans="1:5" s="24" customFormat="1" ht="12.75" x14ac:dyDescent="0.2">
      <c r="A156" s="47" t="s">
        <v>333</v>
      </c>
      <c r="B156" s="963" t="str">
        <f>VLOOKUP(A156,$A$11:$E$35,3,0)</f>
        <v>NELSON VIDROS</v>
      </c>
      <c r="C156" s="964"/>
      <c r="D156" s="956">
        <v>15845.5</v>
      </c>
      <c r="E156" s="956"/>
    </row>
    <row r="157" spans="1:5" s="24" customFormat="1" ht="12.75" x14ac:dyDescent="0.2">
      <c r="A157" s="126" t="s">
        <v>334</v>
      </c>
      <c r="B157" s="960" t="str">
        <f>VLOOKUP(A157,$A$11:$E$35,3,0)</f>
        <v>VARANDA VIDROS</v>
      </c>
      <c r="C157" s="961"/>
      <c r="D157" s="954">
        <v>16104.65</v>
      </c>
      <c r="E157" s="954"/>
    </row>
    <row r="158" spans="1:5" s="24" customFormat="1" ht="12.75" x14ac:dyDescent="0.2">
      <c r="A158" s="129"/>
      <c r="D158" s="62"/>
      <c r="E158" s="130"/>
    </row>
    <row r="159" spans="1:5" s="24" customFormat="1" ht="12.75" x14ac:dyDescent="0.2">
      <c r="A159" s="49" t="s">
        <v>37</v>
      </c>
      <c r="B159" s="50" t="s">
        <v>53</v>
      </c>
      <c r="C159" s="51" t="s">
        <v>38</v>
      </c>
      <c r="D159" s="51" t="s">
        <v>181</v>
      </c>
      <c r="E159" s="51" t="s">
        <v>182</v>
      </c>
    </row>
    <row r="160" spans="1:5" s="24" customFormat="1" ht="31.5" x14ac:dyDescent="0.2">
      <c r="A160" s="52" t="s">
        <v>370</v>
      </c>
      <c r="B160" s="53" t="s">
        <v>554</v>
      </c>
      <c r="C160" s="54" t="s">
        <v>120</v>
      </c>
      <c r="D160" s="55">
        <v>44463</v>
      </c>
      <c r="E160" s="56">
        <f>IF(SUM(D162:E164)&lt;&gt;0,MEDIAN(D162:E164),"")</f>
        <v>238490</v>
      </c>
    </row>
    <row r="161" spans="1:5" s="24" customFormat="1" ht="12.75" x14ac:dyDescent="0.2">
      <c r="A161" s="57" t="s">
        <v>185</v>
      </c>
      <c r="B161" s="957" t="s">
        <v>186</v>
      </c>
      <c r="C161" s="957"/>
      <c r="D161" s="958" t="s">
        <v>171</v>
      </c>
      <c r="E161" s="958"/>
    </row>
    <row r="162" spans="1:5" s="24" customFormat="1" ht="12.75" x14ac:dyDescent="0.2">
      <c r="A162" s="47" t="s">
        <v>344</v>
      </c>
      <c r="B162" s="963" t="str">
        <f>VLOOKUP(A162,$A$11:$E$35,3,0)</f>
        <v>GAÚCHA CONSTRUÇÕES ELÉTRICAS</v>
      </c>
      <c r="C162" s="964"/>
      <c r="D162" s="965">
        <v>238490</v>
      </c>
      <c r="E162" s="965"/>
    </row>
    <row r="163" spans="1:5" s="24" customFormat="1" ht="12.75" x14ac:dyDescent="0.2">
      <c r="A163" s="47" t="s">
        <v>345</v>
      </c>
      <c r="B163" s="963" t="str">
        <f>VLOOKUP(A163,$A$11:$E$52,3,0)</f>
        <v>KIMARKI</v>
      </c>
      <c r="C163" s="964"/>
      <c r="D163" s="966">
        <v>225543</v>
      </c>
      <c r="E163" s="966"/>
    </row>
    <row r="164" spans="1:5" s="24" customFormat="1" ht="12.75" x14ac:dyDescent="0.2">
      <c r="A164" s="47" t="s">
        <v>346</v>
      </c>
      <c r="B164" s="963" t="str">
        <f>VLOOKUP(A164,$A$11:$E$52,3,0)</f>
        <v>CONTRAFO</v>
      </c>
      <c r="C164" s="964"/>
      <c r="D164" s="967">
        <v>396750</v>
      </c>
      <c r="E164" s="967"/>
    </row>
    <row r="165" spans="1:5" s="24" customFormat="1" ht="12.75" x14ac:dyDescent="0.2">
      <c r="A165" s="129"/>
      <c r="D165" s="62"/>
      <c r="E165" s="130"/>
    </row>
    <row r="166" spans="1:5" s="24" customFormat="1" ht="12.75" x14ac:dyDescent="0.2">
      <c r="A166" s="49" t="s">
        <v>37</v>
      </c>
      <c r="B166" s="50" t="s">
        <v>53</v>
      </c>
      <c r="C166" s="51" t="s">
        <v>38</v>
      </c>
      <c r="D166" s="51" t="s">
        <v>181</v>
      </c>
      <c r="E166" s="51" t="s">
        <v>182</v>
      </c>
    </row>
    <row r="167" spans="1:5" s="24" customFormat="1" ht="44.25" customHeight="1" x14ac:dyDescent="0.2">
      <c r="A167" s="127" t="s">
        <v>371</v>
      </c>
      <c r="B167" s="53" t="s">
        <v>631</v>
      </c>
      <c r="C167" s="54" t="s">
        <v>120</v>
      </c>
      <c r="D167" s="55">
        <v>44462</v>
      </c>
      <c r="E167" s="56">
        <f>IF(SUM(D169:E171)&lt;&gt;0,MEDIAN(D169:E171),"")</f>
        <v>260190</v>
      </c>
    </row>
    <row r="168" spans="1:5" s="24" customFormat="1" ht="12.75" x14ac:dyDescent="0.2">
      <c r="A168" s="57" t="s">
        <v>185</v>
      </c>
      <c r="B168" s="957" t="s">
        <v>186</v>
      </c>
      <c r="C168" s="957"/>
      <c r="D168" s="958" t="s">
        <v>171</v>
      </c>
      <c r="E168" s="958"/>
    </row>
    <row r="169" spans="1:5" s="24" customFormat="1" ht="12.75" x14ac:dyDescent="0.2">
      <c r="A169" s="125" t="s">
        <v>338</v>
      </c>
      <c r="B169" s="968" t="str">
        <f>VLOOKUP(A169,$A$11:$E$52,3,0)</f>
        <v>GERAFORTE</v>
      </c>
      <c r="C169" s="969"/>
      <c r="D169" s="965">
        <v>317900</v>
      </c>
      <c r="E169" s="965"/>
    </row>
    <row r="170" spans="1:5" s="24" customFormat="1" ht="12.75" x14ac:dyDescent="0.2">
      <c r="A170" s="47" t="s">
        <v>341</v>
      </c>
      <c r="B170" s="963" t="str">
        <f>VLOOKUP(A170,$A$11:$E$52,3,0)</f>
        <v>STEMAC</v>
      </c>
      <c r="C170" s="964"/>
      <c r="D170" s="966">
        <v>260190</v>
      </c>
      <c r="E170" s="966"/>
    </row>
    <row r="171" spans="1:5" s="24" customFormat="1" ht="12.75" x14ac:dyDescent="0.2">
      <c r="A171" s="126" t="s">
        <v>343</v>
      </c>
      <c r="B171" s="960" t="str">
        <f>VLOOKUP(A171,$A$11:$E$52,3,0)</f>
        <v>GENERAC</v>
      </c>
      <c r="C171" s="961"/>
      <c r="D171" s="967">
        <v>234560</v>
      </c>
      <c r="E171" s="967"/>
    </row>
    <row r="172" spans="1:5" s="24" customFormat="1" ht="12.75" x14ac:dyDescent="0.2">
      <c r="A172" s="129"/>
      <c r="D172" s="62"/>
      <c r="E172" s="130"/>
    </row>
    <row r="173" spans="1:5" s="24" customFormat="1" ht="12.75" x14ac:dyDescent="0.2">
      <c r="A173" s="49" t="s">
        <v>37</v>
      </c>
      <c r="B173" s="50" t="s">
        <v>53</v>
      </c>
      <c r="C173" s="51" t="s">
        <v>38</v>
      </c>
      <c r="D173" s="51" t="s">
        <v>181</v>
      </c>
      <c r="E173" s="51" t="s">
        <v>182</v>
      </c>
    </row>
    <row r="174" spans="1:5" s="24" customFormat="1" ht="12.75" x14ac:dyDescent="0.2">
      <c r="A174" s="127" t="s">
        <v>372</v>
      </c>
      <c r="B174" s="128" t="e">
        <f>ORÇAMENTO_DES!#REF!</f>
        <v>#REF!</v>
      </c>
      <c r="C174" s="54" t="s">
        <v>120</v>
      </c>
      <c r="D174" s="55">
        <v>44462</v>
      </c>
      <c r="E174" s="56">
        <f>IF(SUM(D176:E178)&lt;&gt;0,MEDIAN(D176:E178),"")</f>
        <v>294606</v>
      </c>
    </row>
    <row r="175" spans="1:5" s="24" customFormat="1" ht="12.75" x14ac:dyDescent="0.2">
      <c r="A175" s="57" t="s">
        <v>185</v>
      </c>
      <c r="B175" s="957" t="s">
        <v>186</v>
      </c>
      <c r="C175" s="957"/>
      <c r="D175" s="958" t="s">
        <v>171</v>
      </c>
      <c r="E175" s="958"/>
    </row>
    <row r="176" spans="1:5" s="24" customFormat="1" ht="12.75" x14ac:dyDescent="0.2">
      <c r="A176" s="47" t="s">
        <v>345</v>
      </c>
      <c r="B176" s="962" t="str">
        <f>VLOOKUP(A176,$A$11:$E$35,3,0)</f>
        <v>KIMARKI</v>
      </c>
      <c r="C176" s="962"/>
      <c r="D176" s="965">
        <v>317900</v>
      </c>
      <c r="E176" s="965"/>
    </row>
    <row r="177" spans="1:6" s="24" customFormat="1" ht="12.75" x14ac:dyDescent="0.2">
      <c r="A177" s="47" t="s">
        <v>346</v>
      </c>
      <c r="B177" s="963" t="str">
        <f>VLOOKUP(A177,$A$11:$E$35,3,0)</f>
        <v>CONTRAFO</v>
      </c>
      <c r="C177" s="964"/>
      <c r="D177" s="966">
        <v>260190</v>
      </c>
      <c r="E177" s="966"/>
    </row>
    <row r="178" spans="1:6" s="24" customFormat="1" ht="12.75" x14ac:dyDescent="0.2">
      <c r="A178" s="47" t="s">
        <v>351</v>
      </c>
      <c r="B178" s="960" t="str">
        <f>VLOOKUP(A178,$A$11:$E$35,3,0)</f>
        <v>HIDRO ECO BR</v>
      </c>
      <c r="C178" s="961"/>
      <c r="D178" s="967">
        <v>294606</v>
      </c>
      <c r="E178" s="967"/>
    </row>
    <row r="179" spans="1:6" s="24" customFormat="1" ht="12.75" x14ac:dyDescent="0.2">
      <c r="A179" s="129"/>
      <c r="D179" s="62"/>
      <c r="E179" s="130"/>
    </row>
    <row r="180" spans="1:6" s="24" customFormat="1" ht="12.75" x14ac:dyDescent="0.2">
      <c r="A180" s="49" t="s">
        <v>37</v>
      </c>
      <c r="B180" s="50" t="s">
        <v>53</v>
      </c>
      <c r="C180" s="51" t="s">
        <v>38</v>
      </c>
      <c r="D180" s="51" t="s">
        <v>181</v>
      </c>
      <c r="E180" s="51" t="s">
        <v>182</v>
      </c>
    </row>
    <row r="181" spans="1:6" s="24" customFormat="1" ht="12.75" x14ac:dyDescent="0.2">
      <c r="A181" s="52" t="s">
        <v>373</v>
      </c>
      <c r="B181" s="53" t="e">
        <f>ORÇAMENTO_DES!#REF!</f>
        <v>#REF!</v>
      </c>
      <c r="C181" s="54" t="s">
        <v>168</v>
      </c>
      <c r="D181" s="55">
        <v>44466</v>
      </c>
      <c r="E181" s="56">
        <f>IF(SUM(D183:E185)&lt;&gt;0,MEDIAN(D183:E185),"")</f>
        <v>50000</v>
      </c>
    </row>
    <row r="182" spans="1:6" s="24" customFormat="1" ht="12.75" x14ac:dyDescent="0.2">
      <c r="A182" s="57" t="s">
        <v>185</v>
      </c>
      <c r="B182" s="957" t="s">
        <v>186</v>
      </c>
      <c r="C182" s="957"/>
      <c r="D182" s="958" t="s">
        <v>171</v>
      </c>
      <c r="E182" s="958"/>
    </row>
    <row r="183" spans="1:6" s="24" customFormat="1" ht="12.75" x14ac:dyDescent="0.2">
      <c r="A183" s="125" t="s">
        <v>624</v>
      </c>
      <c r="B183" s="962" t="str">
        <f>VLOOKUP(A183,$A$11:$E$51,3,0)</f>
        <v>MABORE</v>
      </c>
      <c r="C183" s="962"/>
      <c r="D183" s="959">
        <v>55000</v>
      </c>
      <c r="E183" s="959"/>
    </row>
    <row r="184" spans="1:6" s="24" customFormat="1" ht="12.75" x14ac:dyDescent="0.2">
      <c r="A184" s="47" t="s">
        <v>625</v>
      </c>
      <c r="B184" s="963" t="str">
        <f>VLOOKUP(A184,$A$11:$E$51,3,0)</f>
        <v>CASA DOS PARAFUSOS</v>
      </c>
      <c r="C184" s="964"/>
      <c r="D184" s="956">
        <v>39500</v>
      </c>
      <c r="E184" s="956"/>
    </row>
    <row r="185" spans="1:6" s="24" customFormat="1" ht="12.75" x14ac:dyDescent="0.2">
      <c r="A185" s="126" t="s">
        <v>626</v>
      </c>
      <c r="B185" s="960" t="str">
        <f>VLOOKUP(A185,$A$11:$E$51,3,0)</f>
        <v>ORUBY</v>
      </c>
      <c r="C185" s="961"/>
      <c r="D185" s="954">
        <v>50000</v>
      </c>
      <c r="E185" s="954"/>
    </row>
    <row r="186" spans="1:6" s="24" customFormat="1" ht="12.75" x14ac:dyDescent="0.2">
      <c r="A186" s="129"/>
      <c r="D186" s="62"/>
      <c r="E186" s="130"/>
    </row>
    <row r="187" spans="1:6" s="24" customFormat="1" ht="12.75" x14ac:dyDescent="0.2"/>
    <row r="188" spans="1:6" s="24" customFormat="1" ht="12.75" x14ac:dyDescent="0.2"/>
    <row r="189" spans="1:6" s="24" customFormat="1" ht="12.75" x14ac:dyDescent="0.2"/>
    <row r="190" spans="1:6" s="24" customFormat="1" ht="12.75" x14ac:dyDescent="0.2"/>
    <row r="191" spans="1:6" s="24" customFormat="1" x14ac:dyDescent="0.25">
      <c r="F191"/>
    </row>
    <row r="192" spans="1:6" s="24" customFormat="1" x14ac:dyDescent="0.25">
      <c r="F192"/>
    </row>
  </sheetData>
  <dataConsolidate/>
  <mergeCells count="148">
    <mergeCell ref="A4:E4"/>
    <mergeCell ref="D5:E5"/>
    <mergeCell ref="D7:E8"/>
    <mergeCell ref="A52:E52"/>
    <mergeCell ref="B55:C55"/>
    <mergeCell ref="D55:E55"/>
    <mergeCell ref="B62:C62"/>
    <mergeCell ref="D62:E62"/>
    <mergeCell ref="B63:C63"/>
    <mergeCell ref="D63:E63"/>
    <mergeCell ref="B64:C64"/>
    <mergeCell ref="D64:E64"/>
    <mergeCell ref="B56:C56"/>
    <mergeCell ref="D56:E56"/>
    <mergeCell ref="B57:C57"/>
    <mergeCell ref="D57:E57"/>
    <mergeCell ref="B58:C58"/>
    <mergeCell ref="D58:E58"/>
    <mergeCell ref="B71:C71"/>
    <mergeCell ref="D71:E71"/>
    <mergeCell ref="B72:C72"/>
    <mergeCell ref="D72:E72"/>
    <mergeCell ref="B76:C76"/>
    <mergeCell ref="D76:E76"/>
    <mergeCell ref="B65:C65"/>
    <mergeCell ref="D65:E65"/>
    <mergeCell ref="B69:C69"/>
    <mergeCell ref="D69:E69"/>
    <mergeCell ref="B70:C70"/>
    <mergeCell ref="D70:E70"/>
    <mergeCell ref="B83:C83"/>
    <mergeCell ref="D83:E83"/>
    <mergeCell ref="B84:C84"/>
    <mergeCell ref="D84:E84"/>
    <mergeCell ref="B85:C85"/>
    <mergeCell ref="D85:E85"/>
    <mergeCell ref="B77:C77"/>
    <mergeCell ref="D77:E77"/>
    <mergeCell ref="B78:C78"/>
    <mergeCell ref="D78:E78"/>
    <mergeCell ref="B79:C79"/>
    <mergeCell ref="D79:E79"/>
    <mergeCell ref="B92:C92"/>
    <mergeCell ref="D92:E92"/>
    <mergeCell ref="B93:C93"/>
    <mergeCell ref="D93:E93"/>
    <mergeCell ref="B104:C104"/>
    <mergeCell ref="D104:E104"/>
    <mergeCell ref="B86:C86"/>
    <mergeCell ref="D86:E86"/>
    <mergeCell ref="B90:C90"/>
    <mergeCell ref="D90:E90"/>
    <mergeCell ref="B91:C91"/>
    <mergeCell ref="D91:E91"/>
    <mergeCell ref="B97:C97"/>
    <mergeCell ref="D97:E97"/>
    <mergeCell ref="B98:C98"/>
    <mergeCell ref="D98:E98"/>
    <mergeCell ref="B99:C99"/>
    <mergeCell ref="D99:E99"/>
    <mergeCell ref="B100:C100"/>
    <mergeCell ref="D100:E100"/>
    <mergeCell ref="B140:C140"/>
    <mergeCell ref="D140:E140"/>
    <mergeCell ref="B141:C141"/>
    <mergeCell ref="D141:E141"/>
    <mergeCell ref="B142:C142"/>
    <mergeCell ref="D142:E142"/>
    <mergeCell ref="B105:C105"/>
    <mergeCell ref="D105:E105"/>
    <mergeCell ref="B106:C106"/>
    <mergeCell ref="D106:E106"/>
    <mergeCell ref="B107:C107"/>
    <mergeCell ref="D107:E107"/>
    <mergeCell ref="B133:C133"/>
    <mergeCell ref="D133:E133"/>
    <mergeCell ref="B134:C134"/>
    <mergeCell ref="D134:E134"/>
    <mergeCell ref="B135:C135"/>
    <mergeCell ref="D135:E135"/>
    <mergeCell ref="B136:C136"/>
    <mergeCell ref="D136:E136"/>
    <mergeCell ref="B111:C111"/>
    <mergeCell ref="D111:E111"/>
    <mergeCell ref="B112:C112"/>
    <mergeCell ref="D112:E112"/>
    <mergeCell ref="B149:C149"/>
    <mergeCell ref="D149:E149"/>
    <mergeCell ref="B150:C150"/>
    <mergeCell ref="D150:E150"/>
    <mergeCell ref="B154:C154"/>
    <mergeCell ref="D154:E154"/>
    <mergeCell ref="B143:C143"/>
    <mergeCell ref="D143:E143"/>
    <mergeCell ref="B147:C147"/>
    <mergeCell ref="D147:E147"/>
    <mergeCell ref="B148:C148"/>
    <mergeCell ref="D148:E148"/>
    <mergeCell ref="B161:C161"/>
    <mergeCell ref="D161:E161"/>
    <mergeCell ref="B162:C162"/>
    <mergeCell ref="D162:E162"/>
    <mergeCell ref="B163:C163"/>
    <mergeCell ref="D163:E163"/>
    <mergeCell ref="B155:C155"/>
    <mergeCell ref="D155:E155"/>
    <mergeCell ref="B156:C156"/>
    <mergeCell ref="D156:E156"/>
    <mergeCell ref="B157:C157"/>
    <mergeCell ref="D157:E157"/>
    <mergeCell ref="B170:C170"/>
    <mergeCell ref="D170:E170"/>
    <mergeCell ref="B171:C171"/>
    <mergeCell ref="D171:E171"/>
    <mergeCell ref="B175:C175"/>
    <mergeCell ref="D175:E175"/>
    <mergeCell ref="B164:C164"/>
    <mergeCell ref="D164:E164"/>
    <mergeCell ref="B168:C168"/>
    <mergeCell ref="D168:E168"/>
    <mergeCell ref="B169:C169"/>
    <mergeCell ref="D169:E169"/>
    <mergeCell ref="B185:C185"/>
    <mergeCell ref="D185:E185"/>
    <mergeCell ref="B182:C182"/>
    <mergeCell ref="D182:E182"/>
    <mergeCell ref="B183:C183"/>
    <mergeCell ref="D183:E183"/>
    <mergeCell ref="B184:C184"/>
    <mergeCell ref="D184:E184"/>
    <mergeCell ref="B176:C176"/>
    <mergeCell ref="D176:E176"/>
    <mergeCell ref="B177:C177"/>
    <mergeCell ref="D177:E177"/>
    <mergeCell ref="B178:C178"/>
    <mergeCell ref="D178:E178"/>
    <mergeCell ref="B121:C121"/>
    <mergeCell ref="D121:E121"/>
    <mergeCell ref="B113:C113"/>
    <mergeCell ref="D113:E113"/>
    <mergeCell ref="B114:C114"/>
    <mergeCell ref="D114:E114"/>
    <mergeCell ref="B118:C118"/>
    <mergeCell ref="D118:E118"/>
    <mergeCell ref="B119:C119"/>
    <mergeCell ref="D119:E119"/>
    <mergeCell ref="B120:C120"/>
    <mergeCell ref="D120:E120"/>
  </mergeCells>
  <phoneticPr fontId="2" type="noConversion"/>
  <dataValidations count="4">
    <dataValidation type="list" allowBlank="1" showInputMessage="1" showErrorMessage="1" sqref="A183:A185 A100 A105:A107 A112:A115 A119:A129" xr:uid="{00000000-0002-0000-0700-000000000000}">
      <formula1>$A$11:$A$51</formula1>
    </dataValidation>
    <dataValidation type="list" allowBlank="1" showInputMessage="1" showErrorMessage="1" sqref="A163:A164 A169:A171 A176:A178" xr:uid="{00000000-0002-0000-0700-000001000000}">
      <formula1>$A$11:$A$52</formula1>
    </dataValidation>
    <dataValidation type="list" allowBlank="1" showInputMessage="1" showErrorMessage="1" sqref="A56:A58 A63:A66 A141:A143 A101 A70:A72 A84:A86 A162 A148:A150 A155:A157 A77:A79 A91:A94 A98:A99 A108 A134:A136 A130" xr:uid="{00000000-0002-0000-0700-000002000000}">
      <formula1>$A$11:$A$35</formula1>
    </dataValidation>
    <dataValidation type="list" allowBlank="1" showInputMessage="1" showErrorMessage="1" sqref="A87 A73 A80 A59" xr:uid="{00000000-0002-0000-0700-000003000000}">
      <formula1>#REF!</formula1>
    </dataValidation>
  </dataValidations>
  <printOptions horizontalCentered="1"/>
  <pageMargins left="0.23622047244094491" right="0.23622047244094491" top="0.31496062992125984" bottom="0.31496062992125984" header="0.31496062992125984" footer="0.11811023622047245"/>
  <pageSetup paperSize="9" scale="79" fitToHeight="0" orientation="portrait" r:id="rId1"/>
  <headerFooter>
    <oddFooter>Página &amp;P de &amp;N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pageSetUpPr fitToPage="1"/>
  </sheetPr>
  <dimension ref="A1:N76"/>
  <sheetViews>
    <sheetView workbookViewId="0">
      <selection activeCell="D11" sqref="D11:D13"/>
    </sheetView>
  </sheetViews>
  <sheetFormatPr defaultColWidth="8.85546875" defaultRowHeight="15" x14ac:dyDescent="0.25"/>
  <cols>
    <col min="1" max="1" width="11.42578125" style="174" customWidth="1"/>
    <col min="2" max="2" width="12.42578125" style="174" customWidth="1"/>
    <col min="3" max="3" width="11.28515625" style="174" customWidth="1"/>
    <col min="4" max="4" width="67.5703125" style="174" customWidth="1"/>
    <col min="5" max="5" width="12.140625" style="174" customWidth="1"/>
    <col min="6" max="6" width="12.42578125" style="174" customWidth="1"/>
    <col min="7" max="8" width="13.28515625" style="174" hidden="1" customWidth="1"/>
    <col min="9" max="10" width="13.28515625" style="174" customWidth="1"/>
    <col min="11" max="11" width="13.85546875" style="176" customWidth="1"/>
    <col min="12" max="14" width="13.85546875" style="174" customWidth="1"/>
    <col min="15" max="16384" width="8.85546875" style="174"/>
  </cols>
  <sheetData>
    <row r="1" spans="1:14" s="185" customFormat="1" x14ac:dyDescent="0.25">
      <c r="A1" s="687"/>
      <c r="B1" s="688"/>
      <c r="C1" s="689"/>
      <c r="D1" s="988" t="s">
        <v>1</v>
      </c>
      <c r="E1" s="989"/>
      <c r="F1" s="989"/>
      <c r="G1" s="989"/>
      <c r="H1" s="989"/>
      <c r="I1" s="989"/>
      <c r="J1" s="990"/>
      <c r="K1" s="420"/>
    </row>
    <row r="2" spans="1:14" s="185" customFormat="1" ht="15.75" x14ac:dyDescent="0.25">
      <c r="A2" s="690"/>
      <c r="B2" s="539"/>
      <c r="C2" s="691"/>
      <c r="D2" s="991" t="s">
        <v>99</v>
      </c>
      <c r="E2" s="992"/>
      <c r="F2" s="992"/>
      <c r="G2" s="992"/>
      <c r="H2" s="992"/>
      <c r="I2" s="992"/>
      <c r="J2" s="993"/>
      <c r="K2" s="420"/>
    </row>
    <row r="3" spans="1:14" s="185" customFormat="1" x14ac:dyDescent="0.25">
      <c r="A3" s="692"/>
      <c r="B3" s="693"/>
      <c r="C3" s="694"/>
      <c r="D3" s="994" t="s">
        <v>31</v>
      </c>
      <c r="E3" s="995"/>
      <c r="F3" s="995"/>
      <c r="G3" s="995"/>
      <c r="H3" s="995"/>
      <c r="I3" s="995"/>
      <c r="J3" s="996"/>
      <c r="K3" s="420"/>
    </row>
    <row r="4" spans="1:14" s="185" customFormat="1" ht="20.25" x14ac:dyDescent="0.25">
      <c r="A4" s="997" t="s">
        <v>36</v>
      </c>
      <c r="B4" s="998"/>
      <c r="C4" s="998"/>
      <c r="D4" s="998"/>
      <c r="E4" s="998"/>
      <c r="F4" s="998"/>
      <c r="G4" s="998"/>
      <c r="H4" s="998"/>
      <c r="I4" s="998"/>
      <c r="J4" s="999"/>
      <c r="K4" s="420"/>
    </row>
    <row r="5" spans="1:14" s="185" customFormat="1" x14ac:dyDescent="0.25">
      <c r="A5" s="695" t="s">
        <v>197</v>
      </c>
      <c r="B5" s="1000" t="s">
        <v>896</v>
      </c>
      <c r="C5" s="1001"/>
      <c r="D5" s="1001"/>
      <c r="E5" s="1001"/>
      <c r="F5" s="1001"/>
      <c r="G5" s="1002"/>
      <c r="H5" s="1003" t="s">
        <v>46</v>
      </c>
      <c r="I5" s="1004"/>
      <c r="J5" s="1005"/>
      <c r="K5" s="420"/>
    </row>
    <row r="6" spans="1:14" s="185" customFormat="1" x14ac:dyDescent="0.25">
      <c r="A6" s="695" t="s">
        <v>2</v>
      </c>
      <c r="B6" s="1000" t="s">
        <v>112</v>
      </c>
      <c r="C6" s="1001"/>
      <c r="D6" s="1001"/>
      <c r="E6" s="1001"/>
      <c r="F6" s="1001"/>
      <c r="G6" s="1002"/>
      <c r="H6" s="1006"/>
      <c r="I6" s="1007"/>
      <c r="J6" s="1008"/>
      <c r="K6" s="420"/>
    </row>
    <row r="7" spans="1:14" s="185" customFormat="1" x14ac:dyDescent="0.25">
      <c r="A7" s="695" t="s">
        <v>3</v>
      </c>
      <c r="B7" s="1000" t="s">
        <v>1088</v>
      </c>
      <c r="C7" s="1001"/>
      <c r="D7" s="1001"/>
      <c r="E7" s="1001"/>
      <c r="F7" s="1001"/>
      <c r="G7" s="1002"/>
      <c r="H7" s="1006" t="s">
        <v>897</v>
      </c>
      <c r="I7" s="1007"/>
      <c r="J7" s="1008"/>
      <c r="K7" s="420"/>
    </row>
    <row r="8" spans="1:14" s="185" customFormat="1" ht="23.25" customHeight="1" x14ac:dyDescent="0.25">
      <c r="A8" s="696" t="s">
        <v>72</v>
      </c>
      <c r="B8" s="1013" t="s">
        <v>1089</v>
      </c>
      <c r="C8" s="1001"/>
      <c r="D8" s="1001"/>
      <c r="E8" s="1001"/>
      <c r="F8" s="1001"/>
      <c r="G8" s="1002"/>
      <c r="H8" s="1010"/>
      <c r="I8" s="1011"/>
      <c r="J8" s="1012"/>
      <c r="K8" s="420"/>
    </row>
    <row r="9" spans="1:14" s="420" customFormat="1" x14ac:dyDescent="0.25">
      <c r="A9" s="1009"/>
      <c r="B9" s="1009"/>
      <c r="C9" s="1009"/>
      <c r="D9" s="1009"/>
      <c r="E9" s="1009"/>
      <c r="F9" s="1009"/>
      <c r="G9" s="1009"/>
      <c r="H9" s="1009"/>
      <c r="I9" s="1009"/>
      <c r="J9" s="1009"/>
      <c r="L9" s="185"/>
      <c r="M9" s="185"/>
      <c r="N9" s="185"/>
    </row>
    <row r="10" spans="1:14" s="185" customFormat="1" x14ac:dyDescent="0.25">
      <c r="A10" s="1009"/>
      <c r="B10" s="1009"/>
      <c r="C10" s="1009"/>
      <c r="D10" s="1009"/>
      <c r="E10" s="1009"/>
      <c r="F10" s="1009"/>
      <c r="G10" s="1009"/>
      <c r="H10" s="1009"/>
      <c r="I10" s="1009"/>
      <c r="J10" s="1009"/>
      <c r="K10" s="420"/>
    </row>
    <row r="11" spans="1:14" s="185" customFormat="1" x14ac:dyDescent="0.25">
      <c r="A11" s="489" t="s">
        <v>791</v>
      </c>
      <c r="B11" s="982" t="s">
        <v>792</v>
      </c>
      <c r="C11" s="982" t="s">
        <v>37</v>
      </c>
      <c r="D11" s="987" t="s">
        <v>948</v>
      </c>
      <c r="E11" s="490" t="s">
        <v>793</v>
      </c>
      <c r="F11" s="489" t="s">
        <v>120</v>
      </c>
      <c r="G11" s="418" t="s">
        <v>794</v>
      </c>
      <c r="H11" s="419">
        <v>1108.2</v>
      </c>
      <c r="I11" s="418" t="s">
        <v>795</v>
      </c>
      <c r="J11" s="419">
        <v>1417.31</v>
      </c>
      <c r="K11" s="420"/>
    </row>
    <row r="12" spans="1:14" s="185" customFormat="1" x14ac:dyDescent="0.25">
      <c r="A12" s="982" t="s">
        <v>5</v>
      </c>
      <c r="B12" s="982"/>
      <c r="C12" s="982"/>
      <c r="D12" s="987"/>
      <c r="E12" s="983" t="s">
        <v>38</v>
      </c>
      <c r="F12" s="983" t="s">
        <v>39</v>
      </c>
      <c r="G12" s="984" t="s">
        <v>43</v>
      </c>
      <c r="H12" s="984"/>
      <c r="I12" s="984" t="s">
        <v>729</v>
      </c>
      <c r="J12" s="984"/>
      <c r="K12" s="420"/>
    </row>
    <row r="13" spans="1:14" s="185" customFormat="1" ht="25.5" x14ac:dyDescent="0.25">
      <c r="A13" s="982"/>
      <c r="B13" s="982"/>
      <c r="C13" s="982"/>
      <c r="D13" s="987"/>
      <c r="E13" s="983"/>
      <c r="F13" s="983"/>
      <c r="G13" s="421" t="s">
        <v>40</v>
      </c>
      <c r="H13" s="421" t="s">
        <v>41</v>
      </c>
      <c r="I13" s="421" t="s">
        <v>40</v>
      </c>
      <c r="J13" s="421" t="s">
        <v>41</v>
      </c>
      <c r="K13" s="420"/>
    </row>
    <row r="14" spans="1:14" s="185" customFormat="1" x14ac:dyDescent="0.25">
      <c r="A14" s="422">
        <v>1</v>
      </c>
      <c r="B14" s="422" t="s">
        <v>56</v>
      </c>
      <c r="C14" s="422">
        <v>88262</v>
      </c>
      <c r="D14" s="177" t="s">
        <v>1259</v>
      </c>
      <c r="E14" s="368" t="s">
        <v>914</v>
      </c>
      <c r="F14" s="423">
        <v>8</v>
      </c>
      <c r="G14" s="424" t="s">
        <v>1260</v>
      </c>
      <c r="H14" s="425">
        <v>157.68</v>
      </c>
      <c r="I14" s="178" t="s">
        <v>1261</v>
      </c>
      <c r="J14" s="425">
        <v>174</v>
      </c>
      <c r="K14" s="420"/>
    </row>
    <row r="15" spans="1:14" s="185" customFormat="1" x14ac:dyDescent="0.25">
      <c r="A15" s="422">
        <v>2</v>
      </c>
      <c r="B15" s="422" t="s">
        <v>56</v>
      </c>
      <c r="C15" s="422">
        <v>88267</v>
      </c>
      <c r="D15" s="177" t="s">
        <v>1262</v>
      </c>
      <c r="E15" s="368" t="s">
        <v>914</v>
      </c>
      <c r="F15" s="423">
        <v>8</v>
      </c>
      <c r="G15" s="424" t="s">
        <v>1263</v>
      </c>
      <c r="H15" s="425">
        <v>154.63999999999999</v>
      </c>
      <c r="I15" s="178" t="s">
        <v>1264</v>
      </c>
      <c r="J15" s="425">
        <v>170.88</v>
      </c>
      <c r="K15" s="420"/>
    </row>
    <row r="16" spans="1:14" s="185" customFormat="1" x14ac:dyDescent="0.25">
      <c r="A16" s="422">
        <v>3</v>
      </c>
      <c r="B16" s="422" t="s">
        <v>56</v>
      </c>
      <c r="C16" s="422">
        <v>88309</v>
      </c>
      <c r="D16" s="177" t="s">
        <v>1265</v>
      </c>
      <c r="E16" s="368" t="s">
        <v>914</v>
      </c>
      <c r="F16" s="423">
        <v>8</v>
      </c>
      <c r="G16" s="424" t="s">
        <v>1266</v>
      </c>
      <c r="H16" s="425">
        <v>159.52000000000001</v>
      </c>
      <c r="I16" s="178" t="s">
        <v>1267</v>
      </c>
      <c r="J16" s="425">
        <v>176.72</v>
      </c>
      <c r="K16" s="420"/>
    </row>
    <row r="17" spans="1:11" s="185" customFormat="1" x14ac:dyDescent="0.25">
      <c r="A17" s="422">
        <v>4</v>
      </c>
      <c r="B17" s="422" t="s">
        <v>56</v>
      </c>
      <c r="C17" s="422">
        <v>88316</v>
      </c>
      <c r="D17" s="177" t="s">
        <v>1268</v>
      </c>
      <c r="E17" s="368" t="s">
        <v>914</v>
      </c>
      <c r="F17" s="423">
        <v>8.1199999999999992</v>
      </c>
      <c r="G17" s="424" t="s">
        <v>1269</v>
      </c>
      <c r="H17" s="425">
        <v>132.35</v>
      </c>
      <c r="I17" s="178" t="s">
        <v>1270</v>
      </c>
      <c r="J17" s="425">
        <v>144.04</v>
      </c>
      <c r="K17" s="420"/>
    </row>
    <row r="18" spans="1:11" s="185" customFormat="1" x14ac:dyDescent="0.25">
      <c r="A18" s="422">
        <v>5</v>
      </c>
      <c r="B18" s="422" t="s">
        <v>56</v>
      </c>
      <c r="C18" s="422">
        <v>88252</v>
      </c>
      <c r="D18" s="177" t="s">
        <v>1271</v>
      </c>
      <c r="E18" s="368" t="s">
        <v>914</v>
      </c>
      <c r="F18" s="423">
        <v>4</v>
      </c>
      <c r="G18" s="424" t="s">
        <v>1272</v>
      </c>
      <c r="H18" s="425">
        <v>69.8</v>
      </c>
      <c r="I18" s="178" t="s">
        <v>1273</v>
      </c>
      <c r="J18" s="425">
        <v>76.28</v>
      </c>
      <c r="K18" s="420"/>
    </row>
    <row r="19" spans="1:11" s="185" customFormat="1" ht="25.5" x14ac:dyDescent="0.25">
      <c r="A19" s="422">
        <v>6</v>
      </c>
      <c r="B19" s="422" t="s">
        <v>56</v>
      </c>
      <c r="C19" s="422">
        <v>370</v>
      </c>
      <c r="D19" s="177" t="s">
        <v>1274</v>
      </c>
      <c r="E19" s="368" t="s">
        <v>1275</v>
      </c>
      <c r="F19" s="423">
        <v>1.9E-2</v>
      </c>
      <c r="G19" s="424" t="s">
        <v>1276</v>
      </c>
      <c r="H19" s="425">
        <v>1.48</v>
      </c>
      <c r="I19" s="178">
        <v>95</v>
      </c>
      <c r="J19" s="425">
        <v>1.8</v>
      </c>
      <c r="K19" s="420"/>
    </row>
    <row r="20" spans="1:11" s="185" customFormat="1" ht="25.5" x14ac:dyDescent="0.25">
      <c r="A20" s="422">
        <v>7</v>
      </c>
      <c r="B20" s="422" t="s">
        <v>56</v>
      </c>
      <c r="C20" s="422">
        <v>14439</v>
      </c>
      <c r="D20" s="177" t="s">
        <v>1277</v>
      </c>
      <c r="E20" s="368" t="s">
        <v>1278</v>
      </c>
      <c r="F20" s="423">
        <v>25</v>
      </c>
      <c r="G20" s="424" t="s">
        <v>1279</v>
      </c>
      <c r="H20" s="425">
        <v>132.5</v>
      </c>
      <c r="I20" s="178">
        <v>5.67</v>
      </c>
      <c r="J20" s="425">
        <v>141.75</v>
      </c>
      <c r="K20" s="420"/>
    </row>
    <row r="21" spans="1:11" s="185" customFormat="1" x14ac:dyDescent="0.25">
      <c r="A21" s="422">
        <v>8</v>
      </c>
      <c r="B21" s="422" t="s">
        <v>56</v>
      </c>
      <c r="C21" s="422">
        <v>20247</v>
      </c>
      <c r="D21" s="177" t="s">
        <v>1280</v>
      </c>
      <c r="E21" s="368" t="s">
        <v>1281</v>
      </c>
      <c r="F21" s="423">
        <v>1</v>
      </c>
      <c r="G21" s="424" t="s">
        <v>1282</v>
      </c>
      <c r="H21" s="425">
        <v>28.16</v>
      </c>
      <c r="I21" s="178">
        <v>22.86</v>
      </c>
      <c r="J21" s="425">
        <v>22.86</v>
      </c>
      <c r="K21" s="420"/>
    </row>
    <row r="22" spans="1:11" s="185" customFormat="1" ht="38.25" x14ac:dyDescent="0.25">
      <c r="A22" s="422">
        <v>9</v>
      </c>
      <c r="B22" s="422" t="s">
        <v>56</v>
      </c>
      <c r="C22" s="422">
        <v>6189</v>
      </c>
      <c r="D22" s="177" t="s">
        <v>1283</v>
      </c>
      <c r="E22" s="368" t="s">
        <v>1278</v>
      </c>
      <c r="F22" s="423">
        <v>8</v>
      </c>
      <c r="G22" s="424" t="s">
        <v>1284</v>
      </c>
      <c r="H22" s="425">
        <v>244.16</v>
      </c>
      <c r="I22" s="178">
        <v>30.93</v>
      </c>
      <c r="J22" s="425">
        <v>247.44</v>
      </c>
      <c r="K22" s="420"/>
    </row>
    <row r="23" spans="1:11" s="185" customFormat="1" x14ac:dyDescent="0.25">
      <c r="A23" s="422">
        <v>10</v>
      </c>
      <c r="B23" s="422" t="s">
        <v>56</v>
      </c>
      <c r="C23" s="422">
        <v>7258</v>
      </c>
      <c r="D23" s="177" t="s">
        <v>1285</v>
      </c>
      <c r="E23" s="368" t="s">
        <v>1286</v>
      </c>
      <c r="F23" s="423">
        <v>30</v>
      </c>
      <c r="G23" s="424" t="s">
        <v>1287</v>
      </c>
      <c r="H23" s="425">
        <v>23.4</v>
      </c>
      <c r="I23" s="178">
        <v>0.73</v>
      </c>
      <c r="J23" s="425">
        <v>21.9</v>
      </c>
      <c r="K23" s="420"/>
    </row>
    <row r="24" spans="1:11" s="185" customFormat="1" ht="25.5" x14ac:dyDescent="0.25">
      <c r="A24" s="422">
        <v>11</v>
      </c>
      <c r="B24" s="422" t="s">
        <v>56</v>
      </c>
      <c r="C24" s="422">
        <v>10421</v>
      </c>
      <c r="D24" s="177" t="s">
        <v>1288</v>
      </c>
      <c r="E24" s="368" t="s">
        <v>1286</v>
      </c>
      <c r="F24" s="423">
        <v>2.3E-2</v>
      </c>
      <c r="G24" s="424" t="s">
        <v>1289</v>
      </c>
      <c r="H24" s="425">
        <v>4.51</v>
      </c>
      <c r="I24" s="178">
        <v>210.41</v>
      </c>
      <c r="J24" s="425">
        <v>4.83</v>
      </c>
      <c r="K24" s="420"/>
    </row>
    <row r="25" spans="1:11" s="185" customFormat="1" x14ac:dyDescent="0.25">
      <c r="A25" s="422">
        <v>12</v>
      </c>
      <c r="B25" s="422" t="s">
        <v>56</v>
      </c>
      <c r="C25" s="429">
        <v>34636</v>
      </c>
      <c r="D25" s="177" t="s">
        <v>1290</v>
      </c>
      <c r="E25" s="368" t="s">
        <v>1286</v>
      </c>
      <c r="F25" s="423">
        <v>2.3E-2</v>
      </c>
      <c r="G25" s="424" t="s">
        <v>1291</v>
      </c>
      <c r="H25" s="425">
        <v>10.57</v>
      </c>
      <c r="I25" s="178">
        <v>459</v>
      </c>
      <c r="J25" s="425">
        <v>10.55</v>
      </c>
      <c r="K25" s="420"/>
    </row>
    <row r="26" spans="1:11" s="185" customFormat="1" ht="38.25" x14ac:dyDescent="0.25">
      <c r="A26" s="422">
        <v>13</v>
      </c>
      <c r="B26" s="422" t="s">
        <v>56</v>
      </c>
      <c r="C26" s="429">
        <v>1030</v>
      </c>
      <c r="D26" s="177" t="s">
        <v>1292</v>
      </c>
      <c r="E26" s="368" t="s">
        <v>1286</v>
      </c>
      <c r="F26" s="423">
        <v>2.3E-2</v>
      </c>
      <c r="G26" s="424" t="s">
        <v>1293</v>
      </c>
      <c r="H26" s="425">
        <v>1.23</v>
      </c>
      <c r="I26" s="178">
        <v>52.95</v>
      </c>
      <c r="J26" s="425">
        <v>1.21</v>
      </c>
      <c r="K26" s="420"/>
    </row>
    <row r="27" spans="1:11" s="185" customFormat="1" x14ac:dyDescent="0.25">
      <c r="A27" s="422">
        <v>14</v>
      </c>
      <c r="B27" s="422" t="s">
        <v>56</v>
      </c>
      <c r="C27" s="429">
        <v>9836</v>
      </c>
      <c r="D27" s="177" t="s">
        <v>1294</v>
      </c>
      <c r="E27" s="368" t="s">
        <v>1278</v>
      </c>
      <c r="F27" s="423">
        <v>5</v>
      </c>
      <c r="G27" s="424" t="s">
        <v>1295</v>
      </c>
      <c r="H27" s="425">
        <v>99.95</v>
      </c>
      <c r="I27" s="178">
        <v>16.11</v>
      </c>
      <c r="J27" s="425">
        <v>80.55</v>
      </c>
      <c r="K27" s="420"/>
    </row>
    <row r="28" spans="1:11" s="185" customFormat="1" x14ac:dyDescent="0.25">
      <c r="A28" s="698">
        <v>15</v>
      </c>
      <c r="B28" s="698" t="s">
        <v>56</v>
      </c>
      <c r="C28" s="713">
        <v>9868</v>
      </c>
      <c r="D28" s="699" t="s">
        <v>1296</v>
      </c>
      <c r="E28" s="700" t="s">
        <v>1278</v>
      </c>
      <c r="F28" s="701">
        <v>30</v>
      </c>
      <c r="G28" s="702" t="s">
        <v>1188</v>
      </c>
      <c r="H28" s="703">
        <v>174.9</v>
      </c>
      <c r="I28" s="704">
        <v>4.75</v>
      </c>
      <c r="J28" s="703">
        <v>142.5</v>
      </c>
      <c r="K28" s="420"/>
    </row>
    <row r="29" spans="1:11" s="185" customFormat="1" x14ac:dyDescent="0.25">
      <c r="A29" s="714"/>
      <c r="B29" s="448"/>
      <c r="C29" s="715"/>
      <c r="D29" s="177"/>
      <c r="E29" s="368"/>
      <c r="F29" s="716"/>
      <c r="G29" s="424"/>
      <c r="H29" s="424"/>
      <c r="I29" s="178"/>
      <c r="J29" s="424"/>
      <c r="K29" s="420"/>
    </row>
    <row r="30" spans="1:11" s="185" customFormat="1" x14ac:dyDescent="0.25">
      <c r="A30" s="705" t="s">
        <v>949</v>
      </c>
      <c r="B30" s="985" t="s">
        <v>792</v>
      </c>
      <c r="C30" s="985" t="s">
        <v>37</v>
      </c>
      <c r="D30" s="986" t="s">
        <v>939</v>
      </c>
      <c r="E30" s="706" t="s">
        <v>793</v>
      </c>
      <c r="F30" s="705" t="s">
        <v>44</v>
      </c>
      <c r="G30" s="707" t="s">
        <v>794</v>
      </c>
      <c r="H30" s="708">
        <v>98.159999999999982</v>
      </c>
      <c r="I30" s="707" t="s">
        <v>795</v>
      </c>
      <c r="J30" s="419">
        <v>98.489999999999981</v>
      </c>
      <c r="K30" s="420"/>
    </row>
    <row r="31" spans="1:11" s="185" customFormat="1" x14ac:dyDescent="0.25">
      <c r="A31" s="982" t="s">
        <v>5</v>
      </c>
      <c r="B31" s="982"/>
      <c r="C31" s="982"/>
      <c r="D31" s="987"/>
      <c r="E31" s="983" t="s">
        <v>38</v>
      </c>
      <c r="F31" s="983" t="s">
        <v>39</v>
      </c>
      <c r="G31" s="984" t="s">
        <v>43</v>
      </c>
      <c r="H31" s="984"/>
      <c r="I31" s="984" t="s">
        <v>729</v>
      </c>
      <c r="J31" s="984"/>
      <c r="K31" s="420"/>
    </row>
    <row r="32" spans="1:11" s="185" customFormat="1" ht="25.5" x14ac:dyDescent="0.25">
      <c r="A32" s="982"/>
      <c r="B32" s="982"/>
      <c r="C32" s="982"/>
      <c r="D32" s="987"/>
      <c r="E32" s="983"/>
      <c r="F32" s="983"/>
      <c r="G32" s="421" t="s">
        <v>40</v>
      </c>
      <c r="H32" s="421" t="s">
        <v>41</v>
      </c>
      <c r="I32" s="421" t="s">
        <v>40</v>
      </c>
      <c r="J32" s="421" t="s">
        <v>41</v>
      </c>
      <c r="K32" s="420"/>
    </row>
    <row r="33" spans="1:11" s="185" customFormat="1" x14ac:dyDescent="0.25">
      <c r="A33" s="422">
        <v>1</v>
      </c>
      <c r="B33" s="422" t="s">
        <v>105</v>
      </c>
      <c r="C33" s="422" t="s">
        <v>796</v>
      </c>
      <c r="D33" s="155" t="s">
        <v>927</v>
      </c>
      <c r="E33" s="63" t="s">
        <v>44</v>
      </c>
      <c r="F33" s="423">
        <v>1.26</v>
      </c>
      <c r="G33" s="424">
        <v>75.22</v>
      </c>
      <c r="H33" s="425">
        <v>94.77</v>
      </c>
      <c r="I33" s="424">
        <v>75.22</v>
      </c>
      <c r="J33" s="425">
        <v>94.77</v>
      </c>
      <c r="K33" s="420"/>
    </row>
    <row r="34" spans="1:11" s="185" customFormat="1" x14ac:dyDescent="0.25">
      <c r="A34" s="422">
        <v>2</v>
      </c>
      <c r="B34" s="422" t="s">
        <v>56</v>
      </c>
      <c r="C34" s="422">
        <v>88316</v>
      </c>
      <c r="D34" s="177" t="s">
        <v>1268</v>
      </c>
      <c r="E34" s="368" t="s">
        <v>914</v>
      </c>
      <c r="F34" s="423">
        <v>9.7000000000000003E-2</v>
      </c>
      <c r="G34" s="424" t="s">
        <v>1269</v>
      </c>
      <c r="H34" s="425">
        <v>1.58</v>
      </c>
      <c r="I34" s="178" t="s">
        <v>1270</v>
      </c>
      <c r="J34" s="425">
        <v>1.72</v>
      </c>
      <c r="K34" s="420"/>
    </row>
    <row r="35" spans="1:11" s="185" customFormat="1" x14ac:dyDescent="0.25">
      <c r="A35" s="422">
        <v>3</v>
      </c>
      <c r="B35" s="422" t="s">
        <v>56</v>
      </c>
      <c r="C35" s="422">
        <v>88323</v>
      </c>
      <c r="D35" s="177" t="s">
        <v>1297</v>
      </c>
      <c r="E35" s="368" t="s">
        <v>914</v>
      </c>
      <c r="F35" s="423">
        <v>9.0999999999999998E-2</v>
      </c>
      <c r="G35" s="424" t="s">
        <v>1298</v>
      </c>
      <c r="H35" s="425">
        <v>1.77</v>
      </c>
      <c r="I35" s="178" t="s">
        <v>1299</v>
      </c>
      <c r="J35" s="425">
        <v>1.96</v>
      </c>
      <c r="K35" s="420"/>
    </row>
    <row r="36" spans="1:11" s="185" customFormat="1" ht="25.5" x14ac:dyDescent="0.25">
      <c r="A36" s="422">
        <v>4</v>
      </c>
      <c r="B36" s="422" t="s">
        <v>56</v>
      </c>
      <c r="C36" s="422">
        <v>93281</v>
      </c>
      <c r="D36" s="177" t="s">
        <v>1300</v>
      </c>
      <c r="E36" s="368" t="s">
        <v>1301</v>
      </c>
      <c r="F36" s="423">
        <v>1E-3</v>
      </c>
      <c r="G36" s="424" t="s">
        <v>1302</v>
      </c>
      <c r="H36" s="425">
        <v>0.02</v>
      </c>
      <c r="I36" s="178" t="s">
        <v>1303</v>
      </c>
      <c r="J36" s="425">
        <v>0.02</v>
      </c>
      <c r="K36" s="420"/>
    </row>
    <row r="37" spans="1:11" s="185" customFormat="1" ht="37.5" customHeight="1" x14ac:dyDescent="0.25">
      <c r="A37" s="698">
        <v>5</v>
      </c>
      <c r="B37" s="698" t="s">
        <v>56</v>
      </c>
      <c r="C37" s="698">
        <v>93282</v>
      </c>
      <c r="D37" s="699" t="s">
        <v>1304</v>
      </c>
      <c r="E37" s="700" t="s">
        <v>1305</v>
      </c>
      <c r="F37" s="701">
        <v>1E-3</v>
      </c>
      <c r="G37" s="702" t="s">
        <v>1306</v>
      </c>
      <c r="H37" s="703">
        <v>0.02</v>
      </c>
      <c r="I37" s="704" t="s">
        <v>1307</v>
      </c>
      <c r="J37" s="425">
        <v>0.02</v>
      </c>
      <c r="K37" s="420"/>
    </row>
    <row r="38" spans="1:11" x14ac:dyDescent="0.25">
      <c r="A38" s="709"/>
      <c r="B38" s="710"/>
      <c r="C38" s="710"/>
      <c r="D38" s="177"/>
      <c r="E38" s="368"/>
      <c r="F38" s="711"/>
      <c r="G38" s="260"/>
      <c r="H38" s="260"/>
      <c r="I38" s="253"/>
      <c r="J38" s="260"/>
    </row>
    <row r="39" spans="1:11" s="185" customFormat="1" x14ac:dyDescent="0.25">
      <c r="A39" s="705" t="s">
        <v>950</v>
      </c>
      <c r="B39" s="985" t="s">
        <v>792</v>
      </c>
      <c r="C39" s="985" t="s">
        <v>37</v>
      </c>
      <c r="D39" s="986" t="s">
        <v>945</v>
      </c>
      <c r="E39" s="706" t="s">
        <v>793</v>
      </c>
      <c r="F39" s="705" t="s">
        <v>44</v>
      </c>
      <c r="G39" s="707" t="s">
        <v>794</v>
      </c>
      <c r="H39" s="708">
        <v>1091.8499999999999</v>
      </c>
      <c r="I39" s="707" t="s">
        <v>795</v>
      </c>
      <c r="J39" s="419">
        <v>1115.5</v>
      </c>
      <c r="K39" s="420"/>
    </row>
    <row r="40" spans="1:11" s="185" customFormat="1" x14ac:dyDescent="0.25">
      <c r="A40" s="982" t="s">
        <v>5</v>
      </c>
      <c r="B40" s="982"/>
      <c r="C40" s="982"/>
      <c r="D40" s="987"/>
      <c r="E40" s="983" t="s">
        <v>38</v>
      </c>
      <c r="F40" s="983" t="s">
        <v>39</v>
      </c>
      <c r="G40" s="984" t="s">
        <v>43</v>
      </c>
      <c r="H40" s="984"/>
      <c r="I40" s="984" t="s">
        <v>729</v>
      </c>
      <c r="J40" s="984"/>
      <c r="K40" s="420"/>
    </row>
    <row r="41" spans="1:11" s="185" customFormat="1" ht="25.5" x14ac:dyDescent="0.25">
      <c r="A41" s="982"/>
      <c r="B41" s="982"/>
      <c r="C41" s="982"/>
      <c r="D41" s="987"/>
      <c r="E41" s="983"/>
      <c r="F41" s="983"/>
      <c r="G41" s="421" t="s">
        <v>40</v>
      </c>
      <c r="H41" s="421" t="s">
        <v>41</v>
      </c>
      <c r="I41" s="421" t="s">
        <v>40</v>
      </c>
      <c r="J41" s="421" t="s">
        <v>41</v>
      </c>
      <c r="K41" s="420"/>
    </row>
    <row r="42" spans="1:11" s="185" customFormat="1" ht="25.5" x14ac:dyDescent="0.25">
      <c r="A42" s="422">
        <v>1</v>
      </c>
      <c r="B42" s="422" t="s">
        <v>56</v>
      </c>
      <c r="C42" s="422">
        <v>5031</v>
      </c>
      <c r="D42" s="699" t="s">
        <v>1308</v>
      </c>
      <c r="E42" s="700" t="s">
        <v>1309</v>
      </c>
      <c r="F42" s="423">
        <v>1.1000000000000001</v>
      </c>
      <c r="G42" s="424" t="s">
        <v>1310</v>
      </c>
      <c r="H42" s="425">
        <v>480.7</v>
      </c>
      <c r="I42" s="704">
        <v>420</v>
      </c>
      <c r="J42" s="425">
        <v>462</v>
      </c>
      <c r="K42" s="420"/>
    </row>
    <row r="43" spans="1:11" s="185" customFormat="1" ht="51" x14ac:dyDescent="0.25">
      <c r="A43" s="422">
        <v>2</v>
      </c>
      <c r="B43" s="422" t="s">
        <v>56</v>
      </c>
      <c r="C43" s="422">
        <v>3104</v>
      </c>
      <c r="D43" s="699" t="s">
        <v>1311</v>
      </c>
      <c r="E43" s="700" t="s">
        <v>1312</v>
      </c>
      <c r="F43" s="423">
        <v>2</v>
      </c>
      <c r="G43" s="424" t="s">
        <v>1313</v>
      </c>
      <c r="H43" s="425">
        <v>297.10000000000002</v>
      </c>
      <c r="I43" s="704">
        <v>156.96</v>
      </c>
      <c r="J43" s="425">
        <v>313.92</v>
      </c>
      <c r="K43" s="420"/>
    </row>
    <row r="44" spans="1:11" s="185" customFormat="1" x14ac:dyDescent="0.25">
      <c r="A44" s="422">
        <v>3</v>
      </c>
      <c r="B44" s="422" t="s">
        <v>56</v>
      </c>
      <c r="C44" s="422">
        <v>88325</v>
      </c>
      <c r="D44" s="699" t="s">
        <v>1314</v>
      </c>
      <c r="E44" s="700" t="s">
        <v>914</v>
      </c>
      <c r="F44" s="423">
        <v>3</v>
      </c>
      <c r="G44" s="424" t="s">
        <v>1315</v>
      </c>
      <c r="H44" s="425">
        <v>53.91</v>
      </c>
      <c r="I44" s="704" t="s">
        <v>1316</v>
      </c>
      <c r="J44" s="425">
        <v>59.19</v>
      </c>
      <c r="K44" s="420"/>
    </row>
    <row r="45" spans="1:11" s="185" customFormat="1" x14ac:dyDescent="0.25">
      <c r="A45" s="422">
        <v>4</v>
      </c>
      <c r="B45" s="422" t="s">
        <v>56</v>
      </c>
      <c r="C45" s="422">
        <v>88316</v>
      </c>
      <c r="D45" s="699" t="s">
        <v>1268</v>
      </c>
      <c r="E45" s="700" t="s">
        <v>914</v>
      </c>
      <c r="F45" s="423">
        <v>3</v>
      </c>
      <c r="G45" s="424" t="s">
        <v>1269</v>
      </c>
      <c r="H45" s="425">
        <v>48.9</v>
      </c>
      <c r="I45" s="704" t="s">
        <v>1270</v>
      </c>
      <c r="J45" s="425">
        <v>53.22</v>
      </c>
      <c r="K45" s="420"/>
    </row>
    <row r="46" spans="1:11" s="185" customFormat="1" x14ac:dyDescent="0.25">
      <c r="A46" s="422">
        <v>5</v>
      </c>
      <c r="B46" s="422" t="s">
        <v>56</v>
      </c>
      <c r="C46" s="422">
        <v>88317</v>
      </c>
      <c r="D46" s="699" t="s">
        <v>1317</v>
      </c>
      <c r="E46" s="700" t="s">
        <v>914</v>
      </c>
      <c r="F46" s="423">
        <v>4</v>
      </c>
      <c r="G46" s="424" t="s">
        <v>1318</v>
      </c>
      <c r="H46" s="425">
        <v>88.04</v>
      </c>
      <c r="I46" s="704" t="s">
        <v>1319</v>
      </c>
      <c r="J46" s="425">
        <v>94.32</v>
      </c>
      <c r="K46" s="420"/>
    </row>
    <row r="47" spans="1:11" s="185" customFormat="1" ht="25.5" x14ac:dyDescent="0.25">
      <c r="A47" s="698">
        <v>6</v>
      </c>
      <c r="B47" s="698" t="s">
        <v>56</v>
      </c>
      <c r="C47" s="698">
        <v>88318</v>
      </c>
      <c r="D47" s="699" t="s">
        <v>1320</v>
      </c>
      <c r="E47" s="700" t="s">
        <v>914</v>
      </c>
      <c r="F47" s="701">
        <v>5</v>
      </c>
      <c r="G47" s="702" t="s">
        <v>1321</v>
      </c>
      <c r="H47" s="703">
        <v>123.2</v>
      </c>
      <c r="I47" s="704" t="s">
        <v>1322</v>
      </c>
      <c r="J47" s="703">
        <v>132.85</v>
      </c>
      <c r="K47" s="420"/>
    </row>
    <row r="48" spans="1:11" x14ac:dyDescent="0.25">
      <c r="A48" s="709"/>
      <c r="B48" s="710"/>
      <c r="C48" s="710"/>
      <c r="D48" s="251"/>
      <c r="E48" s="252"/>
      <c r="F48" s="711"/>
      <c r="G48" s="260"/>
      <c r="H48" s="260"/>
      <c r="I48" s="253"/>
      <c r="J48" s="712"/>
    </row>
    <row r="49" spans="1:11" s="185" customFormat="1" x14ac:dyDescent="0.25">
      <c r="A49" s="705" t="s">
        <v>925</v>
      </c>
      <c r="B49" s="985" t="s">
        <v>792</v>
      </c>
      <c r="C49" s="985" t="s">
        <v>37</v>
      </c>
      <c r="D49" s="986" t="s">
        <v>637</v>
      </c>
      <c r="E49" s="706" t="s">
        <v>793</v>
      </c>
      <c r="F49" s="705" t="s">
        <v>120</v>
      </c>
      <c r="G49" s="707" t="s">
        <v>794</v>
      </c>
      <c r="H49" s="708">
        <v>19.93</v>
      </c>
      <c r="I49" s="707" t="s">
        <v>795</v>
      </c>
      <c r="J49" s="708">
        <v>18.54</v>
      </c>
      <c r="K49" s="420"/>
    </row>
    <row r="50" spans="1:11" s="185" customFormat="1" x14ac:dyDescent="0.25">
      <c r="A50" s="982" t="s">
        <v>5</v>
      </c>
      <c r="B50" s="982"/>
      <c r="C50" s="982"/>
      <c r="D50" s="987"/>
      <c r="E50" s="983" t="s">
        <v>38</v>
      </c>
      <c r="F50" s="983" t="s">
        <v>39</v>
      </c>
      <c r="G50" s="984" t="s">
        <v>43</v>
      </c>
      <c r="H50" s="984"/>
      <c r="I50" s="984" t="s">
        <v>729</v>
      </c>
      <c r="J50" s="984"/>
      <c r="K50" s="420"/>
    </row>
    <row r="51" spans="1:11" s="185" customFormat="1" ht="25.5" x14ac:dyDescent="0.25">
      <c r="A51" s="982"/>
      <c r="B51" s="982"/>
      <c r="C51" s="982"/>
      <c r="D51" s="987"/>
      <c r="E51" s="983"/>
      <c r="F51" s="983"/>
      <c r="G51" s="421" t="s">
        <v>40</v>
      </c>
      <c r="H51" s="421" t="s">
        <v>41</v>
      </c>
      <c r="I51" s="421" t="s">
        <v>40</v>
      </c>
      <c r="J51" s="421" t="s">
        <v>41</v>
      </c>
      <c r="K51" s="420"/>
    </row>
    <row r="52" spans="1:11" s="185" customFormat="1" ht="38.25" x14ac:dyDescent="0.25">
      <c r="A52" s="422">
        <v>1</v>
      </c>
      <c r="B52" s="422" t="s">
        <v>56</v>
      </c>
      <c r="C52" s="422">
        <v>37557</v>
      </c>
      <c r="D52" s="699" t="s">
        <v>1323</v>
      </c>
      <c r="E52" s="700" t="s">
        <v>1286</v>
      </c>
      <c r="F52" s="423">
        <v>1</v>
      </c>
      <c r="G52" s="424" t="s">
        <v>1324</v>
      </c>
      <c r="H52" s="425">
        <v>13.39</v>
      </c>
      <c r="I52" s="704">
        <v>11.42</v>
      </c>
      <c r="J52" s="425">
        <v>11.42</v>
      </c>
      <c r="K52" s="420"/>
    </row>
    <row r="53" spans="1:11" s="185" customFormat="1" x14ac:dyDescent="0.25">
      <c r="A53" s="422">
        <v>2</v>
      </c>
      <c r="B53" s="422" t="s">
        <v>56</v>
      </c>
      <c r="C53" s="422">
        <v>88242</v>
      </c>
      <c r="D53" s="699" t="s">
        <v>1325</v>
      </c>
      <c r="E53" s="700" t="s">
        <v>914</v>
      </c>
      <c r="F53" s="423">
        <v>0.4</v>
      </c>
      <c r="G53" s="424" t="s">
        <v>1326</v>
      </c>
      <c r="H53" s="425">
        <v>6.54</v>
      </c>
      <c r="I53" s="704" t="s">
        <v>1327</v>
      </c>
      <c r="J53" s="425">
        <v>7.12</v>
      </c>
      <c r="K53" s="420"/>
    </row>
    <row r="54" spans="1:11" s="185" customFormat="1" x14ac:dyDescent="0.25">
      <c r="A54" s="1009"/>
      <c r="B54" s="1009"/>
      <c r="C54" s="1009"/>
      <c r="D54" s="1009"/>
      <c r="E54" s="1009"/>
      <c r="F54" s="1009"/>
      <c r="G54" s="1009"/>
      <c r="H54" s="1009"/>
      <c r="I54" s="1009"/>
      <c r="J54" s="1009"/>
      <c r="K54" s="420"/>
    </row>
    <row r="55" spans="1:11" s="185" customFormat="1" x14ac:dyDescent="0.25">
      <c r="A55" s="697"/>
      <c r="B55" s="697"/>
      <c r="C55" s="697"/>
      <c r="D55" s="697"/>
      <c r="E55" s="697"/>
      <c r="F55" s="697"/>
      <c r="G55" s="697"/>
      <c r="H55" s="697"/>
      <c r="I55" s="697"/>
      <c r="J55" s="697"/>
      <c r="K55" s="420"/>
    </row>
    <row r="56" spans="1:11" s="185" customFormat="1" x14ac:dyDescent="0.25">
      <c r="A56" s="489" t="s">
        <v>926</v>
      </c>
      <c r="B56" s="982" t="s">
        <v>792</v>
      </c>
      <c r="C56" s="982" t="s">
        <v>37</v>
      </c>
      <c r="D56" s="987" t="s">
        <v>907</v>
      </c>
      <c r="E56" s="490" t="s">
        <v>793</v>
      </c>
      <c r="F56" s="489" t="s">
        <v>908</v>
      </c>
      <c r="G56" s="418" t="s">
        <v>794</v>
      </c>
      <c r="H56" s="419">
        <v>106.12</v>
      </c>
      <c r="I56" s="418" t="s">
        <v>795</v>
      </c>
      <c r="J56" s="419">
        <v>133.6</v>
      </c>
      <c r="K56" s="420"/>
    </row>
    <row r="57" spans="1:11" s="185" customFormat="1" x14ac:dyDescent="0.25">
      <c r="A57" s="982" t="s">
        <v>5</v>
      </c>
      <c r="B57" s="982"/>
      <c r="C57" s="982"/>
      <c r="D57" s="987"/>
      <c r="E57" s="983" t="s">
        <v>38</v>
      </c>
      <c r="F57" s="983" t="s">
        <v>39</v>
      </c>
      <c r="G57" s="984" t="s">
        <v>43</v>
      </c>
      <c r="H57" s="984"/>
      <c r="I57" s="984" t="s">
        <v>729</v>
      </c>
      <c r="J57" s="984"/>
      <c r="K57" s="420"/>
    </row>
    <row r="58" spans="1:11" s="185" customFormat="1" ht="25.5" x14ac:dyDescent="0.25">
      <c r="A58" s="982"/>
      <c r="B58" s="982"/>
      <c r="C58" s="982"/>
      <c r="D58" s="987"/>
      <c r="E58" s="983"/>
      <c r="F58" s="983"/>
      <c r="G58" s="421" t="s">
        <v>40</v>
      </c>
      <c r="H58" s="421" t="s">
        <v>41</v>
      </c>
      <c r="I58" s="421" t="s">
        <v>40</v>
      </c>
      <c r="J58" s="421" t="s">
        <v>41</v>
      </c>
      <c r="K58" s="420"/>
    </row>
    <row r="59" spans="1:11" s="185" customFormat="1" x14ac:dyDescent="0.25">
      <c r="A59" s="422">
        <v>1</v>
      </c>
      <c r="B59" s="422" t="s">
        <v>56</v>
      </c>
      <c r="C59" s="422">
        <v>88309</v>
      </c>
      <c r="D59" s="699" t="s">
        <v>1265</v>
      </c>
      <c r="E59" s="700" t="s">
        <v>914</v>
      </c>
      <c r="F59" s="423">
        <v>1.03</v>
      </c>
      <c r="G59" s="424" t="s">
        <v>1266</v>
      </c>
      <c r="H59" s="425">
        <v>20.53</v>
      </c>
      <c r="I59" s="704" t="s">
        <v>1267</v>
      </c>
      <c r="J59" s="425">
        <v>22.75</v>
      </c>
      <c r="K59" s="420"/>
    </row>
    <row r="60" spans="1:11" s="185" customFormat="1" x14ac:dyDescent="0.25">
      <c r="A60" s="422">
        <v>2</v>
      </c>
      <c r="B60" s="422" t="s">
        <v>56</v>
      </c>
      <c r="C60" s="422">
        <v>88316</v>
      </c>
      <c r="D60" s="699" t="s">
        <v>1268</v>
      </c>
      <c r="E60" s="700" t="s">
        <v>914</v>
      </c>
      <c r="F60" s="423">
        <v>0.34300000000000003</v>
      </c>
      <c r="G60" s="424" t="s">
        <v>1269</v>
      </c>
      <c r="H60" s="425">
        <v>5.59</v>
      </c>
      <c r="I60" s="704" t="s">
        <v>1270</v>
      </c>
      <c r="J60" s="425">
        <v>6.08</v>
      </c>
      <c r="K60" s="420"/>
    </row>
    <row r="61" spans="1:11" s="185" customFormat="1" ht="38.25" x14ac:dyDescent="0.25">
      <c r="A61" s="422">
        <v>3</v>
      </c>
      <c r="B61" s="422" t="s">
        <v>56</v>
      </c>
      <c r="C61" s="422">
        <v>91277</v>
      </c>
      <c r="D61" s="699" t="s">
        <v>1328</v>
      </c>
      <c r="E61" s="700" t="s">
        <v>1301</v>
      </c>
      <c r="F61" s="423">
        <v>3.2000000000000001E-2</v>
      </c>
      <c r="G61" s="424" t="s">
        <v>1329</v>
      </c>
      <c r="H61" s="425">
        <v>0.36</v>
      </c>
      <c r="I61" s="704" t="s">
        <v>1330</v>
      </c>
      <c r="J61" s="425">
        <v>0.31</v>
      </c>
      <c r="K61" s="420"/>
    </row>
    <row r="62" spans="1:11" s="185" customFormat="1" ht="38.25" x14ac:dyDescent="0.25">
      <c r="A62" s="422">
        <v>4</v>
      </c>
      <c r="B62" s="422" t="s">
        <v>56</v>
      </c>
      <c r="C62" s="422">
        <v>91278</v>
      </c>
      <c r="D62" s="699" t="s">
        <v>1331</v>
      </c>
      <c r="E62" s="700" t="s">
        <v>1305</v>
      </c>
      <c r="F62" s="423">
        <v>0.03</v>
      </c>
      <c r="G62" s="424" t="s">
        <v>1332</v>
      </c>
      <c r="H62" s="425">
        <v>0.01</v>
      </c>
      <c r="I62" s="704" t="s">
        <v>1333</v>
      </c>
      <c r="J62" s="425">
        <v>0.02</v>
      </c>
      <c r="K62" s="420"/>
    </row>
    <row r="63" spans="1:11" s="185" customFormat="1" ht="37.5" customHeight="1" x14ac:dyDescent="0.25">
      <c r="A63" s="422">
        <v>5</v>
      </c>
      <c r="B63" s="422" t="s">
        <v>56</v>
      </c>
      <c r="C63" s="422">
        <v>4721</v>
      </c>
      <c r="D63" s="717" t="s">
        <v>1334</v>
      </c>
      <c r="E63" s="666" t="s">
        <v>1275</v>
      </c>
      <c r="F63" s="423">
        <v>1.05</v>
      </c>
      <c r="G63" s="425" t="s">
        <v>1335</v>
      </c>
      <c r="H63" s="425">
        <v>79.63</v>
      </c>
      <c r="I63" s="718">
        <v>99.47</v>
      </c>
      <c r="J63" s="425">
        <v>104.44</v>
      </c>
      <c r="K63" s="420"/>
    </row>
    <row r="65" spans="1:11" s="185" customFormat="1" x14ac:dyDescent="0.25">
      <c r="A65" s="489" t="s">
        <v>1069</v>
      </c>
      <c r="B65" s="982" t="s">
        <v>792</v>
      </c>
      <c r="C65" s="982" t="s">
        <v>37</v>
      </c>
      <c r="D65" s="987" t="s">
        <v>1068</v>
      </c>
      <c r="E65" s="490" t="s">
        <v>793</v>
      </c>
      <c r="F65" s="489" t="s">
        <v>44</v>
      </c>
      <c r="G65" s="418" t="s">
        <v>794</v>
      </c>
      <c r="H65" s="419">
        <v>877.59999999999991</v>
      </c>
      <c r="I65" s="418" t="s">
        <v>795</v>
      </c>
      <c r="J65" s="419">
        <v>795.04</v>
      </c>
      <c r="K65" s="420"/>
    </row>
    <row r="66" spans="1:11" s="185" customFormat="1" x14ac:dyDescent="0.25">
      <c r="A66" s="982" t="s">
        <v>5</v>
      </c>
      <c r="B66" s="982"/>
      <c r="C66" s="982"/>
      <c r="D66" s="987"/>
      <c r="E66" s="983" t="s">
        <v>38</v>
      </c>
      <c r="F66" s="983" t="s">
        <v>39</v>
      </c>
      <c r="G66" s="984" t="s">
        <v>43</v>
      </c>
      <c r="H66" s="984"/>
      <c r="I66" s="984" t="s">
        <v>729</v>
      </c>
      <c r="J66" s="984"/>
      <c r="K66" s="420"/>
    </row>
    <row r="67" spans="1:11" s="185" customFormat="1" ht="25.5" x14ac:dyDescent="0.25">
      <c r="A67" s="982"/>
      <c r="B67" s="982"/>
      <c r="C67" s="982"/>
      <c r="D67" s="987"/>
      <c r="E67" s="983"/>
      <c r="F67" s="983"/>
      <c r="G67" s="421" t="s">
        <v>40</v>
      </c>
      <c r="H67" s="421" t="s">
        <v>41</v>
      </c>
      <c r="I67" s="421" t="s">
        <v>40</v>
      </c>
      <c r="J67" s="421" t="s">
        <v>41</v>
      </c>
      <c r="K67" s="420"/>
    </row>
    <row r="68" spans="1:11" s="185" customFormat="1" ht="25.5" x14ac:dyDescent="0.25">
      <c r="A68" s="422">
        <v>1</v>
      </c>
      <c r="B68" s="422" t="s">
        <v>56</v>
      </c>
      <c r="C68" s="422">
        <v>7167</v>
      </c>
      <c r="D68" s="699" t="s">
        <v>1336</v>
      </c>
      <c r="E68" s="700" t="s">
        <v>1309</v>
      </c>
      <c r="F68" s="423">
        <v>1.1000000000000001</v>
      </c>
      <c r="G68" s="424" t="s">
        <v>1337</v>
      </c>
      <c r="H68" s="425">
        <v>36.630000000000003</v>
      </c>
      <c r="I68" s="704">
        <v>25.61</v>
      </c>
      <c r="J68" s="425">
        <v>28.17</v>
      </c>
      <c r="K68" s="420"/>
    </row>
    <row r="69" spans="1:11" s="185" customFormat="1" ht="25.5" x14ac:dyDescent="0.25">
      <c r="A69" s="422">
        <v>2</v>
      </c>
      <c r="B69" s="422" t="s">
        <v>56</v>
      </c>
      <c r="C69" s="422">
        <v>7697</v>
      </c>
      <c r="D69" s="699" t="s">
        <v>1338</v>
      </c>
      <c r="E69" s="700" t="s">
        <v>1278</v>
      </c>
      <c r="F69" s="423">
        <v>1.4319999999999999</v>
      </c>
      <c r="G69" s="424" t="s">
        <v>1339</v>
      </c>
      <c r="H69" s="425">
        <v>96.88</v>
      </c>
      <c r="I69" s="704">
        <v>50.53</v>
      </c>
      <c r="J69" s="425">
        <v>72.349999999999994</v>
      </c>
      <c r="K69" s="420"/>
    </row>
    <row r="70" spans="1:11" s="185" customFormat="1" x14ac:dyDescent="0.25">
      <c r="A70" s="422">
        <v>3</v>
      </c>
      <c r="B70" s="422" t="s">
        <v>56</v>
      </c>
      <c r="C70" s="422">
        <v>10997</v>
      </c>
      <c r="D70" s="699" t="s">
        <v>1340</v>
      </c>
      <c r="E70" s="700" t="s">
        <v>1281</v>
      </c>
      <c r="F70" s="423">
        <v>3.37</v>
      </c>
      <c r="G70" s="424" t="s">
        <v>1341</v>
      </c>
      <c r="H70" s="425">
        <v>146.59</v>
      </c>
      <c r="I70" s="704">
        <v>41.4</v>
      </c>
      <c r="J70" s="425">
        <v>139.51</v>
      </c>
      <c r="K70" s="420"/>
    </row>
    <row r="71" spans="1:11" s="185" customFormat="1" ht="25.5" x14ac:dyDescent="0.25">
      <c r="A71" s="422">
        <v>4</v>
      </c>
      <c r="B71" s="422" t="s">
        <v>56</v>
      </c>
      <c r="C71" s="422">
        <v>21010</v>
      </c>
      <c r="D71" s="699" t="s">
        <v>1342</v>
      </c>
      <c r="E71" s="700" t="s">
        <v>1278</v>
      </c>
      <c r="F71" s="423">
        <v>6.7409999999999997</v>
      </c>
      <c r="G71" s="424" t="s">
        <v>1343</v>
      </c>
      <c r="H71" s="425">
        <v>282.91000000000003</v>
      </c>
      <c r="I71" s="704">
        <v>31.34</v>
      </c>
      <c r="J71" s="425">
        <v>211.26</v>
      </c>
      <c r="K71" s="420"/>
    </row>
    <row r="72" spans="1:11" s="185" customFormat="1" x14ac:dyDescent="0.25">
      <c r="A72" s="422">
        <v>5</v>
      </c>
      <c r="B72" s="422" t="s">
        <v>56</v>
      </c>
      <c r="C72" s="422">
        <v>88315</v>
      </c>
      <c r="D72" s="699" t="s">
        <v>1344</v>
      </c>
      <c r="E72" s="700" t="s">
        <v>914</v>
      </c>
      <c r="F72" s="423">
        <v>4.97</v>
      </c>
      <c r="G72" s="424" t="s">
        <v>1345</v>
      </c>
      <c r="H72" s="425">
        <v>100.14</v>
      </c>
      <c r="I72" s="704" t="s">
        <v>1346</v>
      </c>
      <c r="J72" s="425">
        <v>110.83</v>
      </c>
      <c r="K72" s="420"/>
    </row>
    <row r="73" spans="1:11" s="185" customFormat="1" x14ac:dyDescent="0.25">
      <c r="A73" s="422">
        <v>6</v>
      </c>
      <c r="B73" s="422" t="s">
        <v>56</v>
      </c>
      <c r="C73" s="422">
        <v>88316</v>
      </c>
      <c r="D73" s="699" t="s">
        <v>1268</v>
      </c>
      <c r="E73" s="700" t="s">
        <v>914</v>
      </c>
      <c r="F73" s="423">
        <v>5.97</v>
      </c>
      <c r="G73" s="424" t="s">
        <v>1269</v>
      </c>
      <c r="H73" s="425">
        <v>97.31</v>
      </c>
      <c r="I73" s="704" t="s">
        <v>1270</v>
      </c>
      <c r="J73" s="425">
        <v>105.9</v>
      </c>
      <c r="K73" s="420"/>
    </row>
    <row r="74" spans="1:11" s="185" customFormat="1" x14ac:dyDescent="0.25">
      <c r="A74" s="422">
        <v>7</v>
      </c>
      <c r="B74" s="422" t="s">
        <v>56</v>
      </c>
      <c r="C74" s="422">
        <v>88317</v>
      </c>
      <c r="D74" s="699" t="s">
        <v>1317</v>
      </c>
      <c r="E74" s="700" t="s">
        <v>914</v>
      </c>
      <c r="F74" s="423">
        <v>4.5</v>
      </c>
      <c r="G74" s="424" t="s">
        <v>1318</v>
      </c>
      <c r="H74" s="425">
        <v>99.04</v>
      </c>
      <c r="I74" s="704" t="s">
        <v>1319</v>
      </c>
      <c r="J74" s="425">
        <v>106.11</v>
      </c>
      <c r="K74" s="420"/>
    </row>
    <row r="75" spans="1:11" s="185" customFormat="1" ht="38.25" x14ac:dyDescent="0.25">
      <c r="A75" s="422">
        <v>8</v>
      </c>
      <c r="B75" s="422" t="s">
        <v>56</v>
      </c>
      <c r="C75" s="422">
        <v>98764</v>
      </c>
      <c r="D75" s="699" t="s">
        <v>1347</v>
      </c>
      <c r="E75" s="700" t="s">
        <v>1301</v>
      </c>
      <c r="F75" s="423">
        <v>3.82</v>
      </c>
      <c r="G75" s="424" t="s">
        <v>1348</v>
      </c>
      <c r="H75" s="425">
        <v>18.059999999999999</v>
      </c>
      <c r="I75" s="704" t="s">
        <v>1349</v>
      </c>
      <c r="J75" s="425">
        <v>20.85</v>
      </c>
      <c r="K75" s="420"/>
    </row>
    <row r="76" spans="1:11" s="185" customFormat="1" ht="38.25" x14ac:dyDescent="0.25">
      <c r="A76" s="422">
        <v>9</v>
      </c>
      <c r="B76" s="422" t="s">
        <v>56</v>
      </c>
      <c r="C76" s="422">
        <v>98765</v>
      </c>
      <c r="D76" s="717" t="s">
        <v>1350</v>
      </c>
      <c r="E76" s="666" t="s">
        <v>1305</v>
      </c>
      <c r="F76" s="423">
        <v>0.67</v>
      </c>
      <c r="G76" s="425" t="s">
        <v>1351</v>
      </c>
      <c r="H76" s="425">
        <v>0.04</v>
      </c>
      <c r="I76" s="718" t="s">
        <v>1352</v>
      </c>
      <c r="J76" s="425">
        <v>0.06</v>
      </c>
      <c r="K76" s="420"/>
    </row>
  </sheetData>
  <autoFilter ref="B1:B54" xr:uid="{00000000-0009-0000-0000-000008000000}"/>
  <mergeCells count="61">
    <mergeCell ref="F12:F13"/>
    <mergeCell ref="G12:H12"/>
    <mergeCell ref="I12:J12"/>
    <mergeCell ref="B11:B13"/>
    <mergeCell ref="C11:C13"/>
    <mergeCell ref="D11:D13"/>
    <mergeCell ref="A12:A13"/>
    <mergeCell ref="E12:E13"/>
    <mergeCell ref="F57:F58"/>
    <mergeCell ref="G57:H57"/>
    <mergeCell ref="I57:J57"/>
    <mergeCell ref="B56:B58"/>
    <mergeCell ref="C56:C58"/>
    <mergeCell ref="D56:D58"/>
    <mergeCell ref="A57:A58"/>
    <mergeCell ref="E57:E58"/>
    <mergeCell ref="A54:J54"/>
    <mergeCell ref="B49:B51"/>
    <mergeCell ref="C49:C51"/>
    <mergeCell ref="D49:D51"/>
    <mergeCell ref="A50:A51"/>
    <mergeCell ref="E50:E51"/>
    <mergeCell ref="A9:J9"/>
    <mergeCell ref="B7:G7"/>
    <mergeCell ref="H7:J8"/>
    <mergeCell ref="B8:G8"/>
    <mergeCell ref="A10:J10"/>
    <mergeCell ref="G31:H31"/>
    <mergeCell ref="I31:J31"/>
    <mergeCell ref="F31:F32"/>
    <mergeCell ref="A40:A41"/>
    <mergeCell ref="E40:E41"/>
    <mergeCell ref="B30:B32"/>
    <mergeCell ref="C30:C32"/>
    <mergeCell ref="D30:D32"/>
    <mergeCell ref="A31:A32"/>
    <mergeCell ref="E31:E32"/>
    <mergeCell ref="F40:F41"/>
    <mergeCell ref="D1:J1"/>
    <mergeCell ref="D2:J2"/>
    <mergeCell ref="D3:J3"/>
    <mergeCell ref="A4:J4"/>
    <mergeCell ref="B5:G5"/>
    <mergeCell ref="H5:J6"/>
    <mergeCell ref="B6:G6"/>
    <mergeCell ref="A66:A67"/>
    <mergeCell ref="E66:E67"/>
    <mergeCell ref="G40:H40"/>
    <mergeCell ref="I40:J40"/>
    <mergeCell ref="B39:B41"/>
    <mergeCell ref="C39:C41"/>
    <mergeCell ref="D39:D41"/>
    <mergeCell ref="F50:F51"/>
    <mergeCell ref="G50:H50"/>
    <mergeCell ref="I50:J50"/>
    <mergeCell ref="F66:F67"/>
    <mergeCell ref="G66:H66"/>
    <mergeCell ref="I66:J66"/>
    <mergeCell ref="B65:B67"/>
    <mergeCell ref="C65:C67"/>
    <mergeCell ref="D65:D67"/>
  </mergeCells>
  <dataValidations disablePrompts="1" count="3">
    <dataValidation type="list" allowBlank="1" showInputMessage="1" showErrorMessage="1" sqref="F49" xr:uid="{00000000-0002-0000-0800-000000000000}">
      <formula1>" UN,M3,M2,MCJ,TXKM,T,M3XKM"</formula1>
    </dataValidation>
    <dataValidation type="list" allowBlank="1" showInputMessage="1" showErrorMessage="1" sqref="B52:B53 B59:B63 B14:B48 B68:B76" xr:uid="{00000000-0002-0000-0800-000001000000}">
      <formula1>"SINAPI,AGESUL,SBC,COTAÇÃO"</formula1>
    </dataValidation>
    <dataValidation type="list" allowBlank="1" showInputMessage="1" showErrorMessage="1" sqref="F56 F30 F39 F11 F65" xr:uid="{00000000-0002-0000-0800-000003000000}">
      <formula1>" UN,M3,M2,MCJ,TXKM,T,M3XKM,KG"</formula1>
    </dataValidation>
  </dataValidations>
  <printOptions horizontalCentered="1"/>
  <pageMargins left="0.7" right="0.7" top="0.75" bottom="0.75" header="0.3" footer="0.3"/>
  <pageSetup paperSize="9" scale="56" fitToHeight="0" orientation="portrait" horizontalDpi="4294967292" verticalDpi="300" r:id="rId1"/>
  <headerFooter>
    <oddFooter>Página &amp;P de &amp;N</oddFooter>
  </headerFooter>
  <rowBreaks count="1" manualBreakCount="1">
    <brk id="64" max="9"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51</vt:i4>
      </vt:variant>
    </vt:vector>
  </HeadingPairs>
  <TitlesOfParts>
    <vt:vector size="68" baseType="lpstr">
      <vt:lpstr>IMAGENS</vt:lpstr>
      <vt:lpstr>REFERENCIA</vt:lpstr>
      <vt:lpstr>DADOS</vt:lpstr>
      <vt:lpstr>ORÇAMENTO_DES</vt:lpstr>
      <vt:lpstr>GASES MEDICINAIS</vt:lpstr>
      <vt:lpstr>MEMORIA DE CALCULO AT</vt:lpstr>
      <vt:lpstr>BANCO DADOS ARQ</vt:lpstr>
      <vt:lpstr>COTAÇÕE</vt:lpstr>
      <vt:lpstr>COMPOSIÇÃO</vt:lpstr>
      <vt:lpstr>COTAÇÕES</vt:lpstr>
      <vt:lpstr>CRONOGRAMA DES</vt:lpstr>
      <vt:lpstr>COTAÇÕES XXX</vt:lpstr>
      <vt:lpstr>CRONOGRAMA S DES</vt:lpstr>
      <vt:lpstr>BDI C DES </vt:lpstr>
      <vt:lpstr>BDI S DES</vt:lpstr>
      <vt:lpstr>QUADRO RESUMO</vt:lpstr>
      <vt:lpstr>RELEVÂNCIA</vt:lpstr>
      <vt:lpstr>'BANCO DADOS ARQ'!_000____VERGA_PORTA_GERAL</vt:lpstr>
      <vt:lpstr>'BANCO DADOS ARQ'!_000___TABELA_DE_AMBIENTES_GERAL</vt:lpstr>
      <vt:lpstr>'BANCO DADOS ARQ'!_000___VERGA_CONTRAVERGA_JANELAS_GERAL</vt:lpstr>
      <vt:lpstr>'BANCO DADOS ARQ'!_003___JANELAS</vt:lpstr>
      <vt:lpstr>'BANCO DADOS ARQ'!_003___PEITORIL_DE_GRANITO_PARA_JANELAS</vt:lpstr>
      <vt:lpstr>'BANCO DADOS ARQ'!_003___PORTAS</vt:lpstr>
      <vt:lpstr>'BANCO DADOS ARQ'!_004___CHAPISCO_TETO</vt:lpstr>
      <vt:lpstr>'BANCO DADOS ARQ'!_004___COBERTURA</vt:lpstr>
      <vt:lpstr>'BANCO DADOS ARQ'!_004___CUMEEIRA_EM_FIBROCIMENTO</vt:lpstr>
      <vt:lpstr>'BANCO DADOS ARQ'!_004___FORRO_DRYWALL_1</vt:lpstr>
      <vt:lpstr>'BANCO DADOS ARQ'!_004___INSTALAÇÃO_DE_AZULEJO___H___1_80M___TOTAL</vt:lpstr>
      <vt:lpstr>'BANCO DADOS ARQ'!_004___MATERIAIS___CALHA</vt:lpstr>
      <vt:lpstr>'BANCO DADOS ARQ'!_004___REVESTIMENTO_LAMINADO</vt:lpstr>
      <vt:lpstr>'BANCO DADOS ARQ'!_004___RUFO_DE_ENCOSTO_EM_AÇO_GALVANIZADO_2</vt:lpstr>
      <vt:lpstr>'BANCO DADOS ARQ'!_004___RUFO_PINGADEIRA__EM_AÇO_GALVANIZADO</vt:lpstr>
      <vt:lpstr>'BANCO DADOS ARQ'!_005____PISO_MANTA_VÍNILICA</vt:lpstr>
      <vt:lpstr>'BANCO DADOS ARQ'!_005___PISO_60X60CM_GERAL</vt:lpstr>
      <vt:lpstr>'BANCO DADOS ARQ'!_005___PISO_60X60CM_GERAL_1</vt:lpstr>
      <vt:lpstr>'BANCO DADOS ARQ'!_005___RODAPÉ_CERÂMICO_60X60CM</vt:lpstr>
      <vt:lpstr>'BANCO DADOS ARQ'!_005___RODAPÉ_MANTA_VÍNILICA</vt:lpstr>
      <vt:lpstr>'BANCO DADOS ARQ'!_005___SOLEIRA</vt:lpstr>
      <vt:lpstr>'BANCO DADOS ARQ'!_005___URBANIZAÇÃO_1</vt:lpstr>
      <vt:lpstr>'BANCO DADOS ARQ'!_006___ACESSÓRIOS_ESPECIAIS</vt:lpstr>
      <vt:lpstr>'BANCO DADOS ARQ'!_006___ACESSÓRIOS_ESPECIAIS_1</vt:lpstr>
      <vt:lpstr>'BANCO DADOS ARQ'!_006___TABELA_DE_LOUÇAS_1</vt:lpstr>
      <vt:lpstr>'BANCO DADOS ARQ'!_007___PINTURA_ACRÍLICA_EM_TETO</vt:lpstr>
      <vt:lpstr>'BANCO DADOS ARQ'!_007___PINTURA_ACRÍLICA_INTERNA_EM_PAREDES</vt:lpstr>
      <vt:lpstr>'BANCO DADOS ARQ'!_007___PINTURA_ESMALTE_EM_SUPERFÍCIE_METÁLICA___JANELA</vt:lpstr>
      <vt:lpstr>'BANCO DADOS ARQ'!_007___PINTURA_ESMALTE_EM_SUPERFÍCIE_METÁLICA___JANELA_2</vt:lpstr>
      <vt:lpstr>'BANCO DADOS ARQ'!_007___PINTURA_ESMALTE_EM_SUPERFÍCIE_METÁLICA___PORTAS_1</vt:lpstr>
      <vt:lpstr>'BANCO DADOS ARQ'!_007___PINTURA_ESMALTE_EM_SUPERFÍCIE_METÁLICA___PORTAS_2</vt:lpstr>
      <vt:lpstr>AMBIENTES</vt:lpstr>
      <vt:lpstr>'BANCO DADOS ARQ'!Area_de_impressao</vt:lpstr>
      <vt:lpstr>'BDI C DES '!Area_de_impressao</vt:lpstr>
      <vt:lpstr>'BDI S DES'!Area_de_impressao</vt:lpstr>
      <vt:lpstr>COMPOSIÇÃO!Area_de_impressao</vt:lpstr>
      <vt:lpstr>COTAÇÕE!Area_de_impressao</vt:lpstr>
      <vt:lpstr>COTAÇÕES!Area_de_impressao</vt:lpstr>
      <vt:lpstr>'COTAÇÕES XXX'!Area_de_impressao</vt:lpstr>
      <vt:lpstr>'CRONOGRAMA DES'!Area_de_impressao</vt:lpstr>
      <vt:lpstr>'CRONOGRAMA S DES'!Area_de_impressao</vt:lpstr>
      <vt:lpstr>'MEMORIA DE CALCULO AT'!Area_de_impressao</vt:lpstr>
      <vt:lpstr>ORÇAMENTO_DES!Area_de_impressao</vt:lpstr>
      <vt:lpstr>RELEVÂNCIA!Area_de_impressao</vt:lpstr>
      <vt:lpstr>'CRONOGRAMA S DES'!ORÇAMENTO</vt:lpstr>
      <vt:lpstr>RELEVÂNCIA!ORÇAMENTO</vt:lpstr>
      <vt:lpstr>ORÇAMENTO</vt:lpstr>
      <vt:lpstr>PAREDES</vt:lpstr>
      <vt:lpstr>PROC</vt:lpstr>
      <vt:lpstr>ORÇAMENTO_DES!Titulos_de_impressao</vt:lpstr>
      <vt:lpstr>RELEVÂNCIA!Titulos_de_impressao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Renato</dc:creator>
  <cp:lastModifiedBy>Engeluga</cp:lastModifiedBy>
  <cp:lastPrinted>2023-12-05T17:24:32Z</cp:lastPrinted>
  <dcterms:created xsi:type="dcterms:W3CDTF">2016-12-08T00:50:18Z</dcterms:created>
  <dcterms:modified xsi:type="dcterms:W3CDTF">2023-12-05T17:27:11Z</dcterms:modified>
</cp:coreProperties>
</file>