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EstaPastaDeTrabalho"/>
  <mc:AlternateContent xmlns:mc="http://schemas.openxmlformats.org/markup-compatibility/2006">
    <mc:Choice Requires="x15">
      <x15ac:absPath xmlns:x15ac="http://schemas.microsoft.com/office/spreadsheetml/2010/11/ac" url="\\servidor\ENGELUGA - Copia\ENGELUGA\Clientes\Eldorado\2024\UBS PORTE 01\ORÇAMENTO\PLANILHA ORÇAMENTÁRIA\"/>
    </mc:Choice>
  </mc:AlternateContent>
  <xr:revisionPtr revIDLastSave="0" documentId="13_ncr:1_{F256B78F-D9AB-473B-8094-FFD4EEC8F2D6}" xr6:coauthVersionLast="47" xr6:coauthVersionMax="47" xr10:uidLastSave="{00000000-0000-0000-0000-000000000000}"/>
  <bookViews>
    <workbookView xWindow="28680" yWindow="-120" windowWidth="29040" windowHeight="15720" tabRatio="697" firstSheet="4" activeTab="4" xr2:uid="{69E39BD2-DCC6-49E8-B2C7-CD8845D8435A}"/>
  </bookViews>
  <sheets>
    <sheet name="IMAGENS" sheetId="34" state="hidden" r:id="rId1"/>
    <sheet name="REFERENCIA" sheetId="33" state="hidden" r:id="rId2"/>
    <sheet name="CHECK-LIST" sheetId="50" state="hidden" r:id="rId3"/>
    <sheet name="DADOS" sheetId="32" state="hidden" r:id="rId4"/>
    <sheet name="RELEVÂNCIA" sheetId="52" r:id="rId5"/>
    <sheet name="QUADRO RESUMO" sheetId="51" r:id="rId6"/>
    <sheet name="ORÇAMENTO" sheetId="12" r:id="rId7"/>
    <sheet name="GASES MEDICINAIS" sheetId="45" state="hidden" r:id="rId8"/>
    <sheet name="MEMORIA DE CALCULO AT" sheetId="37" r:id="rId9"/>
    <sheet name="BANCO DADOS ARQ" sheetId="39" state="hidden" r:id="rId10"/>
    <sheet name="lista mat. estrutura" sheetId="53" state="hidden" r:id="rId11"/>
    <sheet name="COMPOSIÇÃO" sheetId="49" r:id="rId12"/>
    <sheet name="COTAÇÕES" sheetId="46" r:id="rId13"/>
    <sheet name="CRONOGRAMA" sheetId="14" r:id="rId14"/>
    <sheet name="CRONOGRAMA S DES" sheetId="47" state="hidden" r:id="rId15"/>
    <sheet name="BDI C DES " sheetId="42" state="hidden" r:id="rId16"/>
    <sheet name="BDI S DES" sheetId="48" state="hidden" r:id="rId17"/>
    <sheet name="BDI S DES (2)" sheetId="54"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000____VERGA_PORTA_GERAL" localSheetId="9">'BANCO DADOS ARQ'!#REF!</definedName>
    <definedName name="_000____VERGA_PORTA_GERAL_1" localSheetId="9">'BANCO DADOS ARQ'!#REF!</definedName>
    <definedName name="_000____VERGA_PORTA_GERAL_4" localSheetId="9">'BANCO DADOS ARQ'!#REF!</definedName>
    <definedName name="_000___TABELA_DE_AMBIENTES_GERAL" localSheetId="9">'BANCO DADOS ARQ'!$B$8:$G$39</definedName>
    <definedName name="_000___TABELA_DE_AMBIENTES_GERAL_1" localSheetId="9">'BANCO DADOS ARQ'!#REF!</definedName>
    <definedName name="_000___VERGA_CONTRAVERGA_JANELAS_GERAL" localSheetId="9">'BANCO DADOS ARQ'!#REF!</definedName>
    <definedName name="_000___VERGA_CONTRAVERGA_JANELAS_GERAL_1" localSheetId="9">'BANCO DADOS ARQ'!#REF!</definedName>
    <definedName name="_000___VERGA_CONTRAVERGA_JANELAS_GERAL_4" localSheetId="9">'BANCO DADOS ARQ'!#REF!</definedName>
    <definedName name="_003___JANELAS" localSheetId="9">'BANCO DADOS ARQ'!#REF!</definedName>
    <definedName name="_003___JANELAS_1" localSheetId="9">'BANCO DADOS ARQ'!#REF!</definedName>
    <definedName name="_003___JANELAS_4" localSheetId="9">'BANCO DADOS ARQ'!#REF!</definedName>
    <definedName name="_003___JANELAS_5" localSheetId="9">'BANCO DADOS ARQ'!$B$57:$H$62</definedName>
    <definedName name="_003___JANELAS_6" localSheetId="9">'BANCO DADOS ARQ'!#REF!</definedName>
    <definedName name="_003___PEITORIL_DE_GRANITO_PARA_JANELAS" localSheetId="9">'BANCO DADOS ARQ'!#REF!</definedName>
    <definedName name="_003___PEITORIL_DE_GRANITO_PARA_JANELAS_1" localSheetId="9">'BANCO DADOS ARQ'!#REF!</definedName>
    <definedName name="_003___PORTAS" localSheetId="9">'BANCO DADOS ARQ'!#REF!</definedName>
    <definedName name="_003___PORTAS_1" localSheetId="9">'BANCO DADOS ARQ'!#REF!</definedName>
    <definedName name="_003___PORTAS_4" localSheetId="9">'BANCO DADOS ARQ'!$B$41:$G$52</definedName>
    <definedName name="_003___PORTAS_5" localSheetId="9">'BANCO DADOS ARQ'!$B$66:$I$76</definedName>
    <definedName name="_003___PORTAS_5_4" localSheetId="9">'BANCO DADOS ARQ'!$B$80:$H$91</definedName>
    <definedName name="_004___ARGAMASSA_BARITADA" localSheetId="9">'BANCO DADOS ARQ'!#REF!</definedName>
    <definedName name="_004___CHAPISCO_TETO" localSheetId="9">'BANCO DADOS ARQ'!#REF!</definedName>
    <definedName name="_004___CHAPISCO_TETO_1" localSheetId="9">'BANCO DADOS ARQ'!#REF!</definedName>
    <definedName name="_004___COBERTURA" localSheetId="9">'BANCO DADOS ARQ'!#REF!</definedName>
    <definedName name="_004___COBERTURA_1" localSheetId="9">'BANCO DADOS ARQ'!#REF!</definedName>
    <definedName name="_004___CUMEEIRA_EM_FIBROCIMENTO" localSheetId="9">'BANCO DADOS ARQ'!#REF!</definedName>
    <definedName name="_004___CUMEEIRA_EM_FIBROCIMENTO_1" localSheetId="9">'BANCO DADOS ARQ'!#REF!</definedName>
    <definedName name="_004___FORRO_DRYWALL" localSheetId="9">'BANCO DADOS ARQ'!#REF!</definedName>
    <definedName name="_004___FORRO_DRYWALL_1" localSheetId="9">'BANCO DADOS ARQ'!$B$95:$C$126</definedName>
    <definedName name="_004___FORRO_DRYWALL_1_4" localSheetId="9">'BANCO DADOS ARQ'!$B$130:$C$161</definedName>
    <definedName name="_004___FORRO_MINERAL" localSheetId="9">'BANCO DADOS ARQ'!#REF!</definedName>
    <definedName name="_004___INSTALAÇÃO_DE_AZULEJO___H___1_80M___TOTAL" localSheetId="9">'BANCO DADOS ARQ'!#REF!</definedName>
    <definedName name="_004___INSTALAÇÃO_DE_AZULEJO___H___1_80M___TOTAL_1" localSheetId="9">'BANCO DADOS ARQ'!#REF!</definedName>
    <definedName name="_004___INSTALAÇÃO_DE_AZULEJO___H___1_80M___TOTAL_4" localSheetId="9">'BANCO DADOS ARQ'!#REF!</definedName>
    <definedName name="_004___INSTALAÇÃO_DE_AZULEJO___H___1_80M___TOTAL_5" localSheetId="9">'BANCO DADOS ARQ'!#REF!</definedName>
    <definedName name="_004___INSTALAÇÃO_DE_AZULEJO___H___1_80M___TOTAL_5_4" localSheetId="9">'BANCO DADOS ARQ'!#REF!</definedName>
    <definedName name="_004___INSTALAÇÃO_DE_AZULEJO___H___1_80M___TOTAL_5_4_4" localSheetId="9">'BANCO DADOS ARQ'!#REF!</definedName>
    <definedName name="_004___MATERIAIS___CALHA" localSheetId="9">'BANCO DADOS ARQ'!#REF!</definedName>
    <definedName name="_004___MATERIAIS___CALHA_1" localSheetId="9">'BANCO DADOS ARQ'!#REF!</definedName>
    <definedName name="_004___REVESTIMENTO_LAMINADO" localSheetId="9">'BANCO DADOS ARQ'!#REF!</definedName>
    <definedName name="_004___REVESTIMENTO_LAMINADO_4" localSheetId="9">'BANCO DADOS ARQ'!#REF!</definedName>
    <definedName name="_004___REVESTIMENTO_LAMINADO_4_4" localSheetId="9">'BANCO DADOS ARQ'!$B$164:$E$178</definedName>
    <definedName name="_004___REVESTIMENTO_LAMINADO_4_4_4" localSheetId="9">'BANCO DADOS ARQ'!$B$183:$C$214</definedName>
    <definedName name="_004___REVESTIMENTO_LAMINADO_4_5" localSheetId="9">'BANCO DADOS ARQ'!#REF!</definedName>
    <definedName name="_004___RUFO_DE_ENCOSTO_EM_AÇO_GALVANIZADO" localSheetId="9">'BANCO DADOS ARQ'!#REF!</definedName>
    <definedName name="_004___RUFO_DE_ENCOSTO_EM_AÇO_GALVANIZADO_1" localSheetId="9">'BANCO DADOS ARQ'!#REF!</definedName>
    <definedName name="_004___RUFO_DE_ENCOSTO_EM_AÇO_GALVANIZADO_2" localSheetId="9">'BANCO DADOS ARQ'!#REF!</definedName>
    <definedName name="_004___RUFO_PINGADEIRA__EM_AÇO_GALVANIZADO" localSheetId="9">'BANCO DADOS ARQ'!#REF!</definedName>
    <definedName name="_004___RUFO_PINGADEIRA__EM_AÇO_GALVANIZADO_1" localSheetId="9">'BANCO DADOS ARQ'!#REF!</definedName>
    <definedName name="_004___RUFO_PINGADEIRA__EM_AÇO_GALVANIZADO_2" localSheetId="9">'BANCO DADOS ARQ'!#REF!</definedName>
    <definedName name="_004___TESOURA" localSheetId="9">'BANCO DADOS ARQ'!#REF!</definedName>
    <definedName name="_005____PISO_GRANILITE" localSheetId="9">'BANCO DADOS ARQ'!#REF!</definedName>
    <definedName name="_005____PISO_GRANILITE_1" localSheetId="9">'BANCO DADOS ARQ'!#REF!</definedName>
    <definedName name="_005____PISO_MANTA_VÍNILICA" localSheetId="9">'BANCO DADOS ARQ'!#REF!</definedName>
    <definedName name="_005___PISO_60X60CM_GERAL" localSheetId="9">'BANCO DADOS ARQ'!#REF!</definedName>
    <definedName name="_005___PISO_60X60CM_GERAL_1" localSheetId="9">'BANCO DADOS ARQ'!#REF!</definedName>
    <definedName name="_005___PISO_60X60CM_GERAL_4" localSheetId="9">'BANCO DADOS ARQ'!#REF!</definedName>
    <definedName name="_005___PISO_ASSOALHO" localSheetId="9">'BANCO DADOS ARQ'!#REF!</definedName>
    <definedName name="_005___PISO_CERÂMICO_45X45CM____GERAL" localSheetId="9">'BANCO DADOS ARQ'!#REF!</definedName>
    <definedName name="_005___PISO_CERÂMICO_45X45CM____GERAL_1" localSheetId="9">'BANCO DADOS ARQ'!#REF!</definedName>
    <definedName name="_005___PISO_CERÂMICO_45X45CM____GERAL_2" localSheetId="9">'BANCO DADOS ARQ'!#REF!</definedName>
    <definedName name="_005___PISO_GERAL" localSheetId="9">'BANCO DADOS ARQ'!#REF!</definedName>
    <definedName name="_005___PISO_GERAL_1" localSheetId="9">'BANCO DADOS ARQ'!#REF!</definedName>
    <definedName name="_005___RODAPÉ_CERÂMICO" localSheetId="9">'BANCO DADOS ARQ'!#REF!</definedName>
    <definedName name="_005___RODAPÉ_CERÂMICO_1" localSheetId="9">'BANCO DADOS ARQ'!#REF!</definedName>
    <definedName name="_005___RODAPÉ_CERÂMICO_2" localSheetId="9">'BANCO DADOS ARQ'!#REF!</definedName>
    <definedName name="_005___RODAPÉ_CERÂMICO_3" localSheetId="9">'BANCO DADOS ARQ'!#REF!</definedName>
    <definedName name="_005___RODAPÉ_CERÂMICO_45X45CM" localSheetId="9">'BANCO DADOS ARQ'!#REF!</definedName>
    <definedName name="_005___RODAPÉ_CERÂMICO_60X60CM" localSheetId="9">'BANCO DADOS ARQ'!#REF!</definedName>
    <definedName name="_005___RODAPÉ_MANTA_VÍNILICA" localSheetId="9">'BANCO DADOS ARQ'!#REF!</definedName>
    <definedName name="_005___SOLEIRA" localSheetId="9">'BANCO DADOS ARQ'!#REF!</definedName>
    <definedName name="_005___SOLEIRA_4" localSheetId="9">'BANCO DADOS ARQ'!#REF!</definedName>
    <definedName name="_005___SOLEIRA_4_4" localSheetId="9">'BANCO DADOS ARQ'!#REF!</definedName>
    <definedName name="_005___SOLEIRA_4_4_4" localSheetId="9">'BANCO DADOS ARQ'!#REF!</definedName>
    <definedName name="_005___URBANIZAÇÃO" localSheetId="9">'BANCO DADOS ARQ'!#REF!</definedName>
    <definedName name="_005___URBANIZAÇÃO_1" localSheetId="9">'BANCO DADOS ARQ'!#REF!</definedName>
    <definedName name="_006___ACESSÓRIOS_ESPECIAIS" localSheetId="9">'BANCO DADOS ARQ'!#REF!</definedName>
    <definedName name="_006___ACESSÓRIOS_ESPECIAIS_1" localSheetId="9">'BANCO DADOS ARQ'!#REF!</definedName>
    <definedName name="_006___TABELA_DE_LOUÇAS" localSheetId="9">'BANCO DADOS ARQ'!#REF!</definedName>
    <definedName name="_006___TABELA_DE_LOUÇAS_1" localSheetId="9">'BANCO DADOS ARQ'!#REF!</definedName>
    <definedName name="_007___PINTURA_ACRÍLICA_EM_TETO" localSheetId="9">'BANCO DADOS ARQ'!#REF!</definedName>
    <definedName name="_007___PINTURA_ACRÍLICA_EM_TETO_1" localSheetId="9">'BANCO DADOS ARQ'!#REF!</definedName>
    <definedName name="_007___PINTURA_ACRÍLICA_INTERNA_EM_PAREDES" localSheetId="9">'BANCO DADOS ARQ'!#REF!</definedName>
    <definedName name="_007___PINTURA_ACRÍLICA_INTERNA_EM_PAREDES_1" localSheetId="9">'BANCO DADOS ARQ'!#REF!</definedName>
    <definedName name="_007___PINTURA_ACRÍLICA_INTERNA_EM_PAREDES_4" localSheetId="9">'BANCO DADOS ARQ'!#REF!</definedName>
    <definedName name="_007___PINTURA_ESMALTE_EM_SUPERFÍCIE_METÁLICA___JANELA" localSheetId="9">'BANCO DADOS ARQ'!#REF!</definedName>
    <definedName name="_007___PINTURA_ESMALTE_EM_SUPERFÍCIE_METÁLICA___JANELA_1" localSheetId="9">'BANCO DADOS ARQ'!#REF!</definedName>
    <definedName name="_007___PINTURA_ESMALTE_EM_SUPERFÍCIE_METÁLICA___JANELA_2" localSheetId="9">'BANCO DADOS ARQ'!#REF!</definedName>
    <definedName name="_007___PINTURA_ESMALTE_EM_SUPERFÍCIE_METÁLICA___JANELA_4" localSheetId="9">'BANCO DADOS ARQ'!#REF!</definedName>
    <definedName name="_007___PINTURA_ESMALTE_EM_SUPERFÍCIE_METÁLICA___PORTAS" localSheetId="9">'BANCO DADOS ARQ'!#REF!</definedName>
    <definedName name="_007___PINTURA_ESMALTE_EM_SUPERFÍCIE_METÁLICA___PORTAS_1" localSheetId="9">'BANCO DADOS ARQ'!#REF!</definedName>
    <definedName name="_007___PINTURA_ESMALTE_EM_SUPERFÍCIE_METÁLICA___PORTAS_2" localSheetId="9">'BANCO DADOS ARQ'!#REF!</definedName>
    <definedName name="_007___PINTURA_ESMALTE_SINTÉTICO_EM_MADEIRA___PORTAS" localSheetId="9">'BANCO DADOS ARQ'!#REF!</definedName>
    <definedName name="_007___PINTURA_ESMALTE_SINTÉTICO_EM_MADEIRA___PORTAS_1" localSheetId="9">'BANCO DADOS ARQ'!#REF!</definedName>
    <definedName name="_xlnm._FilterDatabase" localSheetId="9" hidden="1">'BANCO DADOS ARQ'!$B$2:$G$181</definedName>
    <definedName name="_xlnm._FilterDatabase" localSheetId="17" hidden="1">'BDI S DES (2)'!$I$13:$I$75</definedName>
    <definedName name="_xlnm._FilterDatabase" localSheetId="11" hidden="1">COMPOSIÇÃO!$B$1:$B$577</definedName>
    <definedName name="_xlnm._FilterDatabase" localSheetId="12" hidden="1">COTAÇÕES!$A$1:$A$43</definedName>
    <definedName name="_xlnm._FilterDatabase" localSheetId="8" hidden="1">'MEMORIA DE CALCULO AT'!$B$3:$B$948</definedName>
    <definedName name="ACOMPANHAMENTO" hidden="1">IF(VALUE(#REF!)=2,"BM","PLE")</definedName>
    <definedName name="AMBIENTES" localSheetId="15">'[1]MEMORIA DE CALCULO AT'!#REF!</definedName>
    <definedName name="AMBIENTES" localSheetId="16">'[1]MEMORIA DE CALCULO AT'!#REF!</definedName>
    <definedName name="AMBIENTES" localSheetId="17">#REF!</definedName>
    <definedName name="AMBIENTES">'MEMORIA DE CALCULO AT'!$B$16:$J$18</definedName>
    <definedName name="_xlnm.Print_Area" localSheetId="9">'BANCO DADOS ARQ'!$B$2:$G$181</definedName>
    <definedName name="_xlnm.Print_Area" localSheetId="15">'BDI C DES '!$A$1:$F$52</definedName>
    <definedName name="_xlnm.Print_Area" localSheetId="16">'BDI S DES'!$A$1:$F$50</definedName>
    <definedName name="_xlnm.Print_Area" localSheetId="17">'BDI S DES (2)'!$J$1:$S$42</definedName>
    <definedName name="_xlnm.Print_Area" localSheetId="2">'CHECK-LIST'!$B$2:$E$32</definedName>
    <definedName name="_xlnm.Print_Area" localSheetId="11">COMPOSIÇÃO!$A$1:$H$570</definedName>
    <definedName name="_xlnm.Print_Area" localSheetId="12">COTAÇÕES!$A$1:$E$119</definedName>
    <definedName name="_xlnm.Print_Area" localSheetId="13">CRONOGRAMA!$A$1:$X$63</definedName>
    <definedName name="_xlnm.Print_Area" localSheetId="14">'CRONOGRAMA S DES'!$A$1:$X$69</definedName>
    <definedName name="_xlnm.Print_Area" localSheetId="8">'MEMORIA DE CALCULO AT'!$B$3:$J$941</definedName>
    <definedName name="_xlnm.Print_Area" localSheetId="6">ORÇAMENTO!$B$2:$L$519</definedName>
    <definedName name="_xlnm.Print_Area" localSheetId="5">'QUADRO RESUMO'!$A$1:$M$33</definedName>
    <definedName name="_xlnm.Print_Area" localSheetId="4">RELEVÂNCIA!$B$2:$F$17</definedName>
    <definedName name="AUTOEVENTO" hidden="1">#REF!</definedName>
    <definedName name="_xlnm.Database" localSheetId="15">#REF!</definedName>
    <definedName name="_xlnm.Database" localSheetId="16">#REF!</definedName>
    <definedName name="_xlnm.Database" localSheetId="17">#REF!</definedName>
    <definedName name="_xlnm.Database" localSheetId="2">#REF!</definedName>
    <definedName name="_xlnm.Database" localSheetId="11">#REF!</definedName>
    <definedName name="_xlnm.Database" localSheetId="12">#REF!</definedName>
    <definedName name="_xlnm.Database" localSheetId="8">#REF!</definedName>
    <definedName name="_xlnm.Database" localSheetId="5">#REF!</definedName>
    <definedName name="_xlnm.Database">#REF!</definedName>
    <definedName name="BDI.Filtro" localSheetId="17" hidden="1">'BDI S DES (2)'!$I$13:$I$75</definedName>
    <definedName name="BDI.Opcao" hidden="1">#REF!</definedName>
    <definedName name="BDI.TipoObra" localSheetId="17" hidden="1">'BDI S DES (2)'!$A$81:$A$89</definedName>
    <definedName name="BDI.TipoObra" hidden="1">#REF!</definedName>
    <definedName name="BM.AFAcumulado" hidden="1">#REF!</definedName>
    <definedName name="BM.AFAnterior" hidden="1">#REF!</definedName>
    <definedName name="BM.MaxMed" localSheetId="17" hidden="1">IF('BDI S DES (2)'!RegimeExecucao="Global",1,#REF!)</definedName>
    <definedName name="BM.MaxMed" hidden="1">IF(RegimeExecucao="Global",1,#REF!)</definedName>
    <definedName name="BM.MEDAcumulado" localSheetId="17" hidden="1">IF(COUNTIF(#REF!,BM.medicao)&gt;0,SUM(OFFSET(#REF!,0,0,1,MATCH(BM.medicao,#REF!,0))),0)</definedName>
    <definedName name="BM.MEDAcumulado" hidden="1">IF(COUNTIF(#REF!,BM.medicao)&gt;0,SUM(OFFSET(#REF!,0,0,1,MATCH(BM.medicao,#REF!,0))),0)</definedName>
    <definedName name="BM.MEDAnterior" localSheetId="17" hidden="1">IF(COUNTIF(#REF!,BM.medicao-1)&gt;0,SUM(OFFSET(#REF!,0,0,1,MATCH(BM.medicao-1,#REF!,0))),0)</definedName>
    <definedName name="BM.MEDAnterior" hidden="1">IF(COUNTIF(#REF!,BM.medicao-1)&gt;0,SUM(OFFSET(#REF!,0,0,1,MATCH(BM.medicao-1,#REF!,0))),0)</definedName>
    <definedName name="BM.medicao" hidden="1">OFFSET(#REF!,1,0)</definedName>
    <definedName name="BM.MinMed" localSheetId="17" hidden="1">IF('BDI S DES (2)'!RegimeExecucao="Global",-1,-#REF!)</definedName>
    <definedName name="BM.MinMed" hidden="1">IF(RegimeExecucao="Global",-1,-#REF!)</definedName>
    <definedName name="BOLETIM" localSheetId="15">#REF!</definedName>
    <definedName name="BOLETIM" localSheetId="16">#REF!</definedName>
    <definedName name="BOLETIM" localSheetId="17">#REF!</definedName>
    <definedName name="BOLETIM" localSheetId="2">#REF!</definedName>
    <definedName name="BOLETIM" localSheetId="11">#REF!</definedName>
    <definedName name="BOLETIM" localSheetId="12">#REF!</definedName>
    <definedName name="BOLETIM" localSheetId="8">#REF!</definedName>
    <definedName name="BOLETIM" localSheetId="5">#REF!</definedName>
    <definedName name="BOLETIM">#REF!</definedName>
    <definedName name="CAIXA.Modo" hidden="1">#REF!</definedName>
    <definedName name="CÁLCULO.NúmeroDeEventos" localSheetId="17" hidden="1">IF(AUTOEVENTO&lt;&gt;"manual",MAX(#REF!),MAX(OFFSET(#REF!,1,0)))</definedName>
    <definedName name="CÁLCULO.NúmeroDeEventos" hidden="1">IF(AUTOEVENTO&lt;&gt;"manual",MAX(#REF!),MAX(OFFSET(#REF!,1,0)))</definedName>
    <definedName name="CÁLCULO.NúmeroDeFrentes" hidden="1">COLUMN(#REF!)-COLUMN(#REF!)</definedName>
    <definedName name="CÁLCULO.TotalAdmLocal" localSheetId="17" hidden="1">IF(AUTOEVENTO="manual",SUMIF(#REF!,1,#REF!),0)</definedName>
    <definedName name="CÁLCULO.TotalAdmLocal" hidden="1">IF(AUTOEVENTO="manual",SUMIF(#REF!,1,#REF!),0)</definedName>
    <definedName name="CONTRATO">[2]APONT!$B$5:$G$426</definedName>
    <definedName name="_xlnm.Criteria" localSheetId="15">#REF!</definedName>
    <definedName name="_xlnm.Criteria" localSheetId="16">#REF!</definedName>
    <definedName name="_xlnm.Criteria" localSheetId="17">#REF!</definedName>
    <definedName name="_xlnm.Criteria" localSheetId="2">#REF!</definedName>
    <definedName name="_xlnm.Criteria" localSheetId="11">#REF!</definedName>
    <definedName name="_xlnm.Criteria" localSheetId="12">#REF!</definedName>
    <definedName name="_xlnm.Criteria" localSheetId="8">#REF!</definedName>
    <definedName name="_xlnm.Criteria" localSheetId="5">#REF!</definedName>
    <definedName name="_xlnm.Criteria">#REF!</definedName>
    <definedName name="CRONO.LinhasNecessarias" localSheetId="17" hidden="1">COUNTIF(#REF!,"Manual")+COUNTIF(#REF!,"SemiAuto")+COUNT(ORÇAMENTO.ListaCrono)</definedName>
    <definedName name="CRONO.LinhasNecessarias" hidden="1">COUNTIF(#REF!,"Manual")+COUNTIF(#REF!,"SemiAuto")+COUNT(ORÇAMENTO.ListaCrono)</definedName>
    <definedName name="CRONO.MaxParc" hidden="1">#REF!+#REF!</definedName>
    <definedName name="CRONO.NivelExibicao" hidden="1">#REF!</definedName>
    <definedName name="CRONOPLE.ValorDoEvento" hidden="1">SUMIF(#REF!,#REF!,OFFSET(#REF!,0,#REF!))</definedName>
    <definedName name="DESONERACAO" localSheetId="16" hidden="1">IF(OR(Import.Desoneracao="DESONERADO",Import.Desoneracao="SIM"),"SIM","NÃO")</definedName>
    <definedName name="DESONERACAO" localSheetId="17" hidden="1">IF(OR(Import.Desoneracao="DESONERADO",Import.Desoneracao="SIM"),"SIM","NÃO")</definedName>
    <definedName name="DESONERACAO" hidden="1">IF(OR(Import.Desoneracao="DESONERADO",Import.Desoneracao="SIM"),"SIM","NÃO")</definedName>
    <definedName name="EVENTOS.Lista" hidden="1">#REF!:OFFSET(#REF!,-1,0)</definedName>
    <definedName name="EVENTOS.ListaValidacao" hidden="1">#REF!:OFFSET(#REF!,-1,0)</definedName>
    <definedName name="Excel_BuiltIn_Database" localSheetId="17" hidden="1">TEXT(Import.DataBase,"mm-aaaa")</definedName>
    <definedName name="Excel_BuiltIn_Database" hidden="1">TEXT(Import.DataBase,"mm-aaaa")</definedName>
    <definedName name="G" localSheetId="15">#REF!</definedName>
    <definedName name="G" localSheetId="16">#REF!</definedName>
    <definedName name="G" localSheetId="17">#REF!</definedName>
    <definedName name="G" localSheetId="2">#REF!</definedName>
    <definedName name="G" localSheetId="11">#REF!</definedName>
    <definedName name="G" localSheetId="12">#REF!</definedName>
    <definedName name="G" localSheetId="8">#REF!</definedName>
    <definedName name="G" localSheetId="5">#REF!</definedName>
    <definedName name="G">#REF!</definedName>
    <definedName name="IMAGENS">OFFSET([3]DADOS!$J$2,[3]DADOS!$A$8,0,1,1)</definedName>
    <definedName name="ImgEscudo" localSheetId="15">INDEX(IMAGENS!$B$1:$B$18,MATCH(DADOS!$D$8,IMAGENS!$A$1:$A$18,0))</definedName>
    <definedName name="ImgEscudo" localSheetId="16">INDEX(IMAGENS!$B$1:$B$18,MATCH(DADOS!$D$8,IMAGENS!$A$1:$A$18,0))</definedName>
    <definedName name="ImgEscudo" localSheetId="17">INDEX(#REF!,MATCH(#REF!,#REF!,0))</definedName>
    <definedName name="ImgEscudo" localSheetId="2">INDEX([4]IMAGENS!$B$1:$B$14,MATCH([4]DADOS!$D$8,[4]IMAGENS!$A$1:$A$30,0))</definedName>
    <definedName name="ImgEscudo" localSheetId="11">INDEX(IMAGENS!$B$1:$B$18,MATCH(DADOS!$D$8,IMAGENS!$A$1:$A$18,0))</definedName>
    <definedName name="ImgEscudo" localSheetId="12">INDEX(IMAGENS!$B$1:$B$18,MATCH(DADOS!$D$8,IMAGENS!$A$1:$A$18,0))</definedName>
    <definedName name="ImgEscudo" localSheetId="13">INDEX(IMAGENS!$B$1:$B$18,MATCH(DADOS!$D$8,IMAGENS!$A$1:$A$18,0))</definedName>
    <definedName name="ImgEscudo" localSheetId="14">INDEX(IMAGENS!$B$1:$B$18,MATCH(DADOS!$D$8,IMAGENS!$A$1:$A$18,0))</definedName>
    <definedName name="ImgEscudo" localSheetId="8">INDEX(IMAGENS!$B$1:$B$18,MATCH(DADOS!$D$8,IMAGENS!$A$1:$A$18,0))</definedName>
    <definedName name="ImgEscudo" localSheetId="6">INDEX(IMAGENS!$B$1:$B$18,MATCH(DADOS!$D$8,IMAGENS!$A$1:$A$18,0))</definedName>
    <definedName name="ImgEscudo" localSheetId="5">INDEX([4]IMAGENS!$B$1:$B$14,MATCH([4]DADOS!$D$8,[4]IMAGENS!$A$1:$A$30,0))</definedName>
    <definedName name="ImgEscudo" localSheetId="4">INDEX(IMAGENS!$B$1:$B$18,MATCH(DADOS!$D$8,IMAGENS!$A$1:$A$18,0))</definedName>
    <definedName name="ImgEscudo">INDEX(IMAGENS!$B$1:$B$13,MATCH(DADOS!$D$8,IMAGENS!$A$1:$A$18,0))</definedName>
    <definedName name="Import.Apelido" hidden="1">#REF!</definedName>
    <definedName name="Import.BDI.Det1" localSheetId="17" hidden="1">'BDI S DES (2)'!$S$23:$S$28</definedName>
    <definedName name="Import.BDI.Det2" localSheetId="17" hidden="1">'BDI S DES (2)'!$S$52:$S$57</definedName>
    <definedName name="Import.BDI.Det3" localSheetId="17" hidden="1">'BDI S DES (2)'!#REF!</definedName>
    <definedName name="Import.BDI.Det3" hidden="1">#REF!</definedName>
    <definedName name="Import.BDI.ISS" localSheetId="17" hidden="1">'BDI S DES (2)'!$R$12:$S$13</definedName>
    <definedName name="Import.BDI.Obs1" localSheetId="17" hidden="1">'BDI S DES (2)'!$J$42</definedName>
    <definedName name="Import.BDI.Obs2" localSheetId="17" hidden="1">'BDI S DES (2)'!$J$73</definedName>
    <definedName name="Import.BDI.Obs3" localSheetId="17" hidden="1">'BDI S DES (2)'!#REF!</definedName>
    <definedName name="Import.BDI.Obs3" hidden="1">#REF!</definedName>
    <definedName name="Import.BDI.Tipo1" localSheetId="17" hidden="1">'BDI S DES (2)'!$J$19</definedName>
    <definedName name="Import.BDI.Tipo2" localSheetId="17" hidden="1">'BDI S DES (2)'!$J$48</definedName>
    <definedName name="Import.BDI.Tipo3" localSheetId="17" hidden="1">'BDI S DES (2)'!#REF!</definedName>
    <definedName name="Import.BDI.Tipo3" hidden="1">#REF!</definedName>
    <definedName name="Import.BMAFAcumulado" hidden="1">OFFSET(#REF!,1,0):OFFSET(#REF!,-1,0)</definedName>
    <definedName name="Import.CNPJ" hidden="1">#REF!</definedName>
    <definedName name="Import.Código" hidden="1">OFFSET(#REF!,1,0):OFFSET(#REF!,-1,0)</definedName>
    <definedName name="Import.Contrapartida" hidden="1">#REF!</definedName>
    <definedName name="Import.CPMaxPerc" hidden="1">#REF!</definedName>
    <definedName name="Import.CPMinAbsoluta" hidden="1">#REF!</definedName>
    <definedName name="Import.CPMinPerc" hidden="1">#REF!</definedName>
    <definedName name="Import.CR" hidden="1">#REF!</definedName>
    <definedName name="Import.CRONOPLE" hidden="1">OFFSET(#REF!,1,1):OFFSET(#REF!,-1,-1)</definedName>
    <definedName name="Import.CTEF" hidden="1">#REF!</definedName>
    <definedName name="Import.CustoUnitário" hidden="1">OFFSET(#REF!,1,0):OFFSET(#REF!,-1,0)</definedName>
    <definedName name="Import.DataBase" hidden="1">OFFSET(#REF!,0,-1)</definedName>
    <definedName name="Import.DataBaseLicit" hidden="1">OFFSET(#REF!,0,-1)</definedName>
    <definedName name="Import.DataInicioObra" hidden="1">#REF!</definedName>
    <definedName name="Import.DescLote" hidden="1">#REF!</definedName>
    <definedName name="Import.Descrição" hidden="1">OFFSET(#REF!,1,0):OFFSET(#REF!,-1,0)</definedName>
    <definedName name="Import.Desoneracao" hidden="1">OFFSET(#REF!,0,-1)</definedName>
    <definedName name="Import.empresa" hidden="1">#REF!</definedName>
    <definedName name="Import.Eventos.Nomes" hidden="1">OFFSET(#REF!,1,0):OFFSET(#REF!,-1,0)</definedName>
    <definedName name="Import.Fonte" hidden="1">OFFSET(#REF!,1,0):OFFSET(#REF!,-1,0)</definedName>
    <definedName name="Import.FrenteDeObra" hidden="1">#REF!:OFFSET(#REF!,0,-1)</definedName>
    <definedName name="Import.Município" hidden="1">#REF!</definedName>
    <definedName name="Import.Nível" hidden="1">OFFSET(#REF!,1,0):OFFSET(#REF!,-1,0)</definedName>
    <definedName name="Import.OpcaoBDI" hidden="1">OFFSET(#REF!,1,0):OFFSET(#REF!,-1,0)</definedName>
    <definedName name="Import.ORÇAMENTO.DivRecurso" hidden="1">OFFSET(#REF!,1,0):OFFSET(#REF!,-1,0)</definedName>
    <definedName name="Import.PLE" hidden="1">OFFSET(#REF!,1,1):OFFSET(#REF!,-1,-1)</definedName>
    <definedName name="Import.PLQ" hidden="1">OFFSET(#REF!,1,1):OFFSET(#REF!,-1,-1)</definedName>
    <definedName name="Import.PLQ.MemCalc" hidden="1">OFFSET(#REF!,1,0):OFFSET(#REF!,-1,0)</definedName>
    <definedName name="Import.Proponente" hidden="1">#REF!</definedName>
    <definedName name="Import.QCI.Divisao" hidden="1">OFFSET(#REF!,1,0):OFFSET(#REF!,-1,0)</definedName>
    <definedName name="Import.QCI.ItemInv" hidden="1">OFFSET(#REF!,1,0):OFFSET(#REF!,-1,0)</definedName>
    <definedName name="Import.QCI.Qtde" hidden="1">OFFSET(#REF!,1,0):OFFSET(#REF!,-1,0)</definedName>
    <definedName name="Import.QCI.Situacao" hidden="1">OFFSET(#REF!,1,0):OFFSET(#REF!,-1,0)</definedName>
    <definedName name="Import.QCI.SubItemInv" hidden="1">OFFSET(#REF!,1,0):OFFSET(#REF!,-1,0)</definedName>
    <definedName name="Import.QCICP" hidden="1">OFFSET(#REF!,1,0):OFFSET(#REF!,-1,0)</definedName>
    <definedName name="Import.QCIDesc" hidden="1">OFFSET(#REF!,1,0):OFFSET(#REF!,-1,0)</definedName>
    <definedName name="Import.QCIInv" hidden="1">OFFSET(#REF!,1,0):OFFSET(#REF!,-1,0)</definedName>
    <definedName name="Import.QCILote" hidden="1">OFFSET(#REF!,1,0):OFFSET(#REF!,-1,0)</definedName>
    <definedName name="Import.QCIOutros" hidden="1">OFFSET(#REF!,1,0):OFFSET(#REF!,-1,0)</definedName>
    <definedName name="Import.Quantidade" hidden="1">OFFSET(#REF!,1,0):OFFSET(#REF!,-1,0)</definedName>
    <definedName name="import.recurso" hidden="1">#REF!</definedName>
    <definedName name="Import.RegimeExecução" hidden="1">OFFSET(#REF!,0,-1)</definedName>
    <definedName name="Import.Repasse" hidden="1">#REF!</definedName>
    <definedName name="Import.RespFiscalização" hidden="1">#REF!</definedName>
    <definedName name="Import.RespOrçamento" hidden="1">#REF!</definedName>
    <definedName name="Import.SICONV" hidden="1">#REF!</definedName>
    <definedName name="Import.Unidade" hidden="1">OFFSET(#REF!,1,0):OFFSET(#REF!,-1,0)</definedName>
    <definedName name="Import.UnitarioLicitado" hidden="1">OFFSET(#REF!,1,0):OFFSET(#REF!,-1,0)</definedName>
    <definedName name="LOGO_PREFEITURA">INDEX([5]DADOS!$J$2:$J$24,MATCH([5]ORÇAMENTO_DES!$E$3,[5]DADOS!$I$2:$I$24,1))</definedName>
    <definedName name="MENU.CRONO" hidden="1">OFFSET(#REF!,1,0)</definedName>
    <definedName name="N.BASE">IF([3]CAPA!$C$17&lt;&gt;"","AGESUL"&amp;[3]CAPA!$C$17,"") &amp;IF(AND([3]CAPA!$C$17&lt;&gt;"", [3]CAPA!$C$16&lt;&gt;""), "/", "")&amp;IF([3]CAPA!$C$16&lt;&gt;"", "SINAPI"&amp;[3]CAPA!$C$16, "") &amp; IF(AND(OR([3]CAPA!$C$17&lt;&gt;"", [3]CAPA!$C$16&lt;&gt;""), [3]CAPA!$C$18&lt;&gt;""), "/", "") &amp; IF([3]CAPA!$C$18&lt;&gt;"", "SBC"&amp;[3]CAPA!$C$18, "")</definedName>
    <definedName name="N.BDIM">'BDI S DES (2)'!$S$61</definedName>
    <definedName name="N.BDIS">'BDI S DES (2)'!$S$32</definedName>
    <definedName name="N.CREA">[3]CAPA!$C$22</definedName>
    <definedName name="N.DESCRICAO">[3]CAPA!$C$12</definedName>
    <definedName name="N.ENCARGOS">[3]CAPA!$C$15</definedName>
    <definedName name="N.Engenheiro">[3]CAPA!$C$21</definedName>
    <definedName name="N.GOV">"GOVERNO DO ESTADO DE MATO GROSSO DO SUL"</definedName>
    <definedName name="N.LOCAL">[3]CAPA!$C$8</definedName>
    <definedName name="N.MUNICIPIO">[3]CAPA!$C$9</definedName>
    <definedName name="N.PREFEITURA">OFFSET([3]DADOS!$I$2,[3]DADOS!$A$8,0,1,1)</definedName>
    <definedName name="N.SECRETARIA">IF([3]CAPA!$C$9="NAVIRAÍ - MS","GERENCIA DE PLANEJAMENTO E GESTÃO PÚBLICA","SECRETARIA DE OBRAS")</definedName>
    <definedName name="Objeto" hidden="1">#REF!</definedName>
    <definedName name="ORÇAMENTO" localSheetId="15">[1]!Tabela3[#All]</definedName>
    <definedName name="ORÇAMENTO" localSheetId="16">[1]!Tabela3[#All]</definedName>
    <definedName name="ORÇAMENTO" localSheetId="17">#REF!</definedName>
    <definedName name="ORÇAMENTO" localSheetId="2">[4]!Tabela3[#All]</definedName>
    <definedName name="ORÇAMENTO" localSheetId="11">[6]!Tabela3[#All]</definedName>
    <definedName name="ORÇAMENTO" localSheetId="12">[7]!Tabela3[#All]</definedName>
    <definedName name="ORÇAMENTO" localSheetId="14">Tabela3[#All]</definedName>
    <definedName name="ORÇAMENTO" localSheetId="5">[4]!Tabela3[#All]</definedName>
    <definedName name="ORÇAMENTO" localSheetId="4">Tabela32[#All]</definedName>
    <definedName name="ORÇAMENTO">Tabela3[#All]</definedName>
    <definedName name="ORÇAMENTO.BancoRef" hidden="1">#REF!</definedName>
    <definedName name="ORÇAMENTO.CodBarra" localSheetId="17" hidden="1">IF(ORÇAMENTO.Fonte="Sinapi",SUBSTITUTE(SUBSTITUTE(ORÇAMENTO.Codigo,"/00","/"),"/0","/"),ORÇAMENTO.Codigo)</definedName>
    <definedName name="ORÇAMENTO.CodBarra" hidden="1">IF(ORÇAMENTO.Fonte="Sinapi",SUBSTITUTE(SUBSTITUTE(ORÇAMENTO.Codigo,"/00","/"),"/0","/"),ORÇAMENTO.Codigo)</definedName>
    <definedName name="ORÇAMENTO.Codigo" hidden="1">#REF!</definedName>
    <definedName name="ORÇAMENTO.CustoUnitario" hidden="1">ROUND(#REF!,15-13*#REF!)</definedName>
    <definedName name="ORÇAMENTO.Descricao" hidden="1">#REF!</definedName>
    <definedName name="ORÇAMENTO.Fonte" hidden="1">#REF!</definedName>
    <definedName name="ORÇAMENTO.ListaCrono" hidden="1">OFFSET(#REF!,1,0):OFFSET(#REF!,-1,0)</definedName>
    <definedName name="ORÇAMENTO.MáximoListaCrono" localSheetId="17" hidden="1">MAX(ORÇAMENTO.ListaCrono)</definedName>
    <definedName name="ORÇAMENTO.MáximoListaCrono" hidden="1">MAX(ORÇAMENTO.ListaCrono)</definedName>
    <definedName name="ORÇAMENTO.Nivel" hidden="1">#REF!</definedName>
    <definedName name="ORÇAMENTO.OpcaoBDI" hidden="1">#REF!</definedName>
    <definedName name="ORÇAMENTO.PasteFormat1" hidden="1">OFFSET(#REF!,1,0):OFFSET(#REF!,-1,0)</definedName>
    <definedName name="ORÇAMENTO.PasteFormat2" hidden="1">OFFSET(#REF!,1,0):OFFSET(#REF!,-1,0)</definedName>
    <definedName name="ORÇAMENTO.PrecoUnitarioLicitado" hidden="1">#REF!</definedName>
    <definedName name="ORÇAMENTO.RangeQuant" hidden="1">OFFSET(#REF!,1,0):OFFSET(#REF!,-1,0)</definedName>
    <definedName name="ORÇAMENTO.SumCPMANUAL" hidden="1">SUMIF(#REF!,"CP",#REF!)</definedName>
    <definedName name="ORÇAMENTO.SumINVMANUAL" hidden="1">SUMIF(#REF!,"RP",#REF!)+SUMIF(#REF!,"CP",#REF!)+SUMIF(#REF!,"OU",#REF!)</definedName>
    <definedName name="ORÇAMENTO.SumOUTROSMANUAL" hidden="1">SUMIF(#REF!,"OU",#REF!)</definedName>
    <definedName name="ORÇAMENTO.SumREPASSEMANUAL" localSheetId="17" hidden="1">ORÇAMENTO.SumINVMANUAL-ORÇAMENTO.SumCPMANUAL-ORÇAMENTO.SumOUTROSMANUAL</definedName>
    <definedName name="ORÇAMENTO.SumREPASSEMANUAL" hidden="1">ORÇAMENTO.SumINVMANUAL-ORÇAMENTO.SumCPMANUAL-ORÇAMENTO.SumOUTROSMANUAL</definedName>
    <definedName name="ORÇAMENTO.Unidade" hidden="1">#REF!</definedName>
    <definedName name="PAREDES" localSheetId="15">'[1]MEMORIA DE CALCULO AT'!#REF!</definedName>
    <definedName name="PAREDES" localSheetId="16">'[1]MEMORIA DE CALCULO AT'!#REF!</definedName>
    <definedName name="PAREDES" localSheetId="17">#REF!</definedName>
    <definedName name="PAREDES">'MEMORIA DE CALCULO AT'!$B$16:$J$18</definedName>
    <definedName name="PLE.firstrow" hidden="1">#REF!</definedName>
    <definedName name="PLE.lastrow" hidden="1">#REF!</definedName>
    <definedName name="PLE.Medicao" hidden="1">#REF!</definedName>
    <definedName name="PLE.ValorDoEvento" hidden="1">SUMIF(#REF!,#REF!,OFFSET(#REF!,0,#REF!))</definedName>
    <definedName name="PO.ValoresBDI" hidden="1">OFFSET(#REF!,1,0):OFFSET(#REF!,-1,0)</definedName>
    <definedName name="Print_Area_MI" localSheetId="15">#REF!</definedName>
    <definedName name="Print_Area_MI" localSheetId="16">#REF!</definedName>
    <definedName name="Print_Area_MI" localSheetId="17">#REF!</definedName>
    <definedName name="Print_Area_MI" localSheetId="2">#REF!</definedName>
    <definedName name="Print_Area_MI" localSheetId="11">#REF!</definedName>
    <definedName name="Print_Area_MI" localSheetId="12">#REF!</definedName>
    <definedName name="Print_Area_MI" localSheetId="8">#REF!</definedName>
    <definedName name="Print_Area_MI" localSheetId="5">#REF!</definedName>
    <definedName name="Print_Area_MI">#REF!</definedName>
    <definedName name="PROC" localSheetId="17">#REF!</definedName>
    <definedName name="PROC">'MEMORIA DE CALCULO AT'!$C:$J</definedName>
    <definedName name="QCI.CPManual" hidden="1">ROUND(#REF!,2)</definedName>
    <definedName name="QCI.DescManual" hidden="1">#REF!</definedName>
    <definedName name="QCI.Divisao" hidden="1">#REF!</definedName>
    <definedName name="QCI.ExisteManual" hidden="1">(COUNTIF(#REF!,"Manual")+COUNTIF(#REF!,"SemiAuto"))&gt;0</definedName>
    <definedName name="QCI.InvManual" hidden="1">ROUND(#REF!,2)</definedName>
    <definedName name="QCI.ItemInvestimento" hidden="1">OFFSET(#REF!,1,0,COUNTA(#REF!)-1,1)</definedName>
    <definedName name="QCI.LoteManual" hidden="1">#REF!</definedName>
    <definedName name="QCI.MaxCPManual" hidden="1">#REF!-#REF!</definedName>
    <definedName name="QCI.MaxOUManual" hidden="1">#REF!-#REF!</definedName>
    <definedName name="QCI.OutrosManual" hidden="1">ROUND(#REF!,2)</definedName>
    <definedName name="QCI.SubItemInvestimento" hidden="1">OFFSET(#REF!,1,MATCH(#REF!,#REF!,0)-1,INDEX(#REF!,MATCH(#REF!,#REF!,0)+1))</definedName>
    <definedName name="QCI.SumCPMANUAL" hidden="1">SUMIF(#REF!,"Manual",#REF!)</definedName>
    <definedName name="QCI.SumINVMANUAL" hidden="1">SUMIF(#REF!,"Manual",#REF!)</definedName>
    <definedName name="QCI.SumOUTROSMANUAL" hidden="1">SUMIF(#REF!,"Manual",#REF!)</definedName>
    <definedName name="QCI.SumREPASSEMANUAL" localSheetId="17" hidden="1">QCI.SumINVMANUAL-QCI.CPManual-QCI.OutrosManual</definedName>
    <definedName name="QCI.SumREPASSEMANUAL" hidden="1">QCI.SumINVMANUAL-QCI.CPManual-QCI.OutrosManual</definedName>
    <definedName name="REFERENCIA.Descricao" localSheetId="17" hidden="1">IF(ISNUMBER(#REF!),OFFSET(INDIRECT(ORÇAMENTO.BancoRef),#REF!-1,3,1),#REF!)</definedName>
    <definedName name="REFERENCIA.Descricao" hidden="1">IF(ISNUMBER(#REF!),OFFSET(INDIRECT(ORÇAMENTO.BancoRef),#REF!-1,3,1),#REF!)</definedName>
    <definedName name="REFERENCIA.Desonerado" localSheetId="17" hidden="1">IF(ISNUMBER(#REF!),VALUE(OFFSET(INDIRECT(ORÇAMENTO.BancoRef),#REF!-1,5,1)),0)</definedName>
    <definedName name="REFERENCIA.Desonerado" hidden="1">IF(ISNUMBER(#REF!),VALUE(OFFSET(INDIRECT(ORÇAMENTO.BancoRef),#REF!-1,5,1)),0)</definedName>
    <definedName name="REFERENCIA.NaoDesonerado" localSheetId="17" hidden="1">IF(ISNUMBER(#REF!),VALUE(OFFSET(INDIRECT(ORÇAMENTO.BancoRef),#REF!-1,6,1)),0)</definedName>
    <definedName name="REFERENCIA.NaoDesonerado" hidden="1">IF(ISNUMBER(#REF!),VALUE(OFFSET(INDIRECT(ORÇAMENTO.BancoRef),#REF!-1,6,1)),0)</definedName>
    <definedName name="REFERENCIA.Unidade" localSheetId="17" hidden="1">IF(ISNUMBER(#REF!),OFFSET(INDIRECT(ORÇAMENTO.BancoRef),#REF!-1,4,1),"-")</definedName>
    <definedName name="REFERENCIA.Unidade" hidden="1">IF(ISNUMBER(#REF!),OFFSET(INDIRECT(ORÇAMENTO.BancoRef),#REF!-1,4,1),"-")</definedName>
    <definedName name="RegimeExecucao" localSheetId="17" hidden="1">IF(OR(Import.RegimeExecução="",Import.RegimeExecução="Empreitada por Preço Global",Import.RegimeExecução="Empreitada Integral"),"Global","Unitário")</definedName>
    <definedName name="RegimeExecucao" hidden="1">IF(OR(Import.RegimeExecução="",Import.RegimeExecução="Empreitada por Preço Global",Import.RegimeExecução="Empreitada Integral"),"Global","Unitário")</definedName>
    <definedName name="RRE.MaxCPAcum" hidden="1">#REF!</definedName>
    <definedName name="RRE.MaxCPAnt" hidden="1">#REF!</definedName>
    <definedName name="RRE.MaxOUAcum" hidden="1">#REF!</definedName>
    <definedName name="RRE.MaxOUAnt" hidden="1">#REF!</definedName>
    <definedName name="RRE.Numero" hidden="1">OFFSET(#REF!,0,1)</definedName>
    <definedName name="RRE.VIMeta" hidden="1">#REF!</definedName>
    <definedName name="SENHAGT" hidden="1">"PM3CAIXA"</definedName>
    <definedName name="SomaAgrup" hidden="1">SUMIF(OFFSET(#REF!,1,0,#REF!),"S",OFFSET(#REF!,1,0,#REF!))</definedName>
    <definedName name="SomaAgrupBM" hidden="1">SUMIF(OFFSET(#REF!,1,0,#REF!),"S",OFFSET(#REF!,1,0,#REF!))</definedName>
    <definedName name="sss">INDEX([8]IMAGENS!$B$1:$B$18,MATCH([8]DADOS!$D$8,[8]IMAGENS!$A$1:$A$18,0))</definedName>
    <definedName name="TIPOORCAMENTO" hidden="1">IF(VALUE(#REF!)=2,"Licitado","Proposto")</definedName>
    <definedName name="_xlnm.Print_Titles" localSheetId="6">ORÇAMENTO!$13:$13</definedName>
    <definedName name="_xlnm.Print_Titles" localSheetId="4">RELEVÂNCIA!$12:$12</definedName>
    <definedName name="un" localSheetId="15">#REF!</definedName>
    <definedName name="un" localSheetId="16">#REF!</definedName>
    <definedName name="un" localSheetId="17">#REF!</definedName>
    <definedName name="un" localSheetId="2">#REF!</definedName>
    <definedName name="un" localSheetId="11">#REF!</definedName>
    <definedName name="un" localSheetId="12">#REF!</definedName>
    <definedName name="un" localSheetId="8">#REF!</definedName>
    <definedName name="un" localSheetId="5">#REF!</definedName>
    <definedName name="un">#REF!</definedName>
    <definedName name="Versao" hidden="1">#REF!</definedName>
    <definedName name="vs">INDEX(#REF!,MATCH(#REF!,#REF!,0))</definedName>
    <definedName name="VTOTAL1" hidden="1">ROUND(#REF!*#REF!,15-13*#REF!)</definedName>
    <definedName name="VTOTALBM" localSheetId="17" hidden="1">IF(#REF!=0,0,CHOOSE(MATCH('BDI S DES (2)'!RegimeExecucao,{"Global","Unitário"},0),ROUND(ROUND(#REF!,15-13*#REF!)/100*#REF!,15-13*#REF!),ROUND(ROUND(#REF!,15-13*#REF!)*ROUND(#REF!,15-13*#REF!),15-13*#REF!)))</definedName>
    <definedName name="VTOTALBM" hidden="1">IF(#REF!=0,0,CHOOSE(MATCH(RegimeExecucao,{"Global","Unitário"},0),ROUND(ROUND(#REF!,15-13*#REF!)/100*#REF!,15-13*#REF!),ROUND(ROUND(#REF!,15-13*#REF!)*ROUND(#REF!,15-13*#REF!),15-13*#REF!)))</definedName>
    <definedName name="W" localSheetId="15">#REF!</definedName>
    <definedName name="W" localSheetId="16">#REF!</definedName>
    <definedName name="W" localSheetId="17">#REF!</definedName>
    <definedName name="W" localSheetId="2">#REF!</definedName>
    <definedName name="W" localSheetId="11">#REF!</definedName>
    <definedName name="W" localSheetId="12">#REF!</definedName>
    <definedName name="W" localSheetId="8">#REF!</definedName>
    <definedName name="W" localSheetId="5">#REF!</definedName>
    <definedName name="W">#REF!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5" i="54" l="1"/>
  <c r="I68" i="54"/>
  <c r="I67" i="54"/>
  <c r="N66" i="54"/>
  <c r="I66" i="54"/>
  <c r="I65" i="54"/>
  <c r="J61" i="54"/>
  <c r="I61" i="54"/>
  <c r="S60" i="54"/>
  <c r="I64" i="54" s="1"/>
  <c r="S59" i="54"/>
  <c r="S61" i="54" s="1"/>
  <c r="I57" i="54"/>
  <c r="R56" i="54"/>
  <c r="J56" i="54"/>
  <c r="I56" i="54"/>
  <c r="R55" i="54"/>
  <c r="J55" i="54"/>
  <c r="I55" i="54"/>
  <c r="R54" i="54"/>
  <c r="J54" i="54"/>
  <c r="I54" i="54"/>
  <c r="R53" i="54"/>
  <c r="J53" i="54"/>
  <c r="I53" i="54"/>
  <c r="R52" i="54"/>
  <c r="J52" i="54"/>
  <c r="I52" i="54"/>
  <c r="I51" i="54"/>
  <c r="I49" i="54"/>
  <c r="I47" i="54"/>
  <c r="I46" i="54"/>
  <c r="A46" i="54"/>
  <c r="A47" i="54" s="1"/>
  <c r="I45" i="54"/>
  <c r="A45" i="54"/>
  <c r="C45" i="54" s="1"/>
  <c r="A44" i="54"/>
  <c r="C44" i="54" s="1"/>
  <c r="C43" i="54"/>
  <c r="C42" i="54"/>
  <c r="C41" i="54"/>
  <c r="C40" i="54"/>
  <c r="C39" i="54"/>
  <c r="A34" i="54"/>
  <c r="A35" i="54" s="1"/>
  <c r="C33" i="54"/>
  <c r="C32" i="54"/>
  <c r="A32" i="54"/>
  <c r="A29" i="54"/>
  <c r="A30" i="54" s="1"/>
  <c r="C28" i="54"/>
  <c r="AB24" i="54"/>
  <c r="A24" i="54"/>
  <c r="A25" i="54" s="1"/>
  <c r="AB23" i="54"/>
  <c r="AA23" i="54"/>
  <c r="Z23" i="54"/>
  <c r="A23" i="54"/>
  <c r="C23" i="54" s="1"/>
  <c r="C22" i="54"/>
  <c r="A19" i="54"/>
  <c r="A20" i="54" s="1"/>
  <c r="C18" i="54"/>
  <c r="A18" i="54"/>
  <c r="C17" i="54"/>
  <c r="A17" i="54"/>
  <c r="C16" i="54"/>
  <c r="C15" i="54"/>
  <c r="C14" i="54"/>
  <c r="C13" i="54"/>
  <c r="C12" i="54"/>
  <c r="C11" i="54"/>
  <c r="C10" i="54"/>
  <c r="Q8" i="54"/>
  <c r="Q7" i="54"/>
  <c r="A6" i="54"/>
  <c r="A7" i="54" s="1"/>
  <c r="A5" i="54"/>
  <c r="C5" i="54" s="1"/>
  <c r="C4" i="54"/>
  <c r="L1" i="54"/>
  <c r="A8" i="54" l="1"/>
  <c r="C7" i="54"/>
  <c r="C25" i="54"/>
  <c r="A26" i="54"/>
  <c r="A21" i="54"/>
  <c r="C21" i="54" s="1"/>
  <c r="C20" i="54"/>
  <c r="AA25" i="54"/>
  <c r="A48" i="54"/>
  <c r="C48" i="54" s="1"/>
  <c r="C47" i="54"/>
  <c r="A36" i="54"/>
  <c r="C35" i="54"/>
  <c r="AB26" i="54"/>
  <c r="AA26" i="54"/>
  <c r="AA24" i="54"/>
  <c r="Z24" i="54"/>
  <c r="C30" i="54"/>
  <c r="A31" i="54"/>
  <c r="C31" i="54" s="1"/>
  <c r="C6" i="54"/>
  <c r="C19" i="54"/>
  <c r="Z25" i="54"/>
  <c r="C46" i="54"/>
  <c r="C24" i="54"/>
  <c r="AB25" i="54"/>
  <c r="C34" i="54"/>
  <c r="I69" i="54"/>
  <c r="I70" i="54"/>
  <c r="I58" i="54"/>
  <c r="I62" i="54"/>
  <c r="I71" i="54"/>
  <c r="Z26" i="54"/>
  <c r="C29" i="54"/>
  <c r="I48" i="54"/>
  <c r="I59" i="54"/>
  <c r="I63" i="54"/>
  <c r="I72" i="54"/>
  <c r="I73" i="54"/>
  <c r="I50" i="54"/>
  <c r="I60" i="54"/>
  <c r="I74" i="54"/>
  <c r="A27" i="54" l="1"/>
  <c r="C27" i="54" s="1"/>
  <c r="C26" i="54"/>
  <c r="A37" i="54"/>
  <c r="C36" i="54"/>
  <c r="A9" i="54"/>
  <c r="C9" i="54" s="1"/>
  <c r="C8" i="54"/>
  <c r="A38" i="54" l="1"/>
  <c r="C38" i="54" s="1"/>
  <c r="C37" i="54"/>
  <c r="AB55" i="54"/>
  <c r="AB53" i="54"/>
  <c r="Z55" i="54"/>
  <c r="Z53" i="54"/>
  <c r="AB31" i="54"/>
  <c r="AA31" i="54"/>
  <c r="Z31" i="54"/>
  <c r="W31" i="54" s="1"/>
  <c r="AB60" i="54"/>
  <c r="AA60" i="54"/>
  <c r="Z60" i="54"/>
  <c r="W60" i="54" s="1"/>
  <c r="AA52" i="54"/>
  <c r="AA54" i="54"/>
  <c r="AA56" i="54"/>
  <c r="AB54" i="54"/>
  <c r="Z56" i="54"/>
  <c r="Z27" i="54"/>
  <c r="AB27" i="54"/>
  <c r="Z54" i="54"/>
  <c r="AA55" i="54"/>
  <c r="Z52" i="54"/>
  <c r="AB56" i="54"/>
  <c r="AA53" i="54"/>
  <c r="AB52" i="54"/>
  <c r="AA27" i="54"/>
  <c r="K63" i="54" l="1"/>
  <c r="J63" i="54"/>
  <c r="I189" i="39" l="1"/>
  <c r="I170" i="39"/>
  <c r="G83" i="39"/>
  <c r="H83" i="39" s="1"/>
  <c r="G82" i="39"/>
  <c r="H82" i="39" s="1"/>
  <c r="H91" i="39" s="1"/>
  <c r="G71" i="39"/>
  <c r="I71" i="39" s="1"/>
  <c r="I76" i="39" s="1"/>
  <c r="E44" i="39"/>
  <c r="E45" i="39"/>
  <c r="E46" i="39"/>
  <c r="E47" i="39"/>
  <c r="E48" i="39"/>
  <c r="E49" i="39"/>
  <c r="E50" i="39"/>
  <c r="E51" i="39"/>
  <c r="E52" i="39"/>
  <c r="E43" i="39"/>
  <c r="E60" i="39"/>
  <c r="E61" i="39"/>
  <c r="E62" i="39"/>
  <c r="E59" i="39"/>
  <c r="C16" i="48" l="1"/>
  <c r="E26" i="48" s="1"/>
  <c r="D15" i="32" l="1"/>
  <c r="K5" i="54" l="1"/>
  <c r="A17" i="34" l="1"/>
  <c r="A15" i="34" l="1"/>
  <c r="K7" i="54" l="1"/>
  <c r="B10" i="50" l="1" a="1"/>
  <c r="B10" i="50" s="1"/>
  <c r="A14" i="34" l="1"/>
  <c r="E23" i="47"/>
  <c r="D27" i="32"/>
  <c r="A18" i="34"/>
  <c r="E6" i="48" l="1"/>
  <c r="E7" i="42"/>
  <c r="U7" i="47"/>
  <c r="V43" i="47" l="1"/>
  <c r="V44" i="47"/>
  <c r="V45" i="47"/>
  <c r="V46" i="47"/>
  <c r="V47" i="47"/>
  <c r="V48" i="47"/>
  <c r="V49" i="47"/>
  <c r="V50" i="47"/>
  <c r="V51" i="47"/>
  <c r="V52" i="47"/>
  <c r="V53" i="47"/>
  <c r="V54" i="47"/>
  <c r="V55" i="47"/>
  <c r="V56" i="47"/>
  <c r="V57" i="47"/>
  <c r="V58" i="47"/>
  <c r="V59" i="47"/>
  <c r="V60" i="47"/>
  <c r="V61" i="47"/>
  <c r="V62" i="47"/>
  <c r="V63" i="47"/>
  <c r="V64" i="47"/>
  <c r="V66" i="47"/>
  <c r="V42" i="47"/>
  <c r="S43" i="47"/>
  <c r="S44" i="47"/>
  <c r="S45" i="47"/>
  <c r="S46" i="47"/>
  <c r="S47" i="47"/>
  <c r="S48" i="47"/>
  <c r="S49" i="47"/>
  <c r="S50" i="47"/>
  <c r="S51" i="47"/>
  <c r="S52" i="47"/>
  <c r="S53" i="47"/>
  <c r="S54" i="47"/>
  <c r="S55" i="47"/>
  <c r="S56" i="47"/>
  <c r="S57" i="47"/>
  <c r="S58" i="47"/>
  <c r="S59" i="47"/>
  <c r="S60" i="47"/>
  <c r="S61" i="47"/>
  <c r="S62" i="47"/>
  <c r="S63" i="47"/>
  <c r="S64" i="47"/>
  <c r="S65" i="47"/>
  <c r="S66" i="47"/>
  <c r="S42" i="47"/>
  <c r="P43" i="47"/>
  <c r="P44" i="47"/>
  <c r="P45" i="47"/>
  <c r="P46" i="47"/>
  <c r="P47" i="47"/>
  <c r="P48" i="47"/>
  <c r="P49" i="47"/>
  <c r="P50" i="47"/>
  <c r="P51" i="47"/>
  <c r="P52" i="47"/>
  <c r="P53" i="47"/>
  <c r="P54" i="47"/>
  <c r="P55" i="47"/>
  <c r="P56" i="47"/>
  <c r="P57" i="47"/>
  <c r="P58" i="47"/>
  <c r="P59" i="47"/>
  <c r="P60" i="47"/>
  <c r="P61" i="47"/>
  <c r="P62" i="47"/>
  <c r="P63" i="47"/>
  <c r="P64" i="47"/>
  <c r="P65" i="47"/>
  <c r="P66" i="47"/>
  <c r="P42" i="47"/>
  <c r="M43" i="47"/>
  <c r="M44" i="47"/>
  <c r="M45" i="47"/>
  <c r="M46" i="47"/>
  <c r="M47" i="47"/>
  <c r="M48" i="47"/>
  <c r="M49" i="47"/>
  <c r="M50" i="47"/>
  <c r="M51" i="47"/>
  <c r="M52" i="47"/>
  <c r="M53" i="47"/>
  <c r="M54" i="47"/>
  <c r="M55" i="47"/>
  <c r="M56" i="47"/>
  <c r="M57" i="47"/>
  <c r="M58" i="47"/>
  <c r="M59" i="47"/>
  <c r="M60" i="47"/>
  <c r="M61" i="47"/>
  <c r="M62" i="47"/>
  <c r="M63" i="47"/>
  <c r="M64" i="47"/>
  <c r="M65" i="47"/>
  <c r="M66" i="47"/>
  <c r="M42" i="47"/>
  <c r="J43" i="47"/>
  <c r="J44" i="47"/>
  <c r="J45" i="47"/>
  <c r="J46" i="47"/>
  <c r="J47" i="47"/>
  <c r="J48" i="47"/>
  <c r="J49" i="47"/>
  <c r="J50" i="47"/>
  <c r="J51" i="47"/>
  <c r="J52" i="47"/>
  <c r="J53" i="47"/>
  <c r="J54" i="47"/>
  <c r="J55" i="47"/>
  <c r="J56" i="47"/>
  <c r="J57" i="47"/>
  <c r="J58" i="47"/>
  <c r="J59" i="47"/>
  <c r="J60" i="47"/>
  <c r="J61" i="47"/>
  <c r="J62" i="47"/>
  <c r="J63" i="47"/>
  <c r="J64" i="47"/>
  <c r="J65" i="47"/>
  <c r="J66" i="47"/>
  <c r="J42" i="47"/>
  <c r="G43" i="47"/>
  <c r="G44" i="47"/>
  <c r="G45" i="47"/>
  <c r="G46" i="47"/>
  <c r="G47" i="47"/>
  <c r="G48" i="47"/>
  <c r="G49" i="47"/>
  <c r="G50" i="47"/>
  <c r="G51" i="47"/>
  <c r="G52" i="47"/>
  <c r="G53" i="47"/>
  <c r="G54" i="47"/>
  <c r="G55" i="47"/>
  <c r="G56" i="47"/>
  <c r="G57" i="47"/>
  <c r="G58" i="47"/>
  <c r="G59" i="47"/>
  <c r="G60" i="47"/>
  <c r="G61" i="47"/>
  <c r="G62" i="47"/>
  <c r="G63" i="47"/>
  <c r="G64" i="47"/>
  <c r="G65" i="47"/>
  <c r="G66" i="47"/>
  <c r="G42" i="47"/>
  <c r="V12" i="47"/>
  <c r="V13" i="47"/>
  <c r="V14" i="47"/>
  <c r="V15" i="47"/>
  <c r="V16" i="47"/>
  <c r="V17" i="47"/>
  <c r="V18" i="47"/>
  <c r="V19" i="47"/>
  <c r="V20" i="47"/>
  <c r="V21" i="47"/>
  <c r="V22" i="47"/>
  <c r="V23" i="47"/>
  <c r="V24" i="47"/>
  <c r="V25" i="47"/>
  <c r="V26" i="47"/>
  <c r="V27" i="47"/>
  <c r="V28" i="47"/>
  <c r="V29" i="47"/>
  <c r="V30" i="47"/>
  <c r="V31" i="47"/>
  <c r="V32" i="47"/>
  <c r="V33" i="47"/>
  <c r="V34" i="47"/>
  <c r="V35" i="47"/>
  <c r="V11" i="47"/>
  <c r="S12" i="47"/>
  <c r="S13" i="47"/>
  <c r="S14" i="47"/>
  <c r="S15" i="47"/>
  <c r="S16" i="47"/>
  <c r="S17" i="47"/>
  <c r="S18" i="47"/>
  <c r="S19" i="47"/>
  <c r="S20" i="47"/>
  <c r="S21" i="47"/>
  <c r="S22" i="47"/>
  <c r="S23" i="47"/>
  <c r="S24" i="47"/>
  <c r="S25" i="47"/>
  <c r="S26" i="47"/>
  <c r="S27" i="47"/>
  <c r="S28" i="47"/>
  <c r="S29" i="47"/>
  <c r="S30" i="47"/>
  <c r="S31" i="47"/>
  <c r="S32" i="47"/>
  <c r="S33" i="47"/>
  <c r="S34" i="47"/>
  <c r="S35" i="47"/>
  <c r="S11" i="47"/>
  <c r="P12" i="47"/>
  <c r="P13" i="47"/>
  <c r="P14" i="47"/>
  <c r="P15" i="47"/>
  <c r="P16" i="47"/>
  <c r="P17" i="47"/>
  <c r="P18" i="47"/>
  <c r="P19" i="47"/>
  <c r="P20" i="47"/>
  <c r="P21" i="47"/>
  <c r="P22" i="47"/>
  <c r="P23" i="47"/>
  <c r="P24" i="47"/>
  <c r="P25" i="47"/>
  <c r="P26" i="47"/>
  <c r="P27" i="47"/>
  <c r="P28" i="47"/>
  <c r="P29" i="47"/>
  <c r="P30" i="47"/>
  <c r="P31" i="47"/>
  <c r="P32" i="47"/>
  <c r="P33" i="47"/>
  <c r="P34" i="47"/>
  <c r="P35" i="47"/>
  <c r="P11" i="47"/>
  <c r="M12" i="47"/>
  <c r="M13" i="47"/>
  <c r="M14" i="47"/>
  <c r="M15" i="47"/>
  <c r="M16" i="47"/>
  <c r="M17" i="47"/>
  <c r="M18" i="47"/>
  <c r="M19" i="47"/>
  <c r="M20" i="47"/>
  <c r="M21" i="47"/>
  <c r="M22" i="47"/>
  <c r="M23" i="47"/>
  <c r="M24" i="47"/>
  <c r="M25" i="47"/>
  <c r="M26" i="47"/>
  <c r="M27" i="47"/>
  <c r="M28" i="47"/>
  <c r="M29" i="47"/>
  <c r="M30" i="47"/>
  <c r="M31" i="47"/>
  <c r="M32" i="47"/>
  <c r="M33" i="47"/>
  <c r="M34" i="47"/>
  <c r="M35" i="47"/>
  <c r="M11" i="47"/>
  <c r="J12" i="47"/>
  <c r="J13" i="47"/>
  <c r="J14" i="47"/>
  <c r="J15" i="47"/>
  <c r="J16" i="47"/>
  <c r="J17" i="47"/>
  <c r="J18" i="47"/>
  <c r="J19" i="47"/>
  <c r="J20" i="47"/>
  <c r="J21" i="47"/>
  <c r="J22" i="47"/>
  <c r="J23" i="47"/>
  <c r="J24" i="47"/>
  <c r="J25" i="47"/>
  <c r="J26" i="47"/>
  <c r="J27" i="47"/>
  <c r="J28" i="47"/>
  <c r="J29" i="47"/>
  <c r="J30" i="47"/>
  <c r="J31" i="47"/>
  <c r="J32" i="47"/>
  <c r="J33" i="47"/>
  <c r="J34" i="47"/>
  <c r="J35" i="47"/>
  <c r="J11" i="47"/>
  <c r="G12" i="47"/>
  <c r="G13" i="47"/>
  <c r="G14" i="47"/>
  <c r="G15" i="47"/>
  <c r="G16" i="47"/>
  <c r="G17" i="47"/>
  <c r="G18" i="47"/>
  <c r="G19" i="47"/>
  <c r="G20" i="47"/>
  <c r="G21" i="47"/>
  <c r="G22" i="47"/>
  <c r="G23" i="47"/>
  <c r="G24" i="47"/>
  <c r="G25" i="47"/>
  <c r="G26" i="47"/>
  <c r="G27" i="47"/>
  <c r="G28" i="47"/>
  <c r="G29" i="47"/>
  <c r="G30" i="47"/>
  <c r="G31" i="47"/>
  <c r="G32" i="47"/>
  <c r="G33" i="47"/>
  <c r="G34" i="47"/>
  <c r="G35" i="47"/>
  <c r="G11" i="47"/>
  <c r="B66" i="47"/>
  <c r="B65" i="47"/>
  <c r="B64" i="47"/>
  <c r="B63" i="47"/>
  <c r="B62" i="47"/>
  <c r="B61" i="47"/>
  <c r="B60" i="47"/>
  <c r="B59" i="47"/>
  <c r="B58" i="47"/>
  <c r="B57" i="47"/>
  <c r="B56" i="47"/>
  <c r="B55" i="47"/>
  <c r="B54" i="47"/>
  <c r="B53" i="47"/>
  <c r="B52" i="47"/>
  <c r="B51" i="47"/>
  <c r="B50" i="47"/>
  <c r="B49" i="47"/>
  <c r="B48" i="47"/>
  <c r="B47" i="47"/>
  <c r="B46" i="47"/>
  <c r="B45" i="47"/>
  <c r="B44" i="47"/>
  <c r="B43" i="47"/>
  <c r="B42" i="47"/>
  <c r="B35" i="47"/>
  <c r="B34" i="47"/>
  <c r="B33" i="47"/>
  <c r="B32" i="47"/>
  <c r="B31" i="47"/>
  <c r="B30" i="47"/>
  <c r="B29" i="47"/>
  <c r="B28" i="47"/>
  <c r="B27" i="47"/>
  <c r="B26" i="47"/>
  <c r="B25" i="47"/>
  <c r="B24" i="47"/>
  <c r="B23" i="47"/>
  <c r="B22" i="47"/>
  <c r="B21" i="47"/>
  <c r="B20" i="47"/>
  <c r="B19" i="47"/>
  <c r="B18" i="47"/>
  <c r="B17" i="47"/>
  <c r="B16" i="47"/>
  <c r="B15" i="47"/>
  <c r="B14" i="47"/>
  <c r="B13" i="47"/>
  <c r="B12" i="47"/>
  <c r="B11" i="47"/>
  <c r="A8" i="47"/>
  <c r="C40" i="48" l="1"/>
  <c r="E50" i="48" s="1"/>
  <c r="C42" i="42"/>
  <c r="A31" i="48"/>
  <c r="A30" i="48"/>
  <c r="A8" i="48"/>
  <c r="A32" i="48" s="1"/>
  <c r="A5" i="48"/>
  <c r="A29" i="48" s="1"/>
  <c r="B3" i="48"/>
  <c r="B1" i="48"/>
  <c r="E24" i="47" l="1"/>
  <c r="X66" i="47" l="1"/>
  <c r="X65" i="47"/>
  <c r="X64" i="47"/>
  <c r="X63" i="47"/>
  <c r="X62" i="47"/>
  <c r="X61" i="47"/>
  <c r="X60" i="47"/>
  <c r="X59" i="47"/>
  <c r="X58" i="47"/>
  <c r="X57" i="47"/>
  <c r="X56" i="47"/>
  <c r="X55" i="47"/>
  <c r="X54" i="47"/>
  <c r="X53" i="47"/>
  <c r="X52" i="47"/>
  <c r="X51" i="47"/>
  <c r="X50" i="47"/>
  <c r="X49" i="47"/>
  <c r="X48" i="47"/>
  <c r="X47" i="47"/>
  <c r="X46" i="47"/>
  <c r="X45" i="47"/>
  <c r="X44" i="47"/>
  <c r="X43" i="47"/>
  <c r="X42" i="47"/>
  <c r="X35" i="47"/>
  <c r="H35" i="47"/>
  <c r="X34" i="47"/>
  <c r="H34" i="47"/>
  <c r="K34" i="47" s="1"/>
  <c r="N34" i="47" s="1"/>
  <c r="Q34" i="47" s="1"/>
  <c r="T34" i="47" s="1"/>
  <c r="W34" i="47" s="1"/>
  <c r="H65" i="47" s="1"/>
  <c r="K65" i="47" s="1"/>
  <c r="N65" i="47" s="1"/>
  <c r="Q65" i="47" s="1"/>
  <c r="T65" i="47" s="1"/>
  <c r="X33" i="47"/>
  <c r="H33" i="47"/>
  <c r="X32" i="47"/>
  <c r="H32" i="47"/>
  <c r="X31" i="47"/>
  <c r="H31" i="47"/>
  <c r="X30" i="47"/>
  <c r="H30" i="47"/>
  <c r="X29" i="47"/>
  <c r="H29" i="47"/>
  <c r="X28" i="47"/>
  <c r="H28" i="47"/>
  <c r="X27" i="47"/>
  <c r="H27" i="47"/>
  <c r="K27" i="47" s="1"/>
  <c r="N27" i="47" s="1"/>
  <c r="Q27" i="47" s="1"/>
  <c r="T27" i="47" s="1"/>
  <c r="W27" i="47" s="1"/>
  <c r="X26" i="47"/>
  <c r="H26" i="47"/>
  <c r="X25" i="47"/>
  <c r="H25" i="47"/>
  <c r="X24" i="47"/>
  <c r="H24" i="47"/>
  <c r="X23" i="47"/>
  <c r="H23" i="47"/>
  <c r="X22" i="47"/>
  <c r="H22" i="47"/>
  <c r="X21" i="47"/>
  <c r="H21" i="47"/>
  <c r="X20" i="47"/>
  <c r="H20" i="47"/>
  <c r="X19" i="47"/>
  <c r="H19" i="47"/>
  <c r="X18" i="47"/>
  <c r="H18" i="47"/>
  <c r="X17" i="47"/>
  <c r="H17" i="47"/>
  <c r="K17" i="47" s="1"/>
  <c r="N17" i="47" s="1"/>
  <c r="Q17" i="47" s="1"/>
  <c r="T17" i="47" s="1"/>
  <c r="W17" i="47" s="1"/>
  <c r="X16" i="47"/>
  <c r="H16" i="47"/>
  <c r="X15" i="47"/>
  <c r="H15" i="47"/>
  <c r="X14" i="47"/>
  <c r="H14" i="47"/>
  <c r="X13" i="47"/>
  <c r="H13" i="47"/>
  <c r="X12" i="47"/>
  <c r="H12" i="47"/>
  <c r="K12" i="47" s="1"/>
  <c r="X11" i="47"/>
  <c r="H11" i="47"/>
  <c r="K11" i="47" s="1"/>
  <c r="A7" i="47"/>
  <c r="A6" i="47"/>
  <c r="A5" i="47"/>
  <c r="C3" i="47"/>
  <c r="C1" i="47"/>
  <c r="K29" i="47" l="1"/>
  <c r="N29" i="47" s="1"/>
  <c r="Q29" i="47" s="1"/>
  <c r="T29" i="47" s="1"/>
  <c r="W29" i="47" s="1"/>
  <c r="H60" i="47" s="1"/>
  <c r="K60" i="47" s="1"/>
  <c r="N60" i="47" s="1"/>
  <c r="Q60" i="47" s="1"/>
  <c r="T60" i="47" s="1"/>
  <c r="W60" i="47" s="1"/>
  <c r="K18" i="47"/>
  <c r="N18" i="47" s="1"/>
  <c r="Q18" i="47" s="1"/>
  <c r="T18" i="47" s="1"/>
  <c r="W18" i="47" s="1"/>
  <c r="H49" i="47" s="1"/>
  <c r="K49" i="47" s="1"/>
  <c r="N49" i="47" s="1"/>
  <c r="Q49" i="47" s="1"/>
  <c r="T49" i="47" s="1"/>
  <c r="W49" i="47" s="1"/>
  <c r="K22" i="47"/>
  <c r="N22" i="47" s="1"/>
  <c r="Q22" i="47" s="1"/>
  <c r="T22" i="47" s="1"/>
  <c r="W22" i="47" s="1"/>
  <c r="H53" i="47" s="1"/>
  <c r="K53" i="47" s="1"/>
  <c r="N53" i="47" s="1"/>
  <c r="Q53" i="47" s="1"/>
  <c r="T53" i="47" s="1"/>
  <c r="W53" i="47" s="1"/>
  <c r="K26" i="47"/>
  <c r="N26" i="47" s="1"/>
  <c r="Q26" i="47" s="1"/>
  <c r="T26" i="47" s="1"/>
  <c r="W26" i="47" s="1"/>
  <c r="H57" i="47" s="1"/>
  <c r="K57" i="47" s="1"/>
  <c r="N57" i="47" s="1"/>
  <c r="Q57" i="47" s="1"/>
  <c r="T57" i="47" s="1"/>
  <c r="W57" i="47" s="1"/>
  <c r="K30" i="47"/>
  <c r="N30" i="47" s="1"/>
  <c r="Q30" i="47" s="1"/>
  <c r="T30" i="47" s="1"/>
  <c r="W30" i="47" s="1"/>
  <c r="H61" i="47" s="1"/>
  <c r="K61" i="47" s="1"/>
  <c r="N61" i="47" s="1"/>
  <c r="Q61" i="47" s="1"/>
  <c r="T61" i="47" s="1"/>
  <c r="W61" i="47" s="1"/>
  <c r="K14" i="47"/>
  <c r="N14" i="47" s="1"/>
  <c r="Q14" i="47" s="1"/>
  <c r="T14" i="47" s="1"/>
  <c r="W14" i="47" s="1"/>
  <c r="H45" i="47" s="1"/>
  <c r="K45" i="47" s="1"/>
  <c r="K19" i="47"/>
  <c r="N19" i="47" s="1"/>
  <c r="Q19" i="47" s="1"/>
  <c r="T19" i="47" s="1"/>
  <c r="W19" i="47" s="1"/>
  <c r="H50" i="47" s="1"/>
  <c r="K50" i="47" s="1"/>
  <c r="N50" i="47" s="1"/>
  <c r="Q50" i="47" s="1"/>
  <c r="T50" i="47" s="1"/>
  <c r="W50" i="47" s="1"/>
  <c r="K23" i="47"/>
  <c r="N23" i="47" s="1"/>
  <c r="Q23" i="47" s="1"/>
  <c r="T23" i="47" s="1"/>
  <c r="W23" i="47" s="1"/>
  <c r="H54" i="47" s="1"/>
  <c r="K54" i="47" s="1"/>
  <c r="N54" i="47" s="1"/>
  <c r="Q54" i="47" s="1"/>
  <c r="T54" i="47" s="1"/>
  <c r="W54" i="47" s="1"/>
  <c r="K15" i="47"/>
  <c r="N15" i="47" s="1"/>
  <c r="Q15" i="47" s="1"/>
  <c r="T15" i="47" s="1"/>
  <c r="W15" i="47" s="1"/>
  <c r="H46" i="47" s="1"/>
  <c r="K46" i="47" s="1"/>
  <c r="N46" i="47" s="1"/>
  <c r="Q46" i="47" s="1"/>
  <c r="T46" i="47" s="1"/>
  <c r="W46" i="47" s="1"/>
  <c r="K16" i="47"/>
  <c r="N16" i="47" s="1"/>
  <c r="Q16" i="47" s="1"/>
  <c r="T16" i="47" s="1"/>
  <c r="W16" i="47" s="1"/>
  <c r="H47" i="47" s="1"/>
  <c r="K47" i="47" s="1"/>
  <c r="N47" i="47" s="1"/>
  <c r="Q47" i="47" s="1"/>
  <c r="T47" i="47" s="1"/>
  <c r="W47" i="47" s="1"/>
  <c r="K31" i="47"/>
  <c r="N31" i="47" s="1"/>
  <c r="Q31" i="47" s="1"/>
  <c r="T31" i="47" s="1"/>
  <c r="W31" i="47" s="1"/>
  <c r="H62" i="47" s="1"/>
  <c r="K62" i="47" s="1"/>
  <c r="N62" i="47" s="1"/>
  <c r="Q62" i="47" s="1"/>
  <c r="T62" i="47" s="1"/>
  <c r="W62" i="47" s="1"/>
  <c r="K20" i="47"/>
  <c r="N20" i="47" s="1"/>
  <c r="Q20" i="47" s="1"/>
  <c r="T20" i="47" s="1"/>
  <c r="W20" i="47" s="1"/>
  <c r="H51" i="47" s="1"/>
  <c r="K51" i="47" s="1"/>
  <c r="N51" i="47" s="1"/>
  <c r="Q51" i="47" s="1"/>
  <c r="T51" i="47" s="1"/>
  <c r="W51" i="47" s="1"/>
  <c r="K24" i="47"/>
  <c r="N24" i="47" s="1"/>
  <c r="Q24" i="47" s="1"/>
  <c r="T24" i="47" s="1"/>
  <c r="W24" i="47" s="1"/>
  <c r="H55" i="47" s="1"/>
  <c r="K55" i="47" s="1"/>
  <c r="N55" i="47" s="1"/>
  <c r="Q55" i="47" s="1"/>
  <c r="T55" i="47" s="1"/>
  <c r="W55" i="47" s="1"/>
  <c r="K35" i="47"/>
  <c r="N35" i="47" s="1"/>
  <c r="Q35" i="47" s="1"/>
  <c r="T35" i="47" s="1"/>
  <c r="W35" i="47" s="1"/>
  <c r="H66" i="47" s="1"/>
  <c r="K66" i="47" s="1"/>
  <c r="N66" i="47" s="1"/>
  <c r="Q66" i="47" s="1"/>
  <c r="T66" i="47" s="1"/>
  <c r="W66" i="47" s="1"/>
  <c r="K13" i="47"/>
  <c r="N13" i="47" s="1"/>
  <c r="Q13" i="47" s="1"/>
  <c r="T13" i="47" s="1"/>
  <c r="W13" i="47" s="1"/>
  <c r="H44" i="47" s="1"/>
  <c r="K44" i="47" s="1"/>
  <c r="K28" i="47"/>
  <c r="N28" i="47" s="1"/>
  <c r="Q28" i="47" s="1"/>
  <c r="T28" i="47" s="1"/>
  <c r="W28" i="47" s="1"/>
  <c r="H59" i="47" s="1"/>
  <c r="K59" i="47" s="1"/>
  <c r="N59" i="47" s="1"/>
  <c r="Q59" i="47" s="1"/>
  <c r="T59" i="47" s="1"/>
  <c r="W59" i="47" s="1"/>
  <c r="K32" i="47"/>
  <c r="N32" i="47" s="1"/>
  <c r="Q32" i="47" s="1"/>
  <c r="T32" i="47" s="1"/>
  <c r="W32" i="47" s="1"/>
  <c r="H63" i="47" s="1"/>
  <c r="K63" i="47" s="1"/>
  <c r="N63" i="47" s="1"/>
  <c r="Q63" i="47" s="1"/>
  <c r="T63" i="47" s="1"/>
  <c r="W63" i="47" s="1"/>
  <c r="K21" i="47"/>
  <c r="N21" i="47" s="1"/>
  <c r="Q21" i="47" s="1"/>
  <c r="T21" i="47" s="1"/>
  <c r="W21" i="47" s="1"/>
  <c r="H52" i="47" s="1"/>
  <c r="K52" i="47" s="1"/>
  <c r="N52" i="47" s="1"/>
  <c r="Q52" i="47" s="1"/>
  <c r="T52" i="47" s="1"/>
  <c r="W52" i="47" s="1"/>
  <c r="K25" i="47"/>
  <c r="N25" i="47" s="1"/>
  <c r="Q25" i="47" s="1"/>
  <c r="T25" i="47" s="1"/>
  <c r="W25" i="47" s="1"/>
  <c r="H56" i="47" s="1"/>
  <c r="K56" i="47" s="1"/>
  <c r="N56" i="47" s="1"/>
  <c r="Q56" i="47" s="1"/>
  <c r="T56" i="47" s="1"/>
  <c r="W56" i="47" s="1"/>
  <c r="K33" i="47"/>
  <c r="N33" i="47" s="1"/>
  <c r="Q33" i="47" s="1"/>
  <c r="T33" i="47" s="1"/>
  <c r="W33" i="47" s="1"/>
  <c r="H64" i="47" s="1"/>
  <c r="K64" i="47" s="1"/>
  <c r="N64" i="47" s="1"/>
  <c r="Q64" i="47" s="1"/>
  <c r="T64" i="47" s="1"/>
  <c r="W64" i="47" s="1"/>
  <c r="W65" i="47"/>
  <c r="H58" i="47"/>
  <c r="K58" i="47" s="1"/>
  <c r="N58" i="47" s="1"/>
  <c r="Q58" i="47" s="1"/>
  <c r="T58" i="47" s="1"/>
  <c r="W58" i="47" s="1"/>
  <c r="H48" i="47"/>
  <c r="K48" i="47" s="1"/>
  <c r="N48" i="47" s="1"/>
  <c r="Q48" i="47" s="1"/>
  <c r="T48" i="47" s="1"/>
  <c r="W48" i="47" s="1"/>
  <c r="N11" i="47"/>
  <c r="N12" i="47"/>
  <c r="Q12" i="47" s="1"/>
  <c r="E32" i="47" l="1"/>
  <c r="T12" i="47"/>
  <c r="W12" i="47" s="1"/>
  <c r="H43" i="47" s="1"/>
  <c r="K43" i="47" s="1"/>
  <c r="Q11" i="47"/>
  <c r="N44" i="47"/>
  <c r="N45" i="47"/>
  <c r="T11" i="47" l="1"/>
  <c r="W11" i="47" s="1"/>
  <c r="H42" i="47" s="1"/>
  <c r="Q44" i="47"/>
  <c r="T44" i="47" s="1"/>
  <c r="W44" i="47" s="1"/>
  <c r="N43" i="47"/>
  <c r="Q45" i="47"/>
  <c r="T45" i="47" s="1"/>
  <c r="W45" i="47" s="1"/>
  <c r="K42" i="47" l="1"/>
  <c r="Q43" i="47"/>
  <c r="T43" i="47" s="1"/>
  <c r="W43" i="47" s="1"/>
  <c r="G3" i="45"/>
  <c r="G4" i="45"/>
  <c r="G5" i="45"/>
  <c r="G6" i="45"/>
  <c r="G7" i="45"/>
  <c r="G8" i="45"/>
  <c r="G9" i="45"/>
  <c r="G10" i="45"/>
  <c r="G11" i="45"/>
  <c r="G12" i="45"/>
  <c r="G13" i="45"/>
  <c r="G14" i="45"/>
  <c r="G16" i="45"/>
  <c r="G17" i="45"/>
  <c r="G18" i="45"/>
  <c r="G19" i="45"/>
  <c r="G20" i="45"/>
  <c r="G2" i="45"/>
  <c r="D21" i="45"/>
  <c r="G21" i="45" s="1"/>
  <c r="K18" i="45"/>
  <c r="D15" i="45"/>
  <c r="G15" i="45" s="1"/>
  <c r="G22" i="45" l="1"/>
  <c r="N42" i="47"/>
  <c r="Q42" i="47" l="1"/>
  <c r="T42" i="47" s="1"/>
  <c r="W42" i="47" s="1"/>
  <c r="E25" i="47" l="1"/>
  <c r="E20" i="47" l="1"/>
  <c r="XCV10" i="39" l="1"/>
  <c r="XCV11" i="39"/>
  <c r="XCV12" i="39"/>
  <c r="XCV14" i="39"/>
  <c r="XCV15" i="39"/>
  <c r="XCV16" i="39"/>
  <c r="XCV17" i="39"/>
  <c r="XCV18" i="39"/>
  <c r="XCV39" i="39"/>
  <c r="B3" i="42" l="1"/>
  <c r="B1" i="42"/>
  <c r="E52" i="42"/>
  <c r="A32" i="42"/>
  <c r="A31" i="42"/>
  <c r="C17" i="42"/>
  <c r="E27" i="42" s="1"/>
  <c r="A8" i="42"/>
  <c r="A33" i="42" s="1"/>
  <c r="A5" i="42"/>
  <c r="A30" i="42" s="1"/>
  <c r="A8" i="34" l="1"/>
  <c r="A13" i="34"/>
  <c r="A12" i="34"/>
  <c r="A11" i="34"/>
  <c r="A10" i="34"/>
  <c r="A9" i="34"/>
  <c r="K8" i="54" l="1"/>
  <c r="B8" i="47" l="1"/>
  <c r="B8" i="48"/>
  <c r="B32" i="48" s="1"/>
  <c r="B8" i="42"/>
  <c r="B33" i="42" s="1"/>
  <c r="D24" i="32" l="1"/>
  <c r="E13" i="47" l="1"/>
  <c r="E12" i="47"/>
  <c r="E11" i="47"/>
  <c r="E26" i="47"/>
  <c r="E35" i="47" l="1"/>
  <c r="E31" i="47"/>
  <c r="E34" i="47"/>
  <c r="E30" i="47"/>
  <c r="E28" i="47"/>
  <c r="E22" i="47"/>
  <c r="E19" i="47"/>
  <c r="E16" i="47"/>
  <c r="E21" i="47"/>
  <c r="E33" i="47" l="1"/>
  <c r="E29" i="47"/>
  <c r="E15" i="47"/>
  <c r="E14" i="47" l="1"/>
  <c r="B7" i="48" l="1"/>
  <c r="B31" i="48" s="1"/>
  <c r="B2" i="48" l="1"/>
  <c r="D7" i="50"/>
  <c r="D5" i="50"/>
  <c r="B5" i="48"/>
  <c r="B29" i="48" s="1"/>
  <c r="B6" i="47"/>
  <c r="B6" i="48"/>
  <c r="B30" i="48" s="1"/>
  <c r="B7" i="47"/>
  <c r="C2" i="47"/>
  <c r="B5" i="47"/>
  <c r="B7" i="42"/>
  <c r="B32" i="42" s="1"/>
  <c r="B5" i="42"/>
  <c r="B30" i="42" s="1"/>
  <c r="B6" i="42"/>
  <c r="B31" i="42" s="1"/>
  <c r="B2" i="42"/>
  <c r="A6" i="34"/>
  <c r="A5" i="34"/>
  <c r="A4" i="34"/>
  <c r="A3" i="34"/>
  <c r="A2" i="34"/>
  <c r="A1" i="34"/>
  <c r="E60" i="47" l="1"/>
  <c r="U29" i="47"/>
  <c r="R29" i="47"/>
  <c r="O29" i="47"/>
  <c r="L29" i="47"/>
  <c r="I29" i="47"/>
  <c r="F29" i="47"/>
  <c r="I35" i="47" l="1"/>
  <c r="O33" i="47"/>
  <c r="L33" i="47"/>
  <c r="I33" i="47"/>
  <c r="F33" i="47"/>
  <c r="E64" i="47"/>
  <c r="U33" i="47"/>
  <c r="R33" i="47"/>
  <c r="I32" i="47"/>
  <c r="R32" i="47"/>
  <c r="O32" i="47"/>
  <c r="L32" i="47"/>
  <c r="F32" i="47"/>
  <c r="U32" i="47"/>
  <c r="E63" i="47"/>
  <c r="U60" i="47"/>
  <c r="R60" i="47"/>
  <c r="O60" i="47"/>
  <c r="L60" i="47"/>
  <c r="I60" i="47"/>
  <c r="F60" i="47"/>
  <c r="E61" i="47"/>
  <c r="U30" i="47"/>
  <c r="R30" i="47"/>
  <c r="O30" i="47"/>
  <c r="L30" i="47"/>
  <c r="I30" i="47"/>
  <c r="F30" i="47"/>
  <c r="I22" i="47"/>
  <c r="E53" i="47"/>
  <c r="F22" i="47"/>
  <c r="U22" i="47"/>
  <c r="R22" i="47"/>
  <c r="O22" i="47"/>
  <c r="L22" i="47"/>
  <c r="U26" i="47"/>
  <c r="R26" i="47"/>
  <c r="O26" i="47"/>
  <c r="L26" i="47"/>
  <c r="I26" i="47"/>
  <c r="E57" i="47"/>
  <c r="F26" i="47"/>
  <c r="U34" i="47"/>
  <c r="R34" i="47"/>
  <c r="O34" i="47"/>
  <c r="L34" i="47"/>
  <c r="I34" i="47"/>
  <c r="E65" i="47"/>
  <c r="F34" i="47"/>
  <c r="F12" i="47"/>
  <c r="U12" i="47"/>
  <c r="R12" i="47"/>
  <c r="O12" i="47"/>
  <c r="L12" i="47"/>
  <c r="I12" i="47"/>
  <c r="E43" i="47"/>
  <c r="I13" i="47"/>
  <c r="E44" i="47"/>
  <c r="F13" i="47"/>
  <c r="U13" i="47"/>
  <c r="R13" i="47"/>
  <c r="O13" i="47"/>
  <c r="L13" i="47"/>
  <c r="U11" i="47"/>
  <c r="R11" i="47"/>
  <c r="O11" i="47"/>
  <c r="L11" i="47"/>
  <c r="I11" i="47"/>
  <c r="E42" i="47"/>
  <c r="R16" i="47"/>
  <c r="O16" i="47"/>
  <c r="L16" i="47"/>
  <c r="I16" i="47"/>
  <c r="E47" i="47"/>
  <c r="F16" i="47"/>
  <c r="U16" i="47"/>
  <c r="F11" i="47"/>
  <c r="L35" i="47" l="1"/>
  <c r="O35" i="47"/>
  <c r="R35" i="47"/>
  <c r="U35" i="47"/>
  <c r="F35" i="47"/>
  <c r="E66" i="47"/>
  <c r="L66" i="47" s="1"/>
  <c r="R64" i="47"/>
  <c r="I64" i="47"/>
  <c r="F64" i="47"/>
  <c r="O64" i="47"/>
  <c r="L64" i="47"/>
  <c r="U64" i="47"/>
  <c r="U61" i="47"/>
  <c r="R61" i="47"/>
  <c r="O61" i="47"/>
  <c r="L61" i="47"/>
  <c r="I61" i="47"/>
  <c r="F61" i="47"/>
  <c r="E54" i="47"/>
  <c r="U23" i="47"/>
  <c r="R23" i="47"/>
  <c r="O23" i="47"/>
  <c r="L23" i="47"/>
  <c r="I23" i="47"/>
  <c r="F23" i="47"/>
  <c r="E51" i="47"/>
  <c r="U20" i="47"/>
  <c r="R20" i="47"/>
  <c r="O20" i="47"/>
  <c r="L20" i="47"/>
  <c r="I20" i="47"/>
  <c r="F20" i="47"/>
  <c r="U63" i="47"/>
  <c r="R63" i="47"/>
  <c r="O63" i="47"/>
  <c r="L63" i="47"/>
  <c r="I63" i="47"/>
  <c r="F63" i="47"/>
  <c r="E56" i="47"/>
  <c r="U25" i="47"/>
  <c r="R25" i="47"/>
  <c r="O25" i="47"/>
  <c r="L25" i="47"/>
  <c r="I25" i="47"/>
  <c r="F25" i="47"/>
  <c r="L31" i="47"/>
  <c r="I31" i="47"/>
  <c r="E62" i="47"/>
  <c r="F31" i="47"/>
  <c r="U31" i="47"/>
  <c r="R31" i="47"/>
  <c r="O31" i="47"/>
  <c r="R42" i="47"/>
  <c r="O42" i="47"/>
  <c r="L42" i="47"/>
  <c r="U19" i="47"/>
  <c r="R19" i="47"/>
  <c r="O19" i="47"/>
  <c r="L19" i="47"/>
  <c r="I19" i="47"/>
  <c r="E50" i="47"/>
  <c r="F19" i="47"/>
  <c r="O15" i="47"/>
  <c r="L15" i="47"/>
  <c r="I15" i="47"/>
  <c r="E46" i="47"/>
  <c r="F15" i="47"/>
  <c r="U15" i="47"/>
  <c r="R15" i="47"/>
  <c r="L57" i="47"/>
  <c r="I57" i="47"/>
  <c r="F57" i="47"/>
  <c r="U57" i="47"/>
  <c r="R57" i="47"/>
  <c r="O57" i="47"/>
  <c r="U47" i="47"/>
  <c r="R47" i="47"/>
  <c r="O47" i="47"/>
  <c r="L47" i="47"/>
  <c r="I47" i="47"/>
  <c r="F47" i="47"/>
  <c r="U44" i="47"/>
  <c r="R44" i="47"/>
  <c r="O44" i="47"/>
  <c r="L44" i="47"/>
  <c r="I44" i="47"/>
  <c r="F44" i="47"/>
  <c r="L65" i="47"/>
  <c r="I65" i="47"/>
  <c r="F65" i="47"/>
  <c r="U65" i="47"/>
  <c r="R65" i="47"/>
  <c r="O65" i="47"/>
  <c r="U42" i="47"/>
  <c r="U43" i="47"/>
  <c r="R43" i="47"/>
  <c r="O43" i="47"/>
  <c r="L43" i="47"/>
  <c r="I43" i="47"/>
  <c r="F43" i="47"/>
  <c r="I42" i="47"/>
  <c r="U53" i="47"/>
  <c r="R53" i="47"/>
  <c r="O53" i="47"/>
  <c r="L53" i="47"/>
  <c r="I53" i="47"/>
  <c r="F53" i="47"/>
  <c r="L14" i="47"/>
  <c r="I14" i="47"/>
  <c r="E45" i="47"/>
  <c r="F14" i="47"/>
  <c r="U14" i="47"/>
  <c r="R14" i="47"/>
  <c r="O14" i="47"/>
  <c r="U28" i="47"/>
  <c r="R28" i="47"/>
  <c r="O28" i="47"/>
  <c r="L28" i="47"/>
  <c r="I28" i="47"/>
  <c r="E59" i="47"/>
  <c r="F28" i="47"/>
  <c r="F42" i="47"/>
  <c r="R66" i="47" l="1"/>
  <c r="O66" i="47"/>
  <c r="U66" i="47"/>
  <c r="F66" i="47"/>
  <c r="I66" i="47"/>
  <c r="U54" i="47"/>
  <c r="R54" i="47"/>
  <c r="O54" i="47"/>
  <c r="L54" i="47"/>
  <c r="I54" i="47"/>
  <c r="F54" i="47"/>
  <c r="U51" i="47"/>
  <c r="R51" i="47"/>
  <c r="O51" i="47"/>
  <c r="L51" i="47"/>
  <c r="I51" i="47"/>
  <c r="F51" i="47"/>
  <c r="U56" i="47"/>
  <c r="R56" i="47"/>
  <c r="O56" i="47"/>
  <c r="L56" i="47"/>
  <c r="I56" i="47"/>
  <c r="F56" i="47"/>
  <c r="U45" i="47"/>
  <c r="R45" i="47"/>
  <c r="O45" i="47"/>
  <c r="L45" i="47"/>
  <c r="I45" i="47"/>
  <c r="F45" i="47"/>
  <c r="L50" i="47"/>
  <c r="I50" i="47"/>
  <c r="F50" i="47"/>
  <c r="U50" i="47"/>
  <c r="R50" i="47"/>
  <c r="O50" i="47"/>
  <c r="U46" i="47"/>
  <c r="R46" i="47"/>
  <c r="O46" i="47"/>
  <c r="L46" i="47"/>
  <c r="I46" i="47"/>
  <c r="F46" i="47"/>
  <c r="U62" i="47"/>
  <c r="R62" i="47"/>
  <c r="O62" i="47"/>
  <c r="L62" i="47"/>
  <c r="I62" i="47"/>
  <c r="F62" i="47"/>
  <c r="O59" i="47"/>
  <c r="L59" i="47"/>
  <c r="I59" i="47"/>
  <c r="F59" i="47"/>
  <c r="U59" i="47"/>
  <c r="R59" i="47"/>
  <c r="L2" i="54" l="1"/>
  <c r="F21" i="47" l="1"/>
  <c r="U21" i="47"/>
  <c r="R21" i="47"/>
  <c r="O21" i="47"/>
  <c r="L21" i="47"/>
  <c r="I21" i="47"/>
  <c r="E52" i="47"/>
  <c r="U52" i="47" l="1"/>
  <c r="R52" i="47"/>
  <c r="O52" i="47"/>
  <c r="L52" i="47"/>
  <c r="I52" i="47"/>
  <c r="F52" i="47"/>
  <c r="E17" i="47" l="1"/>
  <c r="U17" i="47" l="1"/>
  <c r="R17" i="47"/>
  <c r="O17" i="47"/>
  <c r="L17" i="47"/>
  <c r="I17" i="47"/>
  <c r="E48" i="47"/>
  <c r="F17" i="47"/>
  <c r="L48" i="47" l="1"/>
  <c r="I48" i="47"/>
  <c r="F48" i="47"/>
  <c r="U48" i="47"/>
  <c r="R48" i="47"/>
  <c r="O48" i="47"/>
  <c r="E55" i="47" l="1"/>
  <c r="U24" i="47"/>
  <c r="R24" i="47"/>
  <c r="O24" i="47"/>
  <c r="L24" i="47"/>
  <c r="I24" i="47"/>
  <c r="F24" i="47"/>
  <c r="U55" i="47" l="1"/>
  <c r="R55" i="47"/>
  <c r="O55" i="47"/>
  <c r="L55" i="47"/>
  <c r="I55" i="47"/>
  <c r="F55" i="47"/>
  <c r="E27" i="47" l="1"/>
  <c r="U27" i="47" l="1"/>
  <c r="R27" i="47"/>
  <c r="O27" i="47"/>
  <c r="L27" i="47"/>
  <c r="I27" i="47"/>
  <c r="E58" i="47"/>
  <c r="F27" i="47"/>
  <c r="L58" i="47" l="1"/>
  <c r="I58" i="47"/>
  <c r="F58" i="47"/>
  <c r="U58" i="47"/>
  <c r="R58" i="47"/>
  <c r="O58" i="47"/>
  <c r="E18" i="47" l="1"/>
  <c r="R18" i="47" l="1"/>
  <c r="R37" i="47" s="1"/>
  <c r="E49" i="47" l="1"/>
  <c r="F49" i="47" s="1"/>
  <c r="F68" i="47" s="1"/>
  <c r="U18" i="47"/>
  <c r="U37" i="47" s="1"/>
  <c r="I18" i="47"/>
  <c r="I37" i="47" s="1"/>
  <c r="O18" i="47"/>
  <c r="O37" i="47" s="1"/>
  <c r="E36" i="47"/>
  <c r="D18" i="47" s="1"/>
  <c r="L18" i="47"/>
  <c r="L37" i="47" s="1"/>
  <c r="F18" i="47"/>
  <c r="F37" i="47" s="1"/>
  <c r="E67" i="47" l="1"/>
  <c r="G69" i="47" s="1"/>
  <c r="O49" i="47"/>
  <c r="O68" i="47" s="1"/>
  <c r="R49" i="47"/>
  <c r="R68" i="47" s="1"/>
  <c r="U49" i="47"/>
  <c r="U68" i="47" s="1"/>
  <c r="L49" i="47"/>
  <c r="L68" i="47" s="1"/>
  <c r="I49" i="47"/>
  <c r="I68" i="47" s="1"/>
  <c r="M38" i="47"/>
  <c r="P38" i="47"/>
  <c r="S38" i="47"/>
  <c r="D31" i="47"/>
  <c r="G38" i="47"/>
  <c r="H38" i="47" s="1"/>
  <c r="D44" i="47"/>
  <c r="D23" i="47"/>
  <c r="D28" i="47"/>
  <c r="D43" i="47"/>
  <c r="D45" i="47"/>
  <c r="D61" i="47"/>
  <c r="D34" i="47"/>
  <c r="F38" i="47"/>
  <c r="I38" i="47" s="1"/>
  <c r="L38" i="47" s="1"/>
  <c r="O38" i="47" s="1"/>
  <c r="R38" i="47" s="1"/>
  <c r="U38" i="47" s="1"/>
  <c r="F69" i="47" s="1"/>
  <c r="D30" i="47"/>
  <c r="D66" i="47"/>
  <c r="D49" i="47"/>
  <c r="D60" i="47"/>
  <c r="D32" i="47"/>
  <c r="D27" i="47"/>
  <c r="D48" i="47"/>
  <c r="D17" i="47"/>
  <c r="D62" i="47"/>
  <c r="D46" i="47"/>
  <c r="D22" i="47"/>
  <c r="D55" i="47"/>
  <c r="D35" i="47"/>
  <c r="D19" i="47"/>
  <c r="D16" i="47"/>
  <c r="V38" i="47"/>
  <c r="D33" i="47"/>
  <c r="D58" i="47"/>
  <c r="D65" i="47"/>
  <c r="D59" i="47"/>
  <c r="D64" i="47"/>
  <c r="D25" i="47"/>
  <c r="D56" i="47"/>
  <c r="D53" i="47"/>
  <c r="D57" i="47"/>
  <c r="D15" i="47"/>
  <c r="D14" i="47"/>
  <c r="D63" i="47"/>
  <c r="D29" i="47"/>
  <c r="D13" i="47"/>
  <c r="D42" i="47"/>
  <c r="D26" i="47"/>
  <c r="D12" i="47"/>
  <c r="D20" i="47"/>
  <c r="D47" i="47"/>
  <c r="J38" i="47"/>
  <c r="D21" i="47"/>
  <c r="D51" i="47"/>
  <c r="D52" i="47"/>
  <c r="D11" i="47"/>
  <c r="D24" i="47"/>
  <c r="D54" i="47"/>
  <c r="D50" i="47"/>
  <c r="D36" i="47" l="1"/>
  <c r="D67" i="47"/>
  <c r="V69" i="47"/>
  <c r="J69" i="47"/>
  <c r="M69" i="47"/>
  <c r="S69" i="47"/>
  <c r="P69" i="47"/>
  <c r="I69" i="47"/>
  <c r="L69" i="47" s="1"/>
  <c r="O69" i="47" s="1"/>
  <c r="R69" i="47" s="1"/>
  <c r="U69" i="47" s="1"/>
  <c r="K38" i="47"/>
  <c r="N38" i="47" s="1"/>
  <c r="Q38" i="47" s="1"/>
  <c r="T38" i="47" s="1"/>
  <c r="W38" i="47" s="1"/>
  <c r="H69" i="47" s="1"/>
  <c r="K69" i="47" l="1"/>
  <c r="N69" i="47" s="1"/>
  <c r="Q69" i="47" s="1"/>
  <c r="T69" i="47" s="1"/>
  <c r="W69" i="47" s="1"/>
  <c r="K6" i="54" l="1"/>
  <c r="L3" i="5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8" authorId="0" shapeId="0" xr:uid="{DC73282D-35E1-4865-9179-BDB08FDC6AB3}">
      <text>
        <r>
          <rPr>
            <b/>
            <sz val="9"/>
            <color indexed="8"/>
            <rFont val="Tahoma"/>
            <family val="2"/>
          </rPr>
          <t xml:space="preserve">FILTRO:
</t>
        </r>
        <r>
          <rPr>
            <sz val="9"/>
            <color indexed="8"/>
            <rFont val="Tahoma"/>
            <family val="2"/>
          </rPr>
          <t>Após a conclusão do Orçamento, utilize o filtro nessa coluna com o valor "F" para ocultar linhas não utilizadas.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name="000 - TABELA DE AMBIENTES GERAL" type="6" refreshedVersion="8" background="1" saveData="1">
    <textPr codePage="65001" sourceFile="Z:\ENGELUGA\Clientes\Água Clara\2024\UBS PORTE 01\ORÇAMENTO\PLANILHA ORÇAMENTÁRIA\TXT\ORC - 001 - TABELA DE AMBIENTES.txt" decimal="," thousands=".">
      <textFields count="6">
        <textField/>
        <textField/>
        <textField/>
        <textField/>
        <textField/>
        <textField/>
      </textFields>
    </textPr>
  </connection>
  <connection id="2" xr16:uid="{3FA14511-F050-4294-8A7F-4EDFCCB57D10}" name="003 - JANELAS2" type="6" refreshedVersion="8" background="1" saveData="1">
    <textPr codePage="65001" sourceFile="E:\UBS RIBAS\ARQ - 004 - JANELAS.txt" decimal="," thousands=".">
      <textFields count="7">
        <textField/>
        <textField/>
        <textField/>
        <textField/>
        <textField/>
        <textField/>
        <textField/>
      </textFields>
    </textPr>
  </connection>
  <connection id="3" xr16:uid="{A5B001E9-FDCF-422E-999E-78DA542DE2B0}" name="003 - PORTAS1" type="6" refreshedVersion="8" background="1" saveData="1">
    <textPr codePage="65001" sourceFile="E:\UBS RIBAS\ARQ - 004 - PORTAS.txt" decimal="," thousands=".">
      <textFields count="6">
        <textField/>
        <textField/>
        <textField/>
        <textField/>
        <textField/>
        <textField/>
      </textFields>
    </textPr>
  </connection>
  <connection id="4" xr16:uid="{B2B61072-A0AD-4193-BF1B-E2EB762FDE73}" name="003 - PORTAS2" type="6" refreshedVersion="8" background="1" saveData="1">
    <textPr codePage="65001" sourceFile="E:\UBS RIBAS\ORC - 003 -  AZ 33X45 MN 5M².txt" decimal="," thousands=".">
      <textFields count="6">
        <textField/>
        <textField/>
        <textField/>
        <textField/>
        <textField/>
        <textField/>
      </textFields>
    </textPr>
  </connection>
  <connection id="5" xr16:uid="{34232138-B064-4A75-A69E-4C059BCD21D2}" name="003 - PORTAS21" type="6" refreshedVersion="8" background="1" saveData="1">
    <textPr codePage="65001" sourceFile="E:\UBS RIBAS\ORC - 003 -  AZ 33X45 MR 5M².txt" decimal="," thousands=".">
      <textFields count="6">
        <textField/>
        <textField/>
        <textField/>
        <textField/>
        <textField/>
        <textField/>
      </textFields>
    </textPr>
  </connection>
  <connection id="6" xr16:uid="{00000000-0015-0000-FFFF-FFFF09000000}" name="004 - FORRO DRYWALL1" type="6" refreshedVersion="8" background="1" saveData="1">
    <textPr codePage="65001" sourceFile="Z:\ENGELUGA\Clientes\Água Clara\2024\UBS PORTE 01\ORÇAMENTO\PLANILHA ORÇAMENTÁRIA\TXT\ORC - 003 - FORRO DRYWALL.txt" decimal="," thousands=".">
      <textFields count="2">
        <textField/>
        <textField/>
      </textFields>
    </textPr>
  </connection>
  <connection id="7" xr16:uid="{C4DB0C27-4C26-437C-B290-84CFB53B7343}" name="004 - FORRO DRYWALL11" type="6" refreshedVersion="8" background="1" saveData="1">
    <textPr codePage="65001" sourceFile="Z:\ENGELUGA\Clientes\Água Clara\2024\UBS PORTE 01\ORÇAMENTO\PLANILHA ORÇAMENTÁRIA\TXT\ORC - 005 - PISO P 60X60 MN.txt" decimal="," thousands=".">
      <textFields count="2">
        <textField/>
        <textField/>
      </textFields>
    </textPr>
  </connection>
  <connection id="8" xr16:uid="{706D39A3-AEB5-413F-B926-1D0C98D9CC55}" name="004 - REVESTIMENTO LAMINADO11" type="6" refreshedVersion="8" background="1" saveData="1">
    <textPr codePage="65001" sourceFile="Z:\ENGELUGA\Clientes\Água Clara\2024\UBS PORTE 01\ORÇAMENTO\PLANILHA ORÇAMENTÁRIA\TXT\ORC - 005 - RODAPÉ P 60X60.txt" decimal="," thousands=".">
      <textFields count="6">
        <textField/>
        <textField/>
        <textField/>
        <textField/>
        <textField/>
        <textField/>
      </textFields>
    </textPr>
  </connection>
  <connection id="9" xr16:uid="{EBFA9549-8941-4CBE-A42F-0B2DDE73E1A0}" name="004 - REVESTIMENTO LAMINADO111" type="6" refreshedVersion="8" background="1" saveData="1">
    <textPr codePage="65001" sourceFile="Z:\ENGELUGA\Clientes\Água Clara\2024\UBS PORTE 01\ORÇAMENTO\PLANILHA ORÇAMENTÁRIA\TXT\ORC - 003 - ACABAMENTO FORRO DRYWALL.txt" decimal="," thousands=".">
      <textFields count="6">
        <textField/>
        <textField/>
        <textField/>
        <textField/>
        <textField/>
        <textField/>
      </textFields>
    </textPr>
  </connection>
</connections>
</file>

<file path=xl/sharedStrings.xml><?xml version="1.0" encoding="utf-8"?>
<sst xmlns="http://schemas.openxmlformats.org/spreadsheetml/2006/main" count="8815" uniqueCount="2169">
  <si>
    <t>%</t>
  </si>
  <si>
    <t>GOVERNO DO ESTADO DE MATO GROSSO DO SUL</t>
  </si>
  <si>
    <t>Município:</t>
  </si>
  <si>
    <t>Local:</t>
  </si>
  <si>
    <t>SERVIÇOS PRELIMINARES</t>
  </si>
  <si>
    <t>IT EM</t>
  </si>
  <si>
    <t>DESCRIÇÃO  DOS SERVIÇOS</t>
  </si>
  <si>
    <t>MÊS 1</t>
  </si>
  <si>
    <t>T OT AL MENSAL=</t>
  </si>
  <si>
    <t>T OT AL  ACUMULADO=</t>
  </si>
  <si>
    <t>2.</t>
  </si>
  <si>
    <t>1.</t>
  </si>
  <si>
    <t>3.</t>
  </si>
  <si>
    <t>PLANILHA DE ORÇAMENTO</t>
  </si>
  <si>
    <t>VALOR ÍTEM</t>
  </si>
  <si>
    <t>PROPONENTE</t>
  </si>
  <si>
    <t>TIPO DE OBRA:</t>
  </si>
  <si>
    <t>IMPOSTOS:</t>
  </si>
  <si>
    <t>TRIBUTOS:</t>
  </si>
  <si>
    <t>ISS BRUTO:</t>
  </si>
  <si>
    <t>INCIDENCIA SOBRE MO:</t>
  </si>
  <si>
    <t>TOTAL TRIBUSTOS:</t>
  </si>
  <si>
    <t>ADOTADO</t>
  </si>
  <si>
    <t>BDI DESONERADO ADOTADO</t>
  </si>
  <si>
    <t>CPRB</t>
  </si>
  <si>
    <t>% ACUMULADA</t>
  </si>
  <si>
    <t>SECRETARIA DE OBRAS</t>
  </si>
  <si>
    <t>4.</t>
  </si>
  <si>
    <t xml:space="preserve">BDI C/DES: </t>
  </si>
  <si>
    <t>COMPOSIÇÃO DE PREÇO</t>
  </si>
  <si>
    <t>CÓDIGO</t>
  </si>
  <si>
    <t>UNIDADE</t>
  </si>
  <si>
    <t>QUANTIDADE</t>
  </si>
  <si>
    <t>VALOR UNITÁRIO</t>
  </si>
  <si>
    <t>VALOR TOTAL</t>
  </si>
  <si>
    <t>ITEM</t>
  </si>
  <si>
    <t>M2</t>
  </si>
  <si>
    <t>RESPONSÁVEL ORÇAMENTO</t>
  </si>
  <si>
    <t>MÊS 2</t>
  </si>
  <si>
    <t>MÊS 3</t>
  </si>
  <si>
    <t>REFERENCIAL</t>
  </si>
  <si>
    <t>DESCRIÇÃO</t>
  </si>
  <si>
    <t>SERVIÇO</t>
  </si>
  <si>
    <t>SINAPI</t>
  </si>
  <si>
    <t>AGESUL</t>
  </si>
  <si>
    <t>COMPOSIÇÃO</t>
  </si>
  <si>
    <t>5.</t>
  </si>
  <si>
    <t>7.</t>
  </si>
  <si>
    <t>8.</t>
  </si>
  <si>
    <t>MÊS 4</t>
  </si>
  <si>
    <t>OBJETO:</t>
  </si>
  <si>
    <t>MUNÍCIPIO:</t>
  </si>
  <si>
    <t>LOCAL:</t>
  </si>
  <si>
    <t>SIST./REF.:</t>
  </si>
  <si>
    <t>ENCARGOS.:</t>
  </si>
  <si>
    <t>PRAZO EXEC.:</t>
  </si>
  <si>
    <t>CREA/CAU:</t>
  </si>
  <si>
    <t>DADOS DA OBRA</t>
  </si>
  <si>
    <t>PREFEITURA:</t>
  </si>
  <si>
    <t>PREFEITURA MUNICIPAL DE NOVA ALVORADA DO SUL</t>
  </si>
  <si>
    <t>DADOS DO EMPREEDIMENTO E OBRA</t>
  </si>
  <si>
    <t>DESCRIÇÃO DA OBRA:</t>
  </si>
  <si>
    <t>ENCARGOS:</t>
  </si>
  <si>
    <t>BDI</t>
  </si>
  <si>
    <t>RESPONSÁVEL PELA OBRA</t>
  </si>
  <si>
    <t>NOME:</t>
  </si>
  <si>
    <t>FÁBIO MARQUES RIBEIRO</t>
  </si>
  <si>
    <t>PROFISSÃO:</t>
  </si>
  <si>
    <t>ENGENHEIRO CIVIL</t>
  </si>
  <si>
    <t>15.276 D</t>
  </si>
  <si>
    <t>DATA DO PREENCHIMENTO:</t>
  </si>
  <si>
    <t xml:space="preserve">RESPONSÁVEL PELO TOMADOR </t>
  </si>
  <si>
    <t>CARGO:</t>
  </si>
  <si>
    <t>PREFEITURA MUNICIPAL DE ANASTÁCIO</t>
  </si>
  <si>
    <t>NILDO ALVES ALBRES</t>
  </si>
  <si>
    <t>PREFEITURA MUNICIPAL DE BANDEIRANTES</t>
  </si>
  <si>
    <t>PREFEITURA MUNICIPAL DE BODOQUENA</t>
  </si>
  <si>
    <t>KAZUTO HORII</t>
  </si>
  <si>
    <t>PREFEITURA MUNICIPAL DE ELDORADO</t>
  </si>
  <si>
    <t>AGUINALDO DOS SANTOS</t>
  </si>
  <si>
    <t>PREFEITURA MUNICIPAL DE PORTO MURTINHO</t>
  </si>
  <si>
    <t>AGESUL-INFRA</t>
  </si>
  <si>
    <t>SICRO</t>
  </si>
  <si>
    <t>SBC</t>
  </si>
  <si>
    <t>COTAÇÃO</t>
  </si>
  <si>
    <t>PREFEITURA MUNICIPAL DE NAVIRAÍ</t>
  </si>
  <si>
    <t>MUNÍCIPIO</t>
  </si>
  <si>
    <t>NAVIRAÍ - MS</t>
  </si>
  <si>
    <t>ANASTÁCIO - MS</t>
  </si>
  <si>
    <t>BANDEIRANTES - MS</t>
  </si>
  <si>
    <t>BODOQUENA - MS</t>
  </si>
  <si>
    <t>ELDORADO - MS</t>
  </si>
  <si>
    <t>NOVA ALVORADA DO SUL - MS</t>
  </si>
  <si>
    <t>PORTO MURTINHO - MS</t>
  </si>
  <si>
    <t>REGIME PREVIDENCIÁRIO PREVISTO AGESUL :</t>
  </si>
  <si>
    <t>REGIME PREVIDENCIÁRIO PREVISTO SINAPI :</t>
  </si>
  <si>
    <t>RHAIZA REJANE NEME DE MATOS</t>
  </si>
  <si>
    <t xml:space="preserve">___________________________                                                                                                                                   Fábio Marques Ribeiro                                                                                
CREA - 15276 D / MS  </t>
  </si>
  <si>
    <t>UN</t>
  </si>
  <si>
    <t>VEDAÇÃO</t>
  </si>
  <si>
    <t>PAREDES</t>
  </si>
  <si>
    <t>VERGA/CONTRAVERGA</t>
  </si>
  <si>
    <t>COBERTURA</t>
  </si>
  <si>
    <t>PISO</t>
  </si>
  <si>
    <t>6.</t>
  </si>
  <si>
    <t>REVESTIMENTO DE PAREDES E TETOS</t>
  </si>
  <si>
    <t>PEDRAS</t>
  </si>
  <si>
    <t xml:space="preserve">REVESTIMENTO DE PAREDES </t>
  </si>
  <si>
    <t>ESQUADRIAS, FERRAGENS E VIDROS</t>
  </si>
  <si>
    <t>JANELAS</t>
  </si>
  <si>
    <t>PORTAS</t>
  </si>
  <si>
    <t>9.</t>
  </si>
  <si>
    <t>LOUÇAS, METAIS E ACESSÓRIOS</t>
  </si>
  <si>
    <t>10.</t>
  </si>
  <si>
    <t>11.</t>
  </si>
  <si>
    <t>M</t>
  </si>
  <si>
    <t>12.</t>
  </si>
  <si>
    <t>PREVENÇÃO DE COMBATE A INCÊNDIO E PÂNICO</t>
  </si>
  <si>
    <t>13.</t>
  </si>
  <si>
    <t>14.</t>
  </si>
  <si>
    <t>URBANIZAÇÃO</t>
  </si>
  <si>
    <t>PINTURA</t>
  </si>
  <si>
    <t>CONTRAPISO</t>
  </si>
  <si>
    <t>REVESTIMENTO CERÂMICO</t>
  </si>
  <si>
    <t>ESQUADRIAS METÁLICAS E MADEIRA</t>
  </si>
  <si>
    <t>PAREDES INTERNAS</t>
  </si>
  <si>
    <t>PAREDES EXTERNAS</t>
  </si>
  <si>
    <t>TETO</t>
  </si>
  <si>
    <t>BANCADAS</t>
  </si>
  <si>
    <t>NELSON CINTRA RIBEIRO</t>
  </si>
  <si>
    <t>15.</t>
  </si>
  <si>
    <t>16.</t>
  </si>
  <si>
    <t>17.</t>
  </si>
  <si>
    <t>18.</t>
  </si>
  <si>
    <t>20.</t>
  </si>
  <si>
    <t>21.</t>
  </si>
  <si>
    <t>CJ</t>
  </si>
  <si>
    <t>COTAÇÕES</t>
  </si>
  <si>
    <t>EMPRESAS</t>
  </si>
  <si>
    <t>CNPJ</t>
  </si>
  <si>
    <t>NOME</t>
  </si>
  <si>
    <t>FONE</t>
  </si>
  <si>
    <t>CONTATO</t>
  </si>
  <si>
    <t>C01</t>
  </si>
  <si>
    <t>SITE</t>
  </si>
  <si>
    <t>C02</t>
  </si>
  <si>
    <t>C03</t>
  </si>
  <si>
    <t>DATA COTAÇÃO</t>
  </si>
  <si>
    <t>MEDIANA</t>
  </si>
  <si>
    <t>EMPRESA</t>
  </si>
  <si>
    <t xml:space="preserve">MEMÓRIA DE CALCULO </t>
  </si>
  <si>
    <t>Objeto:</t>
  </si>
  <si>
    <t>1.0</t>
  </si>
  <si>
    <t>OBS</t>
  </si>
  <si>
    <t>LARGURA</t>
  </si>
  <si>
    <t>ALTURA</t>
  </si>
  <si>
    <t>ÁREA</t>
  </si>
  <si>
    <t>FÓRMULA</t>
  </si>
  <si>
    <t>TOTAL</t>
  </si>
  <si>
    <t>EXTENSÃO</t>
  </si>
  <si>
    <t>COMPRIMENTO</t>
  </si>
  <si>
    <t>ESPESSURA</t>
  </si>
  <si>
    <t>VOLUME</t>
  </si>
  <si>
    <t xml:space="preserve">ÁREA </t>
  </si>
  <si>
    <t xml:space="preserve">METRO </t>
  </si>
  <si>
    <t>CÓD.</t>
  </si>
  <si>
    <t>(COMPRIMENTO) + (COMPRIMENTO / 2,5)</t>
  </si>
  <si>
    <t>COMPRIMENTO CONTRAVERGA</t>
  </si>
  <si>
    <t>ÁREA TELHADO</t>
  </si>
  <si>
    <t>ÁREA ALVENARIA * 2</t>
  </si>
  <si>
    <t>ÁREA ESQUADRIAS</t>
  </si>
  <si>
    <t>(COMPRIMENTO)</t>
  </si>
  <si>
    <t>PERÍMETRO</t>
  </si>
  <si>
    <t>ABERTURA</t>
  </si>
  <si>
    <t>ÁREA TOTAL</t>
  </si>
  <si>
    <t>CÓD</t>
  </si>
  <si>
    <t>QTDE</t>
  </si>
  <si>
    <t>PAREDE</t>
  </si>
  <si>
    <t>TABELA DE AMBIENTES</t>
  </si>
  <si>
    <t>DADOS DO PROJETO</t>
  </si>
  <si>
    <t>CÓD ENG</t>
  </si>
  <si>
    <t>TABELA DE ESQUADRIAS</t>
  </si>
  <si>
    <t>LEGENDA</t>
  </si>
  <si>
    <t>TABELA GERAL DE ÁREAS DE PISO</t>
  </si>
  <si>
    <t>ALTURA (M)</t>
  </si>
  <si>
    <t>COMPRIMENTO SOLEIRA</t>
  </si>
  <si>
    <t>LARGURA (M)</t>
  </si>
  <si>
    <t>AMBIENTES</t>
  </si>
  <si>
    <t>FORRO</t>
  </si>
  <si>
    <t>COPA</t>
  </si>
  <si>
    <t>Total geral</t>
  </si>
  <si>
    <t>VERGA</t>
  </si>
  <si>
    <t>P1</t>
  </si>
  <si>
    <t>P2</t>
  </si>
  <si>
    <t>P3</t>
  </si>
  <si>
    <t>P4</t>
  </si>
  <si>
    <t>P5</t>
  </si>
  <si>
    <t>P6</t>
  </si>
  <si>
    <t>P7</t>
  </si>
  <si>
    <t>VERGA/ CONTRAVERGA</t>
  </si>
  <si>
    <t>J2</t>
  </si>
  <si>
    <t>J1</t>
  </si>
  <si>
    <t xml:space="preserve">ÁREA AZULEJO </t>
  </si>
  <si>
    <t>RODAPÉ</t>
  </si>
  <si>
    <t>BANCO DE DADOS ENGELUGA ENGENHARIA</t>
  </si>
  <si>
    <t>ÁREA PINTURA (M2)</t>
  </si>
  <si>
    <t>VÃO</t>
  </si>
  <si>
    <t>ÁREA AMBIENTES</t>
  </si>
  <si>
    <t>ESQUADRIA</t>
  </si>
  <si>
    <t>ESTRUTURA DE CONCRETO ARMADO</t>
  </si>
  <si>
    <t>REVESTIMENTO</t>
  </si>
  <si>
    <t>PEDRAS, BANCADAS E DIVISÓRIAS</t>
  </si>
  <si>
    <t>19.</t>
  </si>
  <si>
    <t>PERÍMETRO * ALTURA * QTDE LADO - ESQUADRIAS</t>
  </si>
  <si>
    <t>VERIFICAR TABELA DE QUANTIDADES EM PROJETO DE INSTALAÇÕES ELÉTRICAS</t>
  </si>
  <si>
    <t>MÊS 5</t>
  </si>
  <si>
    <t>MÊS 6</t>
  </si>
  <si>
    <t>MÊS 7</t>
  </si>
  <si>
    <t>MÊS 8</t>
  </si>
  <si>
    <t>MÊS 9</t>
  </si>
  <si>
    <t>MÊS 10</t>
  </si>
  <si>
    <t>MÊS 11</t>
  </si>
  <si>
    <t>MÊS 12</t>
  </si>
  <si>
    <t>FORNECIMENTO DE MATERIAIS E EQUIPAMENTOS</t>
  </si>
  <si>
    <t xml:space="preserve"> </t>
  </si>
  <si>
    <t>REGIME PREVIDENCIÁRIO PREVISTO SBC :</t>
  </si>
  <si>
    <t>J3</t>
  </si>
  <si>
    <t>JOSÉ PAULO PALEARI</t>
  </si>
  <si>
    <t>EDERVAN GUSTAVO SPROTTE</t>
  </si>
  <si>
    <t>PREFEITURA MUNICIPAL DE ÁGUA CLARA</t>
  </si>
  <si>
    <t>PREFEITURA MUNICIPAL DE CAARAPÓ</t>
  </si>
  <si>
    <t>PREFEITURA MUNICIPAL DE JARAGUARI</t>
  </si>
  <si>
    <t>PREFEITURA MUNICIPAL DE JARDIM</t>
  </si>
  <si>
    <t>PREFEITURA MUNICIPAL DE RIBAS DO RIO PARDO</t>
  </si>
  <si>
    <t>PREFEITURA MUNICIPAL DE SELVÍRIA</t>
  </si>
  <si>
    <t>GEROLINA DA SILVA ALVEZ</t>
  </si>
  <si>
    <t>ANDRÉ LUÍS NEZZI DE CARVALHO</t>
  </si>
  <si>
    <t>CLEDIANE ARECO MATZENBACHER</t>
  </si>
  <si>
    <t>JOÃO ALFREDO DANIEZE</t>
  </si>
  <si>
    <t>JOSÉ FERNANDO BARBOSA DOS SANTOS</t>
  </si>
  <si>
    <t>ÁGUA CLARA - MS</t>
  </si>
  <si>
    <t>CAARAPÓ - MS</t>
  </si>
  <si>
    <t>JARAGUARI - MS</t>
  </si>
  <si>
    <t>JARDIM - MS</t>
  </si>
  <si>
    <t>RIBAS DO RIO PARDO - MS</t>
  </si>
  <si>
    <t>SELVÍRIA - MS</t>
  </si>
  <si>
    <t>DEMONSTRAÇÃO DE BDI 1 - DESONERADO - Acórdão 2622/2013</t>
  </si>
  <si>
    <t>CONSTRUÇÃO E REFORMA DE EDIFICIOS</t>
  </si>
  <si>
    <t>1° QUARTIL</t>
  </si>
  <si>
    <t>MÉDIO</t>
  </si>
  <si>
    <t>3° QUARTIL</t>
  </si>
  <si>
    <t>Administração central</t>
  </si>
  <si>
    <t>Seguro e Garantia</t>
  </si>
  <si>
    <t>Risco</t>
  </si>
  <si>
    <t>Despesas Financeiras</t>
  </si>
  <si>
    <t>Lucro</t>
  </si>
  <si>
    <t>DEMONSTRAÇÃO DE BDI 2 - DESONERADO - Acórdão 2622/2013</t>
  </si>
  <si>
    <t>DML</t>
  </si>
  <si>
    <t>22.</t>
  </si>
  <si>
    <t>VERIFICAR TABELA DE QUANTIDADES EM PRANCHA</t>
  </si>
  <si>
    <t>EXPURGO</t>
  </si>
  <si>
    <t>23.</t>
  </si>
  <si>
    <t>24.</t>
  </si>
  <si>
    <t>25.</t>
  </si>
  <si>
    <t>ILUMINAÇÃO DE EMERGENCIA</t>
  </si>
  <si>
    <t>CUSTO UNITÁRIO C/BDI S/ DES</t>
  </si>
  <si>
    <t>CUSTO UNITÁRIO S/ DES</t>
  </si>
  <si>
    <t>Gases Medicinais</t>
  </si>
  <si>
    <t>TUBO COBRE RIGIDO CLASSE A 15mm</t>
  </si>
  <si>
    <t>TUBO COBRE RIGIDO CLASSE A 28mm</t>
  </si>
  <si>
    <t xml:space="preserve"> COTOVELO 90 COBRE REF. 607 28mm</t>
  </si>
  <si>
    <t>COTOVELO 90 COBRE REF. 607 15mm</t>
  </si>
  <si>
    <t>BUCHA DE REDUCAO COBRE SEM ANEL 28x15mm</t>
  </si>
  <si>
    <t>VALVULA GLOBO 1"" PARA TUBULACAO COBRE 28mm</t>
  </si>
  <si>
    <t>PAINEL DE ALARME MICROPROCESSADO DE OXIGÊNIO, PROTEC OU SIMILAR</t>
  </si>
  <si>
    <t>PAINEL DE ALARME MICROPROCESSADO DE AR COMPRIMIDO, PROTEC OU SIMILAR</t>
  </si>
  <si>
    <t>PAINEL DE ALARME MICROPROCESSADO DE ÓXIDO NITROSO, PROTEC OU SIMILAR</t>
  </si>
  <si>
    <t>PAINEL DE ALARME MICROPROCESSADO DE VÁCUO, PROTEC OU SIMILAR</t>
  </si>
  <si>
    <t>TE EM COBRE, DN 28MM, SEM ANEL DE SOLDA, INSTALADO EM RAMAL DE DISTRI</t>
  </si>
  <si>
    <t>TE EM COBRE, DN 15 MM, SEM ANEL DE SOLDA, INSTALADO EM RAMAL DE DISTRI</t>
  </si>
  <si>
    <t>CANALETA A CEU ABERTO EM ALVENARIA DE TIJOLO MACICO DE 1/2 VEZ COM LARGURA DE 30CM E PROFUNDIDADE DE 30CM - ANEXO H.S.-087 (A.P.) /M</t>
  </si>
  <si>
    <t>TAMPA PLACA CONCRETO MOLDADA NA OBRA ESPESSURA 10cm</t>
  </si>
  <si>
    <t>CENTRAIS DE GASES E VACUO</t>
  </si>
  <si>
    <t>TESTE DE ESTANQUEIDADE COM LOCALIZAÇÃO DE TAMPONAMENTO DE FUGAS NA REDE DE OXIGENIO, AR MEDICINAL E VÁCUO CLÍNICO. INCLUSO EMISSÃO DE LAUDO E ART.</t>
  </si>
  <si>
    <t>VALVULA REGULADORA PARA OXIGENIO, AR COMPRIMIDO, VACUO</t>
  </si>
  <si>
    <t>CAIXA DE SECCIONAMENTO DE GASES</t>
  </si>
  <si>
    <t>REGUA MEDICINAL</t>
  </si>
  <si>
    <t>PINTURA DE TUBULAÇÃO APARENTE ATÉ 3/4</t>
  </si>
  <si>
    <t>____________________________________  
Fábio Marques Ribeiro
CREA - 15276 D / MS</t>
  </si>
  <si>
    <t>CRONOGRAMA FÍSICO FINANCEIRO - SEM DESONERAÇÃO</t>
  </si>
  <si>
    <t>QUANTIDADE DE LADOS</t>
  </si>
  <si>
    <t>EXTENSÃO * ALTRURA - ESQUADRIA</t>
  </si>
  <si>
    <t>PORTAS - METÁLICAS</t>
  </si>
  <si>
    <t xml:space="preserve">BDI DIF.  C/DES: </t>
  </si>
  <si>
    <t>REFERENCIA</t>
  </si>
  <si>
    <t xml:space="preserve">UNIDADE </t>
  </si>
  <si>
    <t xml:space="preserve">TOTAL:  </t>
  </si>
  <si>
    <t>DESCRICAO</t>
  </si>
  <si>
    <t>ÁREA DE REVESTIMENTO CERÃMICO</t>
  </si>
  <si>
    <t>HIDRÁULICA</t>
  </si>
  <si>
    <t>DEMONSTRAÇÃO DE BDI 1 - SEM DESONERAÇÃO - Acórdão 2622/2013</t>
  </si>
  <si>
    <t>PREFEITURA MUNICIPAL DE IVINHEMA</t>
  </si>
  <si>
    <t>IVINHEMA - MS</t>
  </si>
  <si>
    <t>JULIANO FERRO BARROS DONATO</t>
  </si>
  <si>
    <t>PREFEITURA MUNICIPAL DE SÃO GABRIEL DO OESTE</t>
  </si>
  <si>
    <t>SÃO GABRIEL DO OESTE - MS</t>
  </si>
  <si>
    <t>CHECK LIST PARA ORÇAMENTO</t>
  </si>
  <si>
    <t xml:space="preserve">PROJETO: </t>
  </si>
  <si>
    <t>PROJETISTA:</t>
  </si>
  <si>
    <t xml:space="preserve">MUNÍCIPIO: </t>
  </si>
  <si>
    <t>PROGRESSO</t>
  </si>
  <si>
    <t>PLANILHA ORÇAMENTÁRIA</t>
  </si>
  <si>
    <t>Conferir PROCV (SINAPI/AGESUL)</t>
  </si>
  <si>
    <t>Conferir planilha com as composições</t>
  </si>
  <si>
    <t>Conferir planilha com a memória de cálculo</t>
  </si>
  <si>
    <t>Conferir planilha com as cotações</t>
  </si>
  <si>
    <t>Conferir o custo dos serviços referentes ao SBC</t>
  </si>
  <si>
    <t>Conferir cabeçalho (planilha, composição, memorial, cotações bdi e cronograma)</t>
  </si>
  <si>
    <t>Conferir se o nome do objeto está compativel com os projetos</t>
  </si>
  <si>
    <t>Verificar localização da obra e se há necessidade de incluir alojamento e melhorar o canteiro de obras;</t>
  </si>
  <si>
    <t>Verificar formatação de texto e cores</t>
  </si>
  <si>
    <t>Verificar os referencias se estão compativeis com os servicos</t>
  </si>
  <si>
    <t>Revisar somatórias antes de gerar PDF</t>
  </si>
  <si>
    <t>Verificar as unidades dos serviços</t>
  </si>
  <si>
    <t>Verificar a numeração das composições e cotações</t>
  </si>
  <si>
    <t>Verificar a data base do orçamento se está compativel com o cabeçalho</t>
  </si>
  <si>
    <t>Verificar se o BDI está dentro dos quartis estabelecidos pelo tcu</t>
  </si>
  <si>
    <t>Conferir descrição das composições e cotaçao</t>
  </si>
  <si>
    <t>Ocultar coluna "E" codigos ENGELUGA</t>
  </si>
  <si>
    <t>Verificar o prazo do cronograma com o cabeçalho do orçamento</t>
  </si>
  <si>
    <t>Gerar itens de maiores relevancias</t>
  </si>
  <si>
    <t>Gerar quadro resumo</t>
  </si>
  <si>
    <t>Criar pasta licitação</t>
  </si>
  <si>
    <t xml:space="preserve">DESCRIÇÃO  </t>
  </si>
  <si>
    <t>TOTAL MENOR QUE 1,5</t>
  </si>
  <si>
    <t>CIRCULAÇÃO</t>
  </si>
  <si>
    <t>COD ORC</t>
  </si>
  <si>
    <t>ORC - 003 -  AZ 33X45 MR 5M²</t>
  </si>
  <si>
    <t>ALTURA AZULEJO</t>
  </si>
  <si>
    <t>PERÍMETRO * ALTURA *  - ESQUADRIAS</t>
  </si>
  <si>
    <t>PERÍMETRO - ABERTURA</t>
  </si>
  <si>
    <t>VERIFICAR TABELA DE QUANTIDADES EM PROJETO DE PREVENÇÃO DE COMBATE A INCENDIO E PANICO</t>
  </si>
  <si>
    <t>LOCAL</t>
  </si>
  <si>
    <t>EXTINTORES</t>
  </si>
  <si>
    <t>PLACAS DE SINALIZAÇÃO</t>
  </si>
  <si>
    <t>P8</t>
  </si>
  <si>
    <t>%ACUMUL.</t>
  </si>
  <si>
    <t>ITENS DE MAIOR RELEVÂNCIA</t>
  </si>
  <si>
    <t>RESUMO DA OBRA</t>
  </si>
  <si>
    <t>J4</t>
  </si>
  <si>
    <t>CONSULTÓRIO 2</t>
  </si>
  <si>
    <t>P9</t>
  </si>
  <si>
    <t>ORC - 003 -  AZ 33X45 MN 5M²</t>
  </si>
  <si>
    <t>E6.1.2.1</t>
  </si>
  <si>
    <t>E6.1.2.2</t>
  </si>
  <si>
    <t>TOTAL MENOR QUE 5M²</t>
  </si>
  <si>
    <t>ORC - 005 - RODAPÉ P 60X60</t>
  </si>
  <si>
    <t>TORNEIRAS E ACESSÓRIOS</t>
  </si>
  <si>
    <t>Total geral: 29</t>
  </si>
  <si>
    <t>PREFEITURA MUNICIPAL DE SANTA RITA DO PARDO</t>
  </si>
  <si>
    <t>SANTA RITA DO PARDO - MS</t>
  </si>
  <si>
    <t>OBRA</t>
  </si>
  <si>
    <t/>
  </si>
  <si>
    <t>Tipo:</t>
  </si>
  <si>
    <t>ESTRUTURA</t>
  </si>
  <si>
    <t>Titulo:</t>
  </si>
  <si>
    <t>CASA ROSA</t>
  </si>
  <si>
    <t>Endereço:</t>
  </si>
  <si>
    <t>Cliente:</t>
  </si>
  <si>
    <t>Resumo de Materiais (Moldados in Loco)</t>
  </si>
  <si>
    <t>BALDRAME</t>
  </si>
  <si>
    <t>Fundações</t>
  </si>
  <si>
    <t>N°</t>
  </si>
  <si>
    <t>Descrição</t>
  </si>
  <si>
    <t>Item</t>
  </si>
  <si>
    <t>Quantidade</t>
  </si>
  <si>
    <t>Unidade</t>
  </si>
  <si>
    <t>Concreto</t>
  </si>
  <si>
    <t>C-25</t>
  </si>
  <si>
    <t>m³</t>
  </si>
  <si>
    <t>Forma</t>
  </si>
  <si>
    <t>Área de forma</t>
  </si>
  <si>
    <t>m²</t>
  </si>
  <si>
    <t>Aço CA60</t>
  </si>
  <si>
    <t>Ø 5.0 mm</t>
  </si>
  <si>
    <t>kg</t>
  </si>
  <si>
    <t>Aço CA50</t>
  </si>
  <si>
    <t>Ø 6.3 mm</t>
  </si>
  <si>
    <t>Ø 8.0 mm</t>
  </si>
  <si>
    <t>CONSIDERAR ARMADURA MINIMA E ESTACA ESTACA ESCAVADA MECANIZADA</t>
  </si>
  <si>
    <t>Ø 10.0 mm</t>
  </si>
  <si>
    <t>Vigas</t>
  </si>
  <si>
    <t>Ø 12.5 mm</t>
  </si>
  <si>
    <t>Lajes</t>
  </si>
  <si>
    <t>Pilares</t>
  </si>
  <si>
    <t>PLATIBANDA I</t>
  </si>
  <si>
    <t>PLATIBANDA II</t>
  </si>
  <si>
    <t>PLATIBANDA III</t>
  </si>
  <si>
    <t>*Os quantitativos dos materiais de capa e armaduras adicionais das lajes</t>
  </si>
  <si>
    <t>pré-moldadas estão considerados no Resumo de Materiais (Moldados in Loco).</t>
  </si>
  <si>
    <t>AltoQi | Tecnologia aplicada à engenharia.</t>
  </si>
  <si>
    <t>CT01</t>
  </si>
  <si>
    <t>CUBAS, TANQUES E LAVATÓRIOS</t>
  </si>
  <si>
    <t>PARA DEMOLIÇÕES E RETIRADAS</t>
  </si>
  <si>
    <t>PREFEITURA MUNICIPAL DE MIRANDA</t>
  </si>
  <si>
    <t>MIRANDA - MS</t>
  </si>
  <si>
    <t>P10</t>
  </si>
  <si>
    <t>CHAPISCO</t>
  </si>
  <si>
    <t>ESTACAS</t>
  </si>
  <si>
    <t>COMPRIMENTO TOTAL</t>
  </si>
  <si>
    <t>BLOCO DE COROAMENTO</t>
  </si>
  <si>
    <t>VOLUME CONCRETO</t>
  </si>
  <si>
    <t>PORCENTAGEM</t>
  </si>
  <si>
    <t>60% DO VOLUME DO CONCRETO</t>
  </si>
  <si>
    <t>ÁREA DE FORMA</t>
  </si>
  <si>
    <t>COMPRIMENTO X LARGURA X QUANTIDADE</t>
  </si>
  <si>
    <t>ÁREA FORMA</t>
  </si>
  <si>
    <t>ÁREA DA FORMA</t>
  </si>
  <si>
    <t>PESO DO AÇO</t>
  </si>
  <si>
    <t>KG DO AÇO</t>
  </si>
  <si>
    <t>ÁREA DE FORMA FORMA</t>
  </si>
  <si>
    <t>ESCAVAÇÃO - VOLUME DE CONCRETO</t>
  </si>
  <si>
    <t>VIGAS BALDRAME</t>
  </si>
  <si>
    <t>REVESTIMENTO DE TETO</t>
  </si>
  <si>
    <t xml:space="preserve">NOME </t>
  </si>
  <si>
    <t>VIGAS COBERTURA</t>
  </si>
  <si>
    <t>CHAPISCO - EMBOÇO</t>
  </si>
  <si>
    <t>ORC - 001 - TABELA DE AMBIENTES</t>
  </si>
  <si>
    <t>KM</t>
  </si>
  <si>
    <t>M3XKM</t>
  </si>
  <si>
    <t>VOLUME X DISTÂNCIA</t>
  </si>
  <si>
    <t>LEGENDA DE MATERIAIS DE ACABAMENTO</t>
  </si>
  <si>
    <t>CONFORME TABELA ACIMA</t>
  </si>
  <si>
    <t xml:space="preserve">FOI CONSIDERADO A MESMA QUANTIDADE DA VERGA PARA VÃOS COM ATÉ DE 1,5 </t>
  </si>
  <si>
    <t>EMBOÇO CERAMICA</t>
  </si>
  <si>
    <t>EMBOÇO FACHADA</t>
  </si>
  <si>
    <t>ÁREA DE ALVENARIA</t>
  </si>
  <si>
    <t xml:space="preserve">TOTAL </t>
  </si>
  <si>
    <t>QUANTIDADE ESQUADRIAS</t>
  </si>
  <si>
    <t>CPU 07</t>
  </si>
  <si>
    <t>CT02</t>
  </si>
  <si>
    <t>ÁREA DE PISO</t>
  </si>
  <si>
    <t>VERIFICAR EM TABELA GERAL DE PISO</t>
  </si>
  <si>
    <t>ACESSIBILIDADE</t>
  </si>
  <si>
    <t>CALÇADA EXTERNA</t>
  </si>
  <si>
    <t>VOLUME DE CONCRETO</t>
  </si>
  <si>
    <t>CLIMATIZAÇÃO</t>
  </si>
  <si>
    <t>CPU 08</t>
  </si>
  <si>
    <t>MESMA ÁREA DE MASSA ÚNICA PARA RECEBIMENTO DE PINTURA</t>
  </si>
  <si>
    <t>ÁREA DE MASSA ÚNICA PARA FACHADA</t>
  </si>
  <si>
    <t>ÁREA DE ESPELHO</t>
  </si>
  <si>
    <t>ÁREA CONSTRUIDA</t>
  </si>
  <si>
    <t>CPU 10</t>
  </si>
  <si>
    <t>VERIFICAR TABELA DE QUANTIDADES EM PROJETO DE CLIMATIZAÇÃO</t>
  </si>
  <si>
    <t>VERIFICAR PROJETO DE ESTRUTURA DE CONCRETO ARMADO</t>
  </si>
  <si>
    <t xml:space="preserve">VERIFICAR PROJETO DE ESTRUTURA DE CONCRETO ARMADO </t>
  </si>
  <si>
    <t>CONSIDERADO CONFORME VOLUME DE CONCRETO EM PROJETO</t>
  </si>
  <si>
    <t>CONSIDERADO CONFORME ÁREA DE FORMA EM PROJETO</t>
  </si>
  <si>
    <t>ESCAVAÇÃO-CONCRETO</t>
  </si>
  <si>
    <t xml:space="preserve">PILARES </t>
  </si>
  <si>
    <t>MOBILIZAÇÃO E DESMOBILIZAÇÃO DE EQUIPAMENTO PARA PERFURAÇÃO DE SOLO - FORNECIMENTO E INSTALAÇÃO</t>
  </si>
  <si>
    <t>TOTAL GERAL =</t>
  </si>
  <si>
    <t>1.1</t>
  </si>
  <si>
    <t>1.1.1</t>
  </si>
  <si>
    <t>1.1.2</t>
  </si>
  <si>
    <t>1.1.3</t>
  </si>
  <si>
    <t>1.1.4</t>
  </si>
  <si>
    <t>1.1.5</t>
  </si>
  <si>
    <t>1.2</t>
  </si>
  <si>
    <t>1.2.1</t>
  </si>
  <si>
    <t>1.3</t>
  </si>
  <si>
    <t>1.3.1</t>
  </si>
  <si>
    <t>1.3.2</t>
  </si>
  <si>
    <t>1.3.3</t>
  </si>
  <si>
    <t>1.3.4</t>
  </si>
  <si>
    <t>1.4</t>
  </si>
  <si>
    <t>1.4.1</t>
  </si>
  <si>
    <t>1.5</t>
  </si>
  <si>
    <t>1.5.1</t>
  </si>
  <si>
    <t>1.5.2</t>
  </si>
  <si>
    <t>1.6</t>
  </si>
  <si>
    <t>1.6.1</t>
  </si>
  <si>
    <t>1.6.2</t>
  </si>
  <si>
    <t>1.7</t>
  </si>
  <si>
    <t>1.7.1</t>
  </si>
  <si>
    <t>1.7.1.1</t>
  </si>
  <si>
    <t>1.7.1.2</t>
  </si>
  <si>
    <t>1.7.1.3</t>
  </si>
  <si>
    <t>1.7.2</t>
  </si>
  <si>
    <t>1.7.2.1</t>
  </si>
  <si>
    <t>1.7.2.2</t>
  </si>
  <si>
    <t>1.8.1</t>
  </si>
  <si>
    <t>1.8.1.1</t>
  </si>
  <si>
    <t>1.8.2</t>
  </si>
  <si>
    <t>1.8.2.1</t>
  </si>
  <si>
    <t>1.8.2.2</t>
  </si>
  <si>
    <t>1.9.1</t>
  </si>
  <si>
    <t>1.9.1.1</t>
  </si>
  <si>
    <t>1.9.1.2</t>
  </si>
  <si>
    <t>1.9.2</t>
  </si>
  <si>
    <t>1.9.2.1</t>
  </si>
  <si>
    <t>1.9.2.2</t>
  </si>
  <si>
    <t>1.9.2.3</t>
  </si>
  <si>
    <t>1.10.1</t>
  </si>
  <si>
    <t>1.10.1.1</t>
  </si>
  <si>
    <t>1.10.1.2</t>
  </si>
  <si>
    <t>1.10.2</t>
  </si>
  <si>
    <t>1.10.2.1</t>
  </si>
  <si>
    <t>1.10.2.2</t>
  </si>
  <si>
    <t>1.10.2.3</t>
  </si>
  <si>
    <t>1.10.3</t>
  </si>
  <si>
    <t>1.10.3.1</t>
  </si>
  <si>
    <t>1.10.3.2</t>
  </si>
  <si>
    <t>1.10.3.3</t>
  </si>
  <si>
    <t>1.10.4</t>
  </si>
  <si>
    <t>1.10.4.1</t>
  </si>
  <si>
    <t>1.10.4.2</t>
  </si>
  <si>
    <t>1.10.4.3</t>
  </si>
  <si>
    <t>1.14.1</t>
  </si>
  <si>
    <t>1.14.2</t>
  </si>
  <si>
    <t>1.14.3</t>
  </si>
  <si>
    <t>1.15.1</t>
  </si>
  <si>
    <t>1.15.1.1</t>
  </si>
  <si>
    <t>1.15.2</t>
  </si>
  <si>
    <t>1.15.2.1</t>
  </si>
  <si>
    <t>1.16.1</t>
  </si>
  <si>
    <t>1.16.1.1</t>
  </si>
  <si>
    <t>1.16.1.2</t>
  </si>
  <si>
    <t>1.17.1</t>
  </si>
  <si>
    <t>1.18.1</t>
  </si>
  <si>
    <t>1.18.2</t>
  </si>
  <si>
    <t>1.19.1</t>
  </si>
  <si>
    <t>1.19.2</t>
  </si>
  <si>
    <t>1.20.1</t>
  </si>
  <si>
    <t>MESES</t>
  </si>
  <si>
    <t xml:space="preserve">HORAS </t>
  </si>
  <si>
    <t xml:space="preserve">QTDE </t>
  </si>
  <si>
    <t>SEMANAS</t>
  </si>
  <si>
    <t>HORAS</t>
  </si>
  <si>
    <t>MESES X HORAS X QTDE X SEAMANAS</t>
  </si>
  <si>
    <t>CPU 01</t>
  </si>
  <si>
    <t>CPU 02</t>
  </si>
  <si>
    <t>VERIFICAR TABELA DE QUANTIDADES EM PROJETO DE COBAMENTO LÓGICO E CFTV</t>
  </si>
  <si>
    <t>1.8</t>
  </si>
  <si>
    <t>1.9</t>
  </si>
  <si>
    <t>1.10</t>
  </si>
  <si>
    <t>1.11</t>
  </si>
  <si>
    <t>1.12</t>
  </si>
  <si>
    <t>1.13</t>
  </si>
  <si>
    <t>1.14</t>
  </si>
  <si>
    <t>1.15</t>
  </si>
  <si>
    <t>1.16</t>
  </si>
  <si>
    <t>1.17</t>
  </si>
  <si>
    <t>1.18</t>
  </si>
  <si>
    <t>1.19</t>
  </si>
  <si>
    <t>1.20</t>
  </si>
  <si>
    <t>1.1.6</t>
  </si>
  <si>
    <t>1.1.7</t>
  </si>
  <si>
    <t>1.1.8</t>
  </si>
  <si>
    <t>1.1.9</t>
  </si>
  <si>
    <t>MOVIMENTAÇÃO DE TERRA</t>
  </si>
  <si>
    <t>TERREO - externa</t>
  </si>
  <si>
    <t>TÉRREO - interna</t>
  </si>
  <si>
    <t>TOTAL MAIOR QUE 5M²</t>
  </si>
  <si>
    <t>CONFORME TABELA ABAIXO</t>
  </si>
  <si>
    <t>SERVIÇOS COMPLEMENTARES</t>
  </si>
  <si>
    <t xml:space="preserve">ADMINISTRAÇÃO LOCAL </t>
  </si>
  <si>
    <t xml:space="preserve">LIMPEZA FINAL </t>
  </si>
  <si>
    <t>PERIMETRO - ABERTURA</t>
  </si>
  <si>
    <t>ÁREA DE PINTURA</t>
  </si>
  <si>
    <t>EDIFICAÇÃO</t>
  </si>
  <si>
    <t>BLOCO DE 1 ESTACA</t>
  </si>
  <si>
    <t>EDIFICAÇÃO - TÉRREO</t>
  </si>
  <si>
    <t>LAVATÓRIO LOUÇA BRANCA SUSPENSO, 29,5 X 39CM OU EQUIVALENTE, PADRÃO POPULAR, INCLUSO SIFÃO FLEXÍVEL EM PVC, VÁLVULA E ENGATE FLEXÍVEL 30CM EM PLÁSTICO PADRÃO POPULAR - FORNECIMENTO E INSTALAÇÃO. AF_01/2020</t>
  </si>
  <si>
    <t>1.18.4</t>
  </si>
  <si>
    <t>1.18.7</t>
  </si>
  <si>
    <t>CABEAMENTO ESTRUTURADO</t>
  </si>
  <si>
    <t>1.18.8</t>
  </si>
  <si>
    <t>1.1.10</t>
  </si>
  <si>
    <t>INSTALACAO PROVISORIA DE AGUA</t>
  </si>
  <si>
    <t>DRENO DE AR CONDICIONADO E PLUVIAL</t>
  </si>
  <si>
    <t>1.11.1</t>
  </si>
  <si>
    <t>1.11.2</t>
  </si>
  <si>
    <t>JOÃO</t>
  </si>
  <si>
    <t>PREFEITURA MUNICIPAL DE SIDROLÂNDIA</t>
  </si>
  <si>
    <t>VANDA CRISTINA CAMILO</t>
  </si>
  <si>
    <t>PREFEITA MUNICIPAL</t>
  </si>
  <si>
    <t>ÁREA FINAL</t>
  </si>
  <si>
    <t xml:space="preserve"> 6 METROS</t>
  </si>
  <si>
    <t>EDIFICAÇÃO - PLATIBANDA I</t>
  </si>
  <si>
    <t>1.4.1.1</t>
  </si>
  <si>
    <t>1.4.1.2</t>
  </si>
  <si>
    <t>1.4.1.3</t>
  </si>
  <si>
    <t>1.4.1.4</t>
  </si>
  <si>
    <t>1.4.2</t>
  </si>
  <si>
    <t>1.4.2.1</t>
  </si>
  <si>
    <t>1.4.2.2</t>
  </si>
  <si>
    <t>1.4.2.3</t>
  </si>
  <si>
    <t>12 CM X 20 CM</t>
  </si>
  <si>
    <t xml:space="preserve">TOTAL MENOR QUE 1,5 </t>
  </si>
  <si>
    <t>LADOS</t>
  </si>
  <si>
    <t>1.10.2.4</t>
  </si>
  <si>
    <t>JANELAS - METÁLICAS</t>
  </si>
  <si>
    <t>1.18.9</t>
  </si>
  <si>
    <t>TOMADA DUPLA DE REDE RJ45 - FORNECIMENTO E INSTALAÇÃO. AF_11/2019</t>
  </si>
  <si>
    <t>1.13.1</t>
  </si>
  <si>
    <t>1.13.2</t>
  </si>
  <si>
    <t>1.13.3</t>
  </si>
  <si>
    <t>1.13.4</t>
  </si>
  <si>
    <t>1.13.5</t>
  </si>
  <si>
    <t>1.3.5</t>
  </si>
  <si>
    <t>CPU 03</t>
  </si>
  <si>
    <t>CPU 05</t>
  </si>
  <si>
    <t>CUSTO TOTAL C/ BDI S/ DES</t>
  </si>
  <si>
    <t xml:space="preserve">BDI S/DES: </t>
  </si>
  <si>
    <t>S/DESONERAÇÃO</t>
  </si>
  <si>
    <t xml:space="preserve"> 4 METROS</t>
  </si>
  <si>
    <t>VIGAS PLATIBANDA</t>
  </si>
  <si>
    <t>ARQ - 004 - PORTAS</t>
  </si>
  <si>
    <t>ARQ - 004 - JANELAS</t>
  </si>
  <si>
    <t>PLATIBANDA 1</t>
  </si>
  <si>
    <t>ABRIGOS/CASA DE BOMBA</t>
  </si>
  <si>
    <t>PERIMETRO</t>
  </si>
  <si>
    <t>CPU 11</t>
  </si>
  <si>
    <t xml:space="preserve">	CAIXILHO FIXO DE ALUMINIO PINTURA ELETROSTATICA BRANCA</t>
  </si>
  <si>
    <t xml:space="preserve">M2    </t>
  </si>
  <si>
    <t>CPU 12</t>
  </si>
  <si>
    <t>CPU 13</t>
  </si>
  <si>
    <t>1.3.6</t>
  </si>
  <si>
    <t>CPU 14</t>
  </si>
  <si>
    <t>DESCONTOS</t>
  </si>
  <si>
    <t>LADOS DE PINTURA</t>
  </si>
  <si>
    <t xml:space="preserve">	MINI RACK 6UX450MM</t>
  </si>
  <si>
    <t xml:space="preserve">	SWITCH WIRED TP - LINK GIGABIT 24 PORTAS TL - SG1024D.</t>
  </si>
  <si>
    <t>REDE DE GÁS GLP</t>
  </si>
  <si>
    <t>CPU 15</t>
  </si>
  <si>
    <t xml:space="preserve">TESTE DE ESTANQUEIDADE PARA TUBULAÇÕES DE GÁS GLP COM FORNECIMENTO DE LAUDO - FORNECIMENTO E EXECUÇÃO                                                                                                                             </t>
  </si>
  <si>
    <t xml:space="preserve">	TESTE HIDROSTATICO PNEUMATICO TUBULACOES 21kg/cm2-MAN</t>
  </si>
  <si>
    <t>M3</t>
  </si>
  <si>
    <t xml:space="preserve">UN    </t>
  </si>
  <si>
    <t>LAUDO/ANALISE DE PROJETO</t>
  </si>
  <si>
    <t>PAREDE HIDRÁULICA</t>
  </si>
  <si>
    <t>CPU 16</t>
  </si>
  <si>
    <t>CPU 17</t>
  </si>
  <si>
    <t>CPU 18</t>
  </si>
  <si>
    <t>CPU 19</t>
  </si>
  <si>
    <t>1.17.2</t>
  </si>
  <si>
    <t>CAIXA DE PASSAGEM P/ SPLIT 35X13X7CM DRENO INFERIOR DE PLAST</t>
  </si>
  <si>
    <t>ESGOTO</t>
  </si>
  <si>
    <t>VENTILAÇÃO</t>
  </si>
  <si>
    <t>BUCHA DE REDUCAO LONGA PVC 75x50mm</t>
  </si>
  <si>
    <t>CRONOGRAMA FÍSICO FINANCEIRO - SEM DESONERADO</t>
  </si>
  <si>
    <t>1.3.7</t>
  </si>
  <si>
    <t>1.12.1</t>
  </si>
  <si>
    <t>1.12.2</t>
  </si>
  <si>
    <t>1.12.3</t>
  </si>
  <si>
    <t>1.11.1.1</t>
  </si>
  <si>
    <t>1.11.1.2</t>
  </si>
  <si>
    <t>1.11.1.3</t>
  </si>
  <si>
    <t>1.11.1.4</t>
  </si>
  <si>
    <t>1.11.2.1</t>
  </si>
  <si>
    <t>1.11.2.2</t>
  </si>
  <si>
    <t>1.11.2.3</t>
  </si>
  <si>
    <t>1.11.2.4</t>
  </si>
  <si>
    <t>1.15.1.2</t>
  </si>
  <si>
    <t>PORTAS - MADEIRA</t>
  </si>
  <si>
    <t>CPU 04</t>
  </si>
  <si>
    <t>CPU 06</t>
  </si>
  <si>
    <t>INSTALAÇÕES ELETRICAS E SPDA</t>
  </si>
  <si>
    <t>1.12.2.1</t>
  </si>
  <si>
    <t xml:space="preserve">CABO DE COBRE NU 16 MM2 MEIO-DURO - FORNECIMENTO E INSTALAÇÃO                                                                                                                                                                                                                                                                                                                                                                                                                         </t>
  </si>
  <si>
    <t>BARRA REDONDA DE AÇO 8MM(50MM²), REBAR, PARA SPDA ESTRUTURAL - FORNECIMENTO E INSTALAÇÃO</t>
  </si>
  <si>
    <t xml:space="preserve">077148	</t>
  </si>
  <si>
    <t>KG</t>
  </si>
  <si>
    <t>ACO 8mm (4,74kg/m)</t>
  </si>
  <si>
    <t xml:space="preserve">	CAIXA DE EQUALIZACAO COM BARRAMENTO TERMOTECNICA TEL-903</t>
  </si>
  <si>
    <t xml:space="preserve">	CURVA HORIZONTAL 90 GRAUS BARRA CHATA 38,1mmx6,35mmx400mm</t>
  </si>
  <si>
    <t>1.12.2.2</t>
  </si>
  <si>
    <t>1.12.1.1</t>
  </si>
  <si>
    <t>ELÉTRICA</t>
  </si>
  <si>
    <t>1.12.3.1</t>
  </si>
  <si>
    <t>1.12.3.2</t>
  </si>
  <si>
    <t>1.12.3.4</t>
  </si>
  <si>
    <t>1.12.3.5</t>
  </si>
  <si>
    <t xml:space="preserve">PLACA DE INAUGURACAO METALICA, *40* CM X *60* CM - FORNECIMENTO E INSTALAÇÃO                                                                                                                                                                                                                                                                                                                                                                                                                                           </t>
  </si>
  <si>
    <t>% S/ DESONERAÇÃO</t>
  </si>
  <si>
    <t>ENCARGOS SOCIAIS ONERADOS: 106,76%(HORA) 64,39%(MÊS)</t>
  </si>
  <si>
    <t>BDI ONERADO ADOTADO</t>
  </si>
  <si>
    <t>Coluna1</t>
  </si>
  <si>
    <t xml:space="preserve">	TELHA TRAPEZOIDAL CONFORT TERMICA SEMI-SANDUICHE COR DE GALVALUME NATURAL NUCLEO EM PIR 20mm 7,0M</t>
  </si>
  <si>
    <t>1.3.1.1</t>
  </si>
  <si>
    <t>1.3.1.2</t>
  </si>
  <si>
    <t>1.3.1.3</t>
  </si>
  <si>
    <t>1.3.1.4</t>
  </si>
  <si>
    <t>1.3.1.5</t>
  </si>
  <si>
    <t>1.3.1.6</t>
  </si>
  <si>
    <t>1.3.2.1</t>
  </si>
  <si>
    <t>1.3.2.2</t>
  </si>
  <si>
    <t>1.3.2.3</t>
  </si>
  <si>
    <t>1.3.2.4</t>
  </si>
  <si>
    <t>1.3.2.5</t>
  </si>
  <si>
    <t>1.3.2.6</t>
  </si>
  <si>
    <t>1.3.2.7</t>
  </si>
  <si>
    <t>1.3.2.8</t>
  </si>
  <si>
    <t>1.3.2.9</t>
  </si>
  <si>
    <t>1.3.2.10</t>
  </si>
  <si>
    <t>1.3.3.1</t>
  </si>
  <si>
    <t>1.3.3.2</t>
  </si>
  <si>
    <t>1.3.3.3</t>
  </si>
  <si>
    <t>1.3.3.4</t>
  </si>
  <si>
    <t>1.3.3.5</t>
  </si>
  <si>
    <t>1.3.3.6</t>
  </si>
  <si>
    <t>1.3.3.7</t>
  </si>
  <si>
    <t>1.3.3.8</t>
  </si>
  <si>
    <t>1.3.3.9</t>
  </si>
  <si>
    <t>1.3.4.1</t>
  </si>
  <si>
    <t>1.3.4.2</t>
  </si>
  <si>
    <t>1.3.4.3</t>
  </si>
  <si>
    <t>1.3.4.4</t>
  </si>
  <si>
    <t>1.3.4.5</t>
  </si>
  <si>
    <t>1.3.5.1</t>
  </si>
  <si>
    <t>1.3.5.2</t>
  </si>
  <si>
    <t>1.3.5.3</t>
  </si>
  <si>
    <t>1.3.5.4</t>
  </si>
  <si>
    <t>1.3.5.5</t>
  </si>
  <si>
    <t>1.3.6.1</t>
  </si>
  <si>
    <t>1.3.6.2</t>
  </si>
  <si>
    <t>1.3.6.3</t>
  </si>
  <si>
    <t>1.3.6.4</t>
  </si>
  <si>
    <t>1.3.6.5</t>
  </si>
  <si>
    <t>1.3.7.1</t>
  </si>
  <si>
    <t>1.3.7.2</t>
  </si>
  <si>
    <t>1.5.3</t>
  </si>
  <si>
    <t>1.5.4</t>
  </si>
  <si>
    <t>1.5.5</t>
  </si>
  <si>
    <t>1.5.6</t>
  </si>
  <si>
    <t>1.6.1.1</t>
  </si>
  <si>
    <t>1.6.1.2</t>
  </si>
  <si>
    <t>1.6.1.3</t>
  </si>
  <si>
    <t>1.6.1.4</t>
  </si>
  <si>
    <t>1.6.1.5</t>
  </si>
  <si>
    <t>1.6.1.6</t>
  </si>
  <si>
    <t>1.6.2.1</t>
  </si>
  <si>
    <t>1.6.2.2</t>
  </si>
  <si>
    <t>1.7.2.3</t>
  </si>
  <si>
    <t>1.7.2.4</t>
  </si>
  <si>
    <t>1.7.2.5</t>
  </si>
  <si>
    <t>1.9.1.3</t>
  </si>
  <si>
    <t>1.9.1.4</t>
  </si>
  <si>
    <t>1.9.1.5</t>
  </si>
  <si>
    <t>1.9.1.6</t>
  </si>
  <si>
    <t>1.9.1.7</t>
  </si>
  <si>
    <t>1.9.1.8</t>
  </si>
  <si>
    <t>1.9.1.9</t>
  </si>
  <si>
    <t>1.9.1.10</t>
  </si>
  <si>
    <t>1.9.1.11</t>
  </si>
  <si>
    <t>1.9.1.12</t>
  </si>
  <si>
    <t>1.9.1.13</t>
  </si>
  <si>
    <t>1.9.1.14</t>
  </si>
  <si>
    <t>1.9.1.15</t>
  </si>
  <si>
    <t>1.9.1.16</t>
  </si>
  <si>
    <t>1.9.1.17</t>
  </si>
  <si>
    <t>1.9.1.18</t>
  </si>
  <si>
    <t>1.9.1.19</t>
  </si>
  <si>
    <t>1.9.1.20</t>
  </si>
  <si>
    <t>1.9.2.4</t>
  </si>
  <si>
    <t>1.9.2.5</t>
  </si>
  <si>
    <t>1.9.2.6</t>
  </si>
  <si>
    <t>1.9.3</t>
  </si>
  <si>
    <t>1.9.3.1</t>
  </si>
  <si>
    <t>1.9.3.2</t>
  </si>
  <si>
    <t>1.9.3.3</t>
  </si>
  <si>
    <t>1.9.3.4</t>
  </si>
  <si>
    <t>1.9.3.5</t>
  </si>
  <si>
    <t>1.9.3.6</t>
  </si>
  <si>
    <t>1.9.3.7</t>
  </si>
  <si>
    <t>1.9.3.8</t>
  </si>
  <si>
    <t>1.9.4</t>
  </si>
  <si>
    <t>1.9.4.1</t>
  </si>
  <si>
    <t>1.9.4.2</t>
  </si>
  <si>
    <t>1.9.4.3</t>
  </si>
  <si>
    <t>1.10.4.4</t>
  </si>
  <si>
    <t>1.10.4.5</t>
  </si>
  <si>
    <t>1.10.4.6</t>
  </si>
  <si>
    <t>1.10.4.7</t>
  </si>
  <si>
    <t>1.10.4.8</t>
  </si>
  <si>
    <t>1.10.4.9</t>
  </si>
  <si>
    <t>1.11.1.5</t>
  </si>
  <si>
    <t>1.11.1.6</t>
  </si>
  <si>
    <t>1.11.1.7</t>
  </si>
  <si>
    <t>1.11.1.8</t>
  </si>
  <si>
    <t>1.11.1.9</t>
  </si>
  <si>
    <t>1.11.1.10</t>
  </si>
  <si>
    <t>1.11.1.11</t>
  </si>
  <si>
    <t>1.11.1.12</t>
  </si>
  <si>
    <t>1.11.1.13</t>
  </si>
  <si>
    <t>1.11.1.14</t>
  </si>
  <si>
    <t>1.11.1.15</t>
  </si>
  <si>
    <t>1.11.1.16</t>
  </si>
  <si>
    <t>1.11.1.17</t>
  </si>
  <si>
    <t>1.11.1.18</t>
  </si>
  <si>
    <t>1.11.1.19</t>
  </si>
  <si>
    <t>1.11.1.20</t>
  </si>
  <si>
    <t>1.11.1.21</t>
  </si>
  <si>
    <t>1.11.1.22</t>
  </si>
  <si>
    <t>1.11.1.23</t>
  </si>
  <si>
    <t>1.11.1.24</t>
  </si>
  <si>
    <t>1.11.1.25</t>
  </si>
  <si>
    <t>1.11.1.26</t>
  </si>
  <si>
    <t>1.11.1.27</t>
  </si>
  <si>
    <t>1.11.1.28</t>
  </si>
  <si>
    <t>1.11.1.29</t>
  </si>
  <si>
    <t>1.11.1.30</t>
  </si>
  <si>
    <t>1.11.1.31</t>
  </si>
  <si>
    <t>1.11.1.32</t>
  </si>
  <si>
    <t>1.11.1.33</t>
  </si>
  <si>
    <t>1.11.1.34</t>
  </si>
  <si>
    <t>1.11.1.35</t>
  </si>
  <si>
    <t>1.11.1.36</t>
  </si>
  <si>
    <t>1.11.1.37</t>
  </si>
  <si>
    <t>1.11.1.38</t>
  </si>
  <si>
    <t>1.11.1.39</t>
  </si>
  <si>
    <t>1.11.1.40</t>
  </si>
  <si>
    <t>1.11.1.41</t>
  </si>
  <si>
    <t>1.11.1.42</t>
  </si>
  <si>
    <t>1.11.1.43</t>
  </si>
  <si>
    <t>1.11.1.44</t>
  </si>
  <si>
    <t>1.11.1.45</t>
  </si>
  <si>
    <t>1.11.1.46</t>
  </si>
  <si>
    <t>1.11.1.47</t>
  </si>
  <si>
    <t>1.11.1.48</t>
  </si>
  <si>
    <t>1.11.1.49</t>
  </si>
  <si>
    <t>1.11.1.50</t>
  </si>
  <si>
    <t>1.11.1.51</t>
  </si>
  <si>
    <t>1.11.1.52</t>
  </si>
  <si>
    <t>1.11.1.53</t>
  </si>
  <si>
    <t>1.11.2.5</t>
  </si>
  <si>
    <t>1.11.2.6</t>
  </si>
  <si>
    <t>1.11.2.7</t>
  </si>
  <si>
    <t>1.11.2.8</t>
  </si>
  <si>
    <t>1.11.2.9</t>
  </si>
  <si>
    <t>1.11.2.10</t>
  </si>
  <si>
    <t>1.11.2.11</t>
  </si>
  <si>
    <t>1.11.2.12</t>
  </si>
  <si>
    <t>1.11.2.13</t>
  </si>
  <si>
    <t>1.12.4</t>
  </si>
  <si>
    <t>1.12.4.1</t>
  </si>
  <si>
    <t>1.12.4.2</t>
  </si>
  <si>
    <t>1.12.4.3</t>
  </si>
  <si>
    <t>1.12.4.5</t>
  </si>
  <si>
    <t>1.12.4.6</t>
  </si>
  <si>
    <t>1.12.4.7</t>
  </si>
  <si>
    <t>1.12.4.8</t>
  </si>
  <si>
    <t>1.14.1.1</t>
  </si>
  <si>
    <t>1.14.1.2</t>
  </si>
  <si>
    <t>1.14.2.1</t>
  </si>
  <si>
    <t>1.14.2.2</t>
  </si>
  <si>
    <t>1.14.2.3</t>
  </si>
  <si>
    <t>1.14.3.1</t>
  </si>
  <si>
    <t>1.14.3.2</t>
  </si>
  <si>
    <t>1.16.1.3</t>
  </si>
  <si>
    <t>1.16.1.4</t>
  </si>
  <si>
    <t>1.16.1.5</t>
  </si>
  <si>
    <t>1.16.1.6</t>
  </si>
  <si>
    <t>1.17.3</t>
  </si>
  <si>
    <t>1.17.4</t>
  </si>
  <si>
    <t>1.17.5</t>
  </si>
  <si>
    <t>1.17.6</t>
  </si>
  <si>
    <t>1.17.7</t>
  </si>
  <si>
    <t>1.17.8</t>
  </si>
  <si>
    <t>1.17.9</t>
  </si>
  <si>
    <t>1.17.10</t>
  </si>
  <si>
    <t>1.17.11</t>
  </si>
  <si>
    <t>1.17.12</t>
  </si>
  <si>
    <t>1.17.13</t>
  </si>
  <si>
    <t>TELHAMENTO COM TELHA SEMI-SANDUICHE, NUCLEO EM PIR 20MM, COM ATÉ 2 ÁGUAS, INCLUSO IÇAMENTO - FORNECIMENTO E INSTALAÇÃO</t>
  </si>
  <si>
    <t>INSTALAÇÕES HIDRÁULICAS/SANITÁRIAS/DRENO / PLUVIAL</t>
  </si>
  <si>
    <t xml:space="preserve">SPDA </t>
  </si>
  <si>
    <t>1.12.4.9</t>
  </si>
  <si>
    <t>1.12.4.10</t>
  </si>
  <si>
    <t>GASES MEDICINAIS</t>
  </si>
  <si>
    <t>1.19.3</t>
  </si>
  <si>
    <t>1.19.4</t>
  </si>
  <si>
    <t>1.19.5</t>
  </si>
  <si>
    <t>1.19.6</t>
  </si>
  <si>
    <t>1.19.7</t>
  </si>
  <si>
    <t>1.19.8</t>
  </si>
  <si>
    <t>1.20.2</t>
  </si>
  <si>
    <t>1.21.1</t>
  </si>
  <si>
    <t>1.21</t>
  </si>
  <si>
    <t>ADMINISTRATIVO</t>
  </si>
  <si>
    <t>ALMOXARIFADO</t>
  </si>
  <si>
    <t>CONSULTÓRIO 01</t>
  </si>
  <si>
    <t>CONSULTÓRIO ODONTOLOGICO</t>
  </si>
  <si>
    <t>CONSULTÓRIO/ ACOLHIMENTO</t>
  </si>
  <si>
    <t>ESPERA</t>
  </si>
  <si>
    <t>FARMÁCIA</t>
  </si>
  <si>
    <t>IMUNIZAÇÃO</t>
  </si>
  <si>
    <t>INALAÇÃO</t>
  </si>
  <si>
    <t>PROCED/COLETA</t>
  </si>
  <si>
    <t>RECEPÇÃO</t>
  </si>
  <si>
    <t>RESÍDUOS  COMUNS</t>
  </si>
  <si>
    <t>RESÍDUOS INFECTANTES</t>
  </si>
  <si>
    <t>RESÍDUOS RECICLÁVEIS</t>
  </si>
  <si>
    <t>SALA DE AGENTES/ATV COLETIVAS</t>
  </si>
  <si>
    <t>SALA DE CURATIVOS</t>
  </si>
  <si>
    <t>SANITÁRIO PCD 1</t>
  </si>
  <si>
    <t>SANITÁRIO PCD 2</t>
  </si>
  <si>
    <t>WC FUNC FEM</t>
  </si>
  <si>
    <t>WC FUNC MASC</t>
  </si>
  <si>
    <t>WC PCD FEMIN</t>
  </si>
  <si>
    <t>WC PCD MASC</t>
  </si>
  <si>
    <t>PORTA  - ALÇAPÃO - ABRIR - ALUMINIO - 01 FOLHA</t>
  </si>
  <si>
    <t>PORTA - ABRIR -  ALUMINIO - VENEZIANA - 1 FOLHA</t>
  </si>
  <si>
    <t>PORTA - CORRER - MADEIRA - 1 FOLHA</t>
  </si>
  <si>
    <t>PORTA - ABRIR - MADEIRA - 1 FOLHA</t>
  </si>
  <si>
    <t>PORTA - ABRIR - MADEIRA - PCD - 1 FOLHA</t>
  </si>
  <si>
    <t>PORTA - ABRIR - ALUMINIO - 02 FOLHAS</t>
  </si>
  <si>
    <t>PORTA - ABRIR - MADEIRA - 02 FOLHAS</t>
  </si>
  <si>
    <t>PORTA - ABRIR - MADEIRA COM VISOR - 2  FOLHAS</t>
  </si>
  <si>
    <t>PORTA - ABRIR - VIDRO - 2 FOLHAS</t>
  </si>
  <si>
    <t>JANELA - ALUMIINIO - VIDRO - MAXIM AR - 1 FOLHA</t>
  </si>
  <si>
    <t>GUICHE EM ALUMINIO/VIDRO</t>
  </si>
  <si>
    <t>JANELA - ALUMIINIO - VIDRO - MAXIM AR - 2 FOLHAS</t>
  </si>
  <si>
    <t>CAIXA D'ÁGUA</t>
  </si>
  <si>
    <t>ORC - 003 - FORRO DRYWALL</t>
  </si>
  <si>
    <t>J1/J2/J4</t>
  </si>
  <si>
    <t>GUICHÊ EM ALUMÍNIO E VIDRO 120X110CM, VIDRO TEMPERADO 8MM, BANCADA EM GRANITO CINZA ANDORINHA - FORNECIMENTO E INSTALAÇÃO</t>
  </si>
  <si>
    <t xml:space="preserve">PORTA DE VIDRO TEMPERADO 10MM, 2 FOLHAS-ABRIR -180X220CM - FORNECIMENTO E INSTALAÇÃO                                                                                                                                                                                                                                                                                                                                                                                                                                           </t>
  </si>
  <si>
    <t>1.7.2.6</t>
  </si>
  <si>
    <t>PORTA COMPLETA MADEIRA 2 FL.1,60x2,10m COM VISOR/VIDRO</t>
  </si>
  <si>
    <t>PORTAS DE ALUMINIO</t>
  </si>
  <si>
    <t>P4/P5</t>
  </si>
  <si>
    <t>1.7.2.7</t>
  </si>
  <si>
    <t>PORTA COMPLETA MADEIRA 1 FL.0,90x2,10m-CORRER-LISA</t>
  </si>
  <si>
    <t>ORC - 005 - PISO P 60X60 MN 5M²</t>
  </si>
  <si>
    <t>ABRIGOS</t>
  </si>
  <si>
    <t>1.8.1.2</t>
  </si>
  <si>
    <t>1.8.2.3</t>
  </si>
  <si>
    <t>WCS E CONSULTÓRIOS</t>
  </si>
  <si>
    <t>VETINOX</t>
  </si>
  <si>
    <t>00.147.800/0001-30</t>
  </si>
  <si>
    <t>WTINOX</t>
  </si>
  <si>
    <t>24.481.641/0001-73</t>
  </si>
  <si>
    <t>EGINOX</t>
  </si>
  <si>
    <t>09.320.872/0001-01</t>
  </si>
  <si>
    <t>BANCADA COM EXPURGO HOSPITALAR INOX 60X60</t>
  </si>
  <si>
    <t>BANCADA COM EXPURGO HOSPITALAR INOX 60X60 - FORNECIMENTO E INSTALAÇÃO</t>
  </si>
  <si>
    <t xml:space="preserve"> TORNEIRA CLINICA ALAVANCA C/ AREJADOR ANTIFURTO PROFLUX</t>
  </si>
  <si>
    <t>ACESSÓRIOS</t>
  </si>
  <si>
    <t>1.10.4.10</t>
  </si>
  <si>
    <t>1.10.4.11</t>
  </si>
  <si>
    <t>1.10.4.12</t>
  </si>
  <si>
    <t>ESTACIONAMENTO</t>
  </si>
  <si>
    <t>1.13.6</t>
  </si>
  <si>
    <t>1.13.7</t>
  </si>
  <si>
    <t>1.13.8</t>
  </si>
  <si>
    <t>1.13.9</t>
  </si>
  <si>
    <t>1.13.10</t>
  </si>
  <si>
    <t>1.13.11</t>
  </si>
  <si>
    <t>LASTRO DE AREIA PARA JARDIM - FORNECIMENTO E INSTALAÇÃO</t>
  </si>
  <si>
    <t>LASTRO DE PEDRA ORNAMENTAL PARA JARDIM - FORNECIMENTO E INSTALAÇÃO</t>
  </si>
  <si>
    <t>VERIFICAR TABELA DE QUANTIDADES EM PROJETO DE GASES MEDICINAIS</t>
  </si>
  <si>
    <t>CME</t>
  </si>
  <si>
    <t>CONSULTORIO ODONTO</t>
  </si>
  <si>
    <t>WC PDC MASC</t>
  </si>
  <si>
    <t>WC PDC FEM</t>
  </si>
  <si>
    <t>REVESTIMENTO PARA FACHADA EM PAINEL DE ALUMINIO COMPOSTO (ACM) E=3MM, INCLUSIVO ESTRUTURA DE FIXAÇÃO - FORNECIMENTO E INSTALAÇÃO</t>
  </si>
  <si>
    <t xml:space="preserve"> ESTRUTURA ALUMINIO LEVE FIXACAO CHAPA DE POLICARBONATO 10mm</t>
  </si>
  <si>
    <t>PAINEL ALUM.COMP.(ACM)E=4MM 2CHPS PINT. NUCLEO POLIETILENO</t>
  </si>
  <si>
    <t>BRISE METÁLICO REVESTIDO COM PAINEL DE ALUMINIO COMPOSTO (ACM) E=4MM, INCLUSIVO ESTRUTURA DE FIXAÇÃO - FORNECIMENTO E INSTALAÇÃO</t>
  </si>
  <si>
    <t>PELE</t>
  </si>
  <si>
    <t>1.3.3.10</t>
  </si>
  <si>
    <t>1.3.3.11</t>
  </si>
  <si>
    <t>1.3.5.6</t>
  </si>
  <si>
    <t>1.3.5.7</t>
  </si>
  <si>
    <t>1.3.5.8</t>
  </si>
  <si>
    <t>LAJES PROTENDIDAS</t>
  </si>
  <si>
    <t>SWITCH DLINK DES-1008A 8 Portas 10/100Mbps</t>
  </si>
  <si>
    <t>1.17.14</t>
  </si>
  <si>
    <t>GUIA DE CABOS PADRAO 19""</t>
  </si>
  <si>
    <t>CPU 20</t>
  </si>
  <si>
    <t>CRUZETA 15MM. FORNECIMENTO E INSTALAÇÃO</t>
  </si>
  <si>
    <t>CRUZETA GALVANIZADA 1/2"</t>
  </si>
  <si>
    <t>CT03</t>
  </si>
  <si>
    <t>C04</t>
  </si>
  <si>
    <t>C05</t>
  </si>
  <si>
    <t>14.190.675/0002-36</t>
  </si>
  <si>
    <t>DENTAL CREMER</t>
  </si>
  <si>
    <t>02.477.571/0001-47</t>
  </si>
  <si>
    <t>DENTAL MED SUL</t>
  </si>
  <si>
    <t>BOMBA DE VACUO SUCTRON ELETRONIC BIVOLT</t>
  </si>
  <si>
    <t>CPU 21</t>
  </si>
  <si>
    <t>BOMBA DE VACUO SUCTRON ELETRONIC BIVOLT. FORNECIMENTO E INSTALAÇÃO</t>
  </si>
  <si>
    <t>CT04</t>
  </si>
  <si>
    <t>C06</t>
  </si>
  <si>
    <t>C07</t>
  </si>
  <si>
    <t>C08</t>
  </si>
  <si>
    <t>52.801.362/0001-85</t>
  </si>
  <si>
    <t>TECNOAR COMPRESSORES</t>
  </si>
  <si>
    <t>00.915.086/0002-63</t>
  </si>
  <si>
    <t>FERRAMENTAS KENNEDY</t>
  </si>
  <si>
    <t>05.478.489/0001-25</t>
  </si>
  <si>
    <t>LOJADOMECANICO</t>
  </si>
  <si>
    <t>COMPRESSOR SCHULZ MSV 12/100</t>
  </si>
  <si>
    <t>RÉGUA HOSPITALAR COM 2 PONTOS PARA OXIGÊNIO, 2 PONTOS DE AR COMPRIMIDO, 1 PONTO DE VÁCUO MEDICINAL, 2 PONTOS ELÉTRICOS DE TOMADA110V E UM PONTO ELÉTRICO 220V -  IDENTIFICADOS COM AS CORES PREVISTAS EM NORMA (NBR12188)</t>
  </si>
  <si>
    <t>CT16</t>
  </si>
  <si>
    <t>CPU 22</t>
  </si>
  <si>
    <t>RVM MEDICAL</t>
  </si>
  <si>
    <t>OXIGÁS</t>
  </si>
  <si>
    <t>ATHENAS</t>
  </si>
  <si>
    <t>02.136.420/0001-25</t>
  </si>
  <si>
    <t>(11) 97668 - 8195</t>
  </si>
  <si>
    <t>RICARDO</t>
  </si>
  <si>
    <t>96.257.290/0001-22</t>
  </si>
  <si>
    <t>(11) 4367-2860</t>
  </si>
  <si>
    <t>ANIZIO</t>
  </si>
  <si>
    <t>05.431.351/0001-70</t>
  </si>
  <si>
    <t>(11) 3793-0606</t>
  </si>
  <si>
    <t>DANIELE</t>
  </si>
  <si>
    <t>C09</t>
  </si>
  <si>
    <t>C10</t>
  </si>
  <si>
    <t>C11</t>
  </si>
  <si>
    <t>INSTALAÇÃO PLACA DE SINALIZACAO DE SEGURANCA CONTRA INCENDIO, FOTOLUMINESCENTE, RETANGULAR, *20 X 40* CM.</t>
  </si>
  <si>
    <t>CPU 23</t>
  </si>
  <si>
    <t>CPU 24</t>
  </si>
  <si>
    <t>INTERRUPTOR BIPOLAR DR-100A. FORNECIMENTO E INSTALAÇÃO</t>
  </si>
  <si>
    <t>INTERRUPTOR BIPOLAR DR-80A. FORNECIMENTO E INSTALAÇÃO</t>
  </si>
  <si>
    <t>CPU 25</t>
  </si>
  <si>
    <t>CPU 26</t>
  </si>
  <si>
    <t>LUMINÁRIA TIPO CALHA, DE SOBREPOR, COM 2 LÂMPADA TUBULAR FLUORESCENTE DE 36 W, COM REATOR DE PARTIDA RÁPIDA - FORNECIMENTO E INSTALAÇÃO.</t>
  </si>
  <si>
    <t>TOMADA DE PISO COMPLETA EM CAIXA 4X2</t>
  </si>
  <si>
    <t>PONTO TOMADA 100W EMBUTIDA EM PISO</t>
  </si>
  <si>
    <t>1.9.1.21</t>
  </si>
  <si>
    <t>1.9.1.22</t>
  </si>
  <si>
    <t>1.9.1.23</t>
  </si>
  <si>
    <t>1.9.1.24</t>
  </si>
  <si>
    <t>1.9.1.25</t>
  </si>
  <si>
    <t>1.9.1.26</t>
  </si>
  <si>
    <t>JOELHO 90 PVC RIGIDO ROSCA 3/4""</t>
  </si>
  <si>
    <t>1.9.3.9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</si>
  <si>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</si>
  <si>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</si>
  <si>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</si>
  <si>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</si>
  <si>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</si>
  <si>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</si>
  <si>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</si>
  <si>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</si>
  <si>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</si>
  <si>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</si>
  <si>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</si>
  <si>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</si>
  <si>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</si>
  <si>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</si>
  <si>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</si>
  <si>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</si>
  <si>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</si>
  <si>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</si>
  <si>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</si>
  <si>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</si>
  <si>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</si>
  <si>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</si>
  <si>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</si>
  <si>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</si>
  <si>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</si>
  <si>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</si>
  <si>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</si>
  <si>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</si>
  <si>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</si>
  <si>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</si>
  <si>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</si>
  <si>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</si>
  <si>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</si>
  <si>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</si>
  <si>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</si>
  <si>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</si>
  <si>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1.9.3.47</t>
  </si>
  <si>
    <t>1.9.4.4</t>
  </si>
  <si>
    <t>1.9.4.5</t>
  </si>
  <si>
    <t>1.9.4.6</t>
  </si>
  <si>
    <t>1.9.4.7</t>
  </si>
  <si>
    <t>1.9.4.8</t>
  </si>
  <si>
    <t>1.9.4.9</t>
  </si>
  <si>
    <t>1.9.4.10</t>
  </si>
  <si>
    <t>1.9.4.11</t>
  </si>
  <si>
    <t>1.9.4.12</t>
  </si>
  <si>
    <t>1.9.4.13</t>
  </si>
  <si>
    <t>1.9.4.14</t>
  </si>
  <si>
    <t>1.9.4.15</t>
  </si>
  <si>
    <t>1.9.4.16</t>
  </si>
  <si>
    <t>MURO</t>
  </si>
  <si>
    <t>CPU 27</t>
  </si>
  <si>
    <t xml:space="preserve">GRAMPO TIPO X COBRE PARA CABO 35-50MM² TEL853 </t>
  </si>
  <si>
    <t>CPU 28</t>
  </si>
  <si>
    <t>CONECTOR ATERRINSERT COM DISCO EM LATÃO E ROSCA FÊMEA M12. DISTÂNCIA ENTRE RE-BAR E FACE DE FÔRMA REGULÁVEL</t>
  </si>
  <si>
    <t>CPU 29</t>
  </si>
  <si>
    <t>CPU 30</t>
  </si>
  <si>
    <t>CLIP DE AÇO GALVANIZADO PARA CONEXÃO DE BARRAS DE 8 A 10MM DE DIÂMETRO</t>
  </si>
  <si>
    <t>MINICAPTOR EM BARRA CHATA DE ALUMÍNIO, 7/8"X1/8"X300MM E 600MM</t>
  </si>
  <si>
    <t>CT17</t>
  </si>
  <si>
    <t>C12</t>
  </si>
  <si>
    <t>C13</t>
  </si>
  <si>
    <t>C14</t>
  </si>
  <si>
    <t>CLIP PARA CABO 3/8"</t>
  </si>
  <si>
    <t>CT18</t>
  </si>
  <si>
    <t>C15</t>
  </si>
  <si>
    <t>C16</t>
  </si>
  <si>
    <t>C17</t>
  </si>
  <si>
    <t>ATERRINSERT M12 25-40MM</t>
  </si>
  <si>
    <t>CT19</t>
  </si>
  <si>
    <t>C18</t>
  </si>
  <si>
    <t>C19</t>
  </si>
  <si>
    <t>C20</t>
  </si>
  <si>
    <t>GRAMPO TIPO X PARA CABO 35-50MM2 TEL 853 REF. TERMOTÉCNICA (2410203600873)</t>
  </si>
  <si>
    <t>CT20</t>
  </si>
  <si>
    <t>LOJA ELETRICA LTDA</t>
  </si>
  <si>
    <t>ELETRICA POLO</t>
  </si>
  <si>
    <t>CASA DOS PARAFUSOS</t>
  </si>
  <si>
    <t>ELETRO CENTER</t>
  </si>
  <si>
    <t>CONSTRUA TUDO</t>
  </si>
  <si>
    <t>ELETRICA ZAN</t>
  </si>
  <si>
    <t>ZEUS DO BRASIL</t>
  </si>
  <si>
    <t>PLENOBRAS</t>
  </si>
  <si>
    <t>TEKY</t>
  </si>
  <si>
    <t>17.155.342/0010-74</t>
  </si>
  <si>
    <t>05.434.101/0001-94</t>
  </si>
  <si>
    <t>(67) 3348-5811</t>
  </si>
  <si>
    <t>MARCOS</t>
  </si>
  <si>
    <t>33.251.614/0001-03</t>
  </si>
  <si>
    <t>03.590.055/0001-97</t>
  </si>
  <si>
    <t>16.987.636/0001-09</t>
  </si>
  <si>
    <t>(67) 3356-5801</t>
  </si>
  <si>
    <t>SUELLEN</t>
  </si>
  <si>
    <t>15.525.934/0001-14</t>
  </si>
  <si>
    <t>(67) 3316-6388</t>
  </si>
  <si>
    <t>JEAN</t>
  </si>
  <si>
    <t>82.699.588/0001-88</t>
  </si>
  <si>
    <t>72.313.828/0001-00</t>
  </si>
  <si>
    <t>22.193.309/0001-88</t>
  </si>
  <si>
    <t>1.18.3</t>
  </si>
  <si>
    <t>1.18.5</t>
  </si>
  <si>
    <t>1.18.6</t>
  </si>
  <si>
    <t>1.17.15</t>
  </si>
  <si>
    <t>1.17.16</t>
  </si>
  <si>
    <t>1.16.1.7</t>
  </si>
  <si>
    <t>1.12.4.4</t>
  </si>
  <si>
    <t>1.12.3.3</t>
  </si>
  <si>
    <t>1.8.2.4</t>
  </si>
  <si>
    <t>C21</t>
  </si>
  <si>
    <t>C22</t>
  </si>
  <si>
    <t>C23</t>
  </si>
  <si>
    <t>21.642.563/0001-53</t>
  </si>
  <si>
    <t>NELSON VIDROS</t>
  </si>
  <si>
    <t>05.609.280/0001-53</t>
  </si>
  <si>
    <t>KS ESQUADRIA</t>
  </si>
  <si>
    <t>11.964.672/0001-33</t>
  </si>
  <si>
    <t>ALUMIX</t>
  </si>
  <si>
    <t>C24</t>
  </si>
  <si>
    <t>WELLINGTON</t>
  </si>
  <si>
    <t>VINICIUS</t>
  </si>
  <si>
    <t>_________________________________
FÁBIO MARQUES RIBEIRO
CREA - 15.276/ MS</t>
  </si>
  <si>
    <t>PESO</t>
  </si>
  <si>
    <t>CT21</t>
  </si>
  <si>
    <t>TERMINAL DE PRESSÃO TIPO CRUZ 4 PARAFUSOS 16-50MM</t>
  </si>
  <si>
    <t>C25</t>
  </si>
  <si>
    <t>48.539.548/0001-30</t>
  </si>
  <si>
    <t>10.498.304/0001-84</t>
  </si>
  <si>
    <t>MULTISEG</t>
  </si>
  <si>
    <t>AGROMETAL</t>
  </si>
  <si>
    <t>1.11.2.14</t>
  </si>
  <si>
    <t>CPU 31</t>
  </si>
  <si>
    <t>TERMINAL DE PRESSÃO TIPO CRUZ 4 PARAFUSOS 16-50MM. FORNECIMENTO E INSTALAÇÃO</t>
  </si>
  <si>
    <t>1.19.9</t>
  </si>
  <si>
    <t>CFTV</t>
  </si>
  <si>
    <t>1.20.3</t>
  </si>
  <si>
    <t>1.20.4</t>
  </si>
  <si>
    <t>1.20.5</t>
  </si>
  <si>
    <t>1.20.6</t>
  </si>
  <si>
    <t>1.20.7</t>
  </si>
  <si>
    <t>1.20.8</t>
  </si>
  <si>
    <t>1.21.2</t>
  </si>
  <si>
    <t>1.22</t>
  </si>
  <si>
    <t>1.22.1</t>
  </si>
  <si>
    <t>CPU 32</t>
  </si>
  <si>
    <t>CAMERA DOME FULL HD INFRAVERMELHO MULTI HD VHD 1220DG4 - FORNECIMENTO E INSTALAÇÃO</t>
  </si>
  <si>
    <t>CAMERA DOME FULL HD INFRAVERMELHO MULTI HD VHD 1220DG4</t>
  </si>
  <si>
    <t>SWITCH WIRED TP - LINK GIGABIT 24 PORTAS TL - SG1024D</t>
  </si>
  <si>
    <t>CT22</t>
  </si>
  <si>
    <t>C26</t>
  </si>
  <si>
    <t>C27</t>
  </si>
  <si>
    <t>C28</t>
  </si>
  <si>
    <t>FONTE PREMIUM CHAVEADA COLMEIA 100A 12V 1200W</t>
  </si>
  <si>
    <t>10.490.181/0001-35</t>
  </si>
  <si>
    <t>MADEIRAMADEIRA</t>
  </si>
  <si>
    <t>MAGAZINE</t>
  </si>
  <si>
    <t>47.960.950/0001-21</t>
  </si>
  <si>
    <t>00.569.431/0001-73</t>
  </si>
  <si>
    <t>TECMAF</t>
  </si>
  <si>
    <t>CPU 33</t>
  </si>
  <si>
    <t>FONTE PREMIUM CHAVEADA COLMEIA 100A 12V 1200W - FORNECIMENTO E INSTALAÇÃO</t>
  </si>
  <si>
    <t xml:space="preserve"> 3 METROS - MURO</t>
  </si>
  <si>
    <t>ATERRO COM AQUISIÇÃO - EMPOLAMENTO 30%</t>
  </si>
  <si>
    <t>MURO + EDIFICAÇÃO</t>
  </si>
  <si>
    <t>CONSIDERADO CONFORME ÁREA DE FORMA EM PROJETO - EDIFICAÇÃO</t>
  </si>
  <si>
    <t>1.3.7.3</t>
  </si>
  <si>
    <t>CPU 34</t>
  </si>
  <si>
    <t>EXECUÇÃO DE DEPÓSITO EM CANTEIRO DE OBRA EM CHAPA DE MADEIRA COMPENSADA, NÃO INCLUSO MOBILIÁRIO</t>
  </si>
  <si>
    <t>CPU 35</t>
  </si>
  <si>
    <t>CPU 36</t>
  </si>
  <si>
    <t>EXECUÇÃO DE ESCRITÓRIO EM CANTEIRO DE OBRA EM CHAPA DE MADEIRA COMPENSADA, NÃO INCLUSO MOBILIÁRIO E EQUIPAMENTOS</t>
  </si>
  <si>
    <t>EXECUÇÃO DE SANITÁRIO E VESTIÁRIO EM CANTEIRO DE OBRA EM CHAPA DE MADEIRA COMPENSADA, NÃO INCLUSO MOBILIÁRIO.</t>
  </si>
  <si>
    <t xml:space="preserve">	GUIA DE CABOS PADRAO 19""</t>
  </si>
  <si>
    <t>CPU 37</t>
  </si>
  <si>
    <t>PORTA COMPLETA MADEIRA 1 FL.1,00x2,10m</t>
  </si>
  <si>
    <t>1.11.1.54</t>
  </si>
  <si>
    <t>1.11.1.55</t>
  </si>
  <si>
    <t>1.11.1.56</t>
  </si>
  <si>
    <t>1.11.1.57</t>
  </si>
  <si>
    <t>CPU 38</t>
  </si>
  <si>
    <t>CPU 39</t>
  </si>
  <si>
    <t>CPU 40</t>
  </si>
  <si>
    <t>ESPETO PARA JARDIM KEY WEST REDONDO METAL VERDE 2 LAMPADAS</t>
  </si>
  <si>
    <t>FORRO EM DRYWALL, PARA AMBIENTES COMERCIAIS, INCLUSIVE ESTRUTURA BIRECIONAL DE FIXAÇÃO</t>
  </si>
  <si>
    <t>TOTAL RODAPÉ</t>
  </si>
  <si>
    <t>1.11.1.58</t>
  </si>
  <si>
    <t>1.11.1.59</t>
  </si>
  <si>
    <t>CPU 41</t>
  </si>
  <si>
    <t>LUMINARIA DECORATIVA ANTIVANDALISMO, SBD-207/150 E-27 COM POSTE FLAGEADO SBP 850-B/1-25 E CHUMBADOR, AMBOS DA SHOMEI OU SIMILAR, INCLUSIVE LAMPADA LED - FORNECIMENTO E INSTALACAO</t>
  </si>
  <si>
    <t>LAMPADA BULBO LED A125 85W 6500K 48LHP85FK000 ELGIN</t>
  </si>
  <si>
    <t>1.19.10</t>
  </si>
  <si>
    <t>CPU 42</t>
  </si>
  <si>
    <t>C29</t>
  </si>
  <si>
    <t>C30</t>
  </si>
  <si>
    <t>C31</t>
  </si>
  <si>
    <t>17.666.002/0001-17</t>
  </si>
  <si>
    <t>TUDO FORTE</t>
  </si>
  <si>
    <t>15.436.940/0020-68</t>
  </si>
  <si>
    <t>AMAZON</t>
  </si>
  <si>
    <t>17.354.683/0001-88</t>
  </si>
  <si>
    <t>UPPERSEG</t>
  </si>
  <si>
    <t>CT23</t>
  </si>
  <si>
    <t>DVR Intelbras Gravador MHDX 1016-C Multi HD 16 Canais</t>
  </si>
  <si>
    <t>CPU 43</t>
  </si>
  <si>
    <t>1.22.2</t>
  </si>
  <si>
    <t>TUBO QUADRADO METALON 200 x 200 1,25mm FINA QUENTE</t>
  </si>
  <si>
    <t>CT24</t>
  </si>
  <si>
    <t>C32</t>
  </si>
  <si>
    <t>CHAPA DE ACM E=3MM</t>
  </si>
  <si>
    <t>12.040.842/0001-56</t>
  </si>
  <si>
    <t>FORSETI</t>
  </si>
  <si>
    <t>CPD</t>
  </si>
  <si>
    <t>WC PCD FEMININO</t>
  </si>
  <si>
    <t>WC PCD MASCULINO</t>
  </si>
  <si>
    <t>PISO PORCELANATO</t>
  </si>
  <si>
    <t>RODAPÉ PORCELANATO</t>
  </si>
  <si>
    <t>158M</t>
  </si>
  <si>
    <t>BLOCO DE 2 ESTACA I</t>
  </si>
  <si>
    <t>ÁREA DE TELHADO</t>
  </si>
  <si>
    <t>ORC - 003 - ACABAMENTO FORRO DRYWALL</t>
  </si>
  <si>
    <t>CPU 44</t>
  </si>
  <si>
    <t>FITA DE LED SILICONADA, 120 LEDS POR METRO, POTʎCIA 9,6 W/M</t>
  </si>
  <si>
    <t>FONTE DE ALIMENTACAO P/ FITA LED,ENTRADA BIVOLT 110/220 5A</t>
  </si>
  <si>
    <t>PERFIL LED DE EMBUTIR, ACABAMENTO ANODIZADO NATURAL, BRANCO OU PRETO, DIFUSOR EM POLICARBONATO LEITOSO, DA EFFECT LED OU SIMILAR. FORNECIMENTO E INSTALAÇÃO</t>
  </si>
  <si>
    <t>1.17.17</t>
  </si>
  <si>
    <t>1.16.1.8</t>
  </si>
  <si>
    <t>1.9.1.27</t>
  </si>
  <si>
    <t>1.9.1.28</t>
  </si>
  <si>
    <t xml:space="preserve">	TE PVC ESGOTO PVC SERIE NORMAL 75x50mm</t>
  </si>
  <si>
    <t>1.9.2.7</t>
  </si>
  <si>
    <t>1.9.2.8</t>
  </si>
  <si>
    <t>1.9.3.48</t>
  </si>
  <si>
    <t>1.9.3.49</t>
  </si>
  <si>
    <t>1.9.3.50</t>
  </si>
  <si>
    <t>1.9.3.51</t>
  </si>
  <si>
    <t>1.9.3.52</t>
  </si>
  <si>
    <t>1.9.3.53</t>
  </si>
  <si>
    <t>1.9.3.54</t>
  </si>
  <si>
    <t>1.9.3.55</t>
  </si>
  <si>
    <t>1.9.3.56</t>
  </si>
  <si>
    <t>DVR INTELBRAS GRAVADOR MHDX 1016-C MULTI HD 16 CANAIS. FORNECIMENTO E INSTALAÇÃO</t>
  </si>
  <si>
    <t>1.7.2.8</t>
  </si>
  <si>
    <t>PORTA COMPLETA MADEIRA 2 FL.1,60x2,10m LISA FER.VAI-E-VEM</t>
  </si>
  <si>
    <t xml:space="preserve">110016	</t>
  </si>
  <si>
    <t>P08</t>
  </si>
  <si>
    <t>P09</t>
  </si>
  <si>
    <t>35,50X30</t>
  </si>
  <si>
    <t>1.3.2.11</t>
  </si>
  <si>
    <t>1.3.3.12</t>
  </si>
  <si>
    <t>1.3.4.6</t>
  </si>
  <si>
    <t>EDIFICAÇÃO - PLATIBANDA II</t>
  </si>
  <si>
    <t>CAMERA BULLET INFRAVER. MULTI HD 4X1 INTELBRAS VHD3230 B G7</t>
  </si>
  <si>
    <t>CAMERA BULLET INFRAVER. MULTI HD - FORNECIMENTO E INSTALAÇÃO</t>
  </si>
  <si>
    <t>CPU 45</t>
  </si>
  <si>
    <t>1.3.3.13</t>
  </si>
  <si>
    <t>1.3.4.7</t>
  </si>
  <si>
    <t>1.9.4.17</t>
  </si>
  <si>
    <t>PELE DE VIDRO FIXO LAMINADO 8MM REFLETIVO</t>
  </si>
  <si>
    <t>PELE DE VIDRO PARA FACHADA, EM VIDRO 8MM REFLETIVO - FORNECIMENTO E INSTALAÇÃO</t>
  </si>
  <si>
    <t>LETREIRO EM AÇO INOX, LETRAS EM RELEVO CAIXA H= 50 CM, ESPESSURA 5 CM, COM A INSCRITA" UBS SPARTACO ASTOLFI " - FORNECIMENTO E INSTALAÇÃO</t>
  </si>
  <si>
    <t>CONSTRUÇÃO DA UNIDADE BÁSICA DE SAÚDE PORTE 01 - BAIRRO SPARTACO ASTOLFI</t>
  </si>
  <si>
    <t>LUMINÁRIA DUPLA TIPO CALHA, DE EMBUTIR, COM 4 LÂMPADAS TUBULARES LED DE 18 W - FORNECIMENTO E INSTALAÇÃO</t>
  </si>
  <si>
    <t>LUMINÁRIA TIPO CALHA, DE EMBUTIR, COM 2 LÂMPADAS LED DE 18 W - FORNECIMENTO E INSTALAÇÃO</t>
  </si>
  <si>
    <t>LUMINÁRIA TIPO CALHA, DE EMBUTIR, COM 2 LÂMPADAS LED DE 36 W- FORNECIMENTO E INSTALAÇÃO</t>
  </si>
  <si>
    <t>(NOVEMBRO/2024)</t>
  </si>
  <si>
    <t>(JUNHO/2024)</t>
  </si>
  <si>
    <t>CPU 46</t>
  </si>
  <si>
    <t>LUMINÁRIA TIPO CALHA, DE SOBREPOR, COM 1 LÂMPADA TUBULAR FLUORESCENTE DE 36 W, COM REATOR DE PARTIDA RÁPIDA - FORNECIMENTO E INSTALAÇÃO.</t>
  </si>
  <si>
    <t>POSTE EXTERNO SIMPLES EM METAL, COR PRETA, H=3M, LINHA JARDIM, UMA LUMINARIA RETANGULAR EM VIDRO TRANSPARENTE TEMPERADO, PARA LAMPADA E-27 (EXCLUSIVE LAMPADA), REF. 21 386 3014 DA FEMARTE OU SIMILAR, INCLUSO FIXADORES</t>
  </si>
  <si>
    <t>MIN</t>
  </si>
  <si>
    <t>MED</t>
  </si>
  <si>
    <t>MAX</t>
  </si>
  <si>
    <t>Construção e Reforma de Edifícios</t>
  </si>
  <si>
    <t>AC</t>
  </si>
  <si>
    <t>QUADRO DE COMPOSIÇÃO DO BDI</t>
  </si>
  <si>
    <t>SG</t>
  </si>
  <si>
    <t>R</t>
  </si>
  <si>
    <t>DF</t>
  </si>
  <si>
    <t>L</t>
  </si>
  <si>
    <t>FILTRO</t>
  </si>
  <si>
    <t>BDI PAD</t>
  </si>
  <si>
    <t>Construção de Praças Urbanas, Rodovias, Ferrovias e recapeamento e pavimentação de vias urbanas</t>
  </si>
  <si>
    <t>Conforme legislação tributária municipal, definir estimativa de percentual da base de cálculo para o ISS:</t>
  </si>
  <si>
    <t>↓</t>
  </si>
  <si>
    <t>Sobre a base de cálculo, definir a respectiva alíquota do ISS (entre 2% e 5%):</t>
  </si>
  <si>
    <t>F</t>
  </si>
  <si>
    <t>Construção de Redes de Abastecimento de Água, Coleta de Esgoto</t>
  </si>
  <si>
    <t>BDI 1</t>
  </si>
  <si>
    <t>TIPO DE OBRA</t>
  </si>
  <si>
    <t>NÃO DESONERADO</t>
  </si>
  <si>
    <t>Itens</t>
  </si>
  <si>
    <t>Siglas</t>
  </si>
  <si>
    <t>% Adotado</t>
  </si>
  <si>
    <t>Situação</t>
  </si>
  <si>
    <t>1º Quartil</t>
  </si>
  <si>
    <t>Médio</t>
  </si>
  <si>
    <t>3º Quartil</t>
  </si>
  <si>
    <t>Construção e Manutenção de Estações e Redes de Distribuição de Energia Elétrica</t>
  </si>
  <si>
    <t>-</t>
  </si>
  <si>
    <t>Obras Portuárias, Marítimas e Fluviais</t>
  </si>
  <si>
    <t>Tributos (impostos COFINS 3%, e  PIS 0,65%)</t>
  </si>
  <si>
    <t>CP</t>
  </si>
  <si>
    <t>Tributos (ISS, variável de acordo com o município)</t>
  </si>
  <si>
    <t>ISS</t>
  </si>
  <si>
    <t>Tributos (Contribuição Previdenciária sobre a Receita Bruta - 0% ou 4,5% - Desoneração)</t>
  </si>
  <si>
    <t>BDI SEM desoneração (Fórmula Acórdão TCU)</t>
  </si>
  <si>
    <t>BDI SEM desoneração</t>
  </si>
  <si>
    <t>BDI S DES</t>
  </si>
  <si>
    <t>Fornecimento de Materiais e Equipamentos (aquisição indireta - em conjunto com licitação de obras)</t>
  </si>
  <si>
    <t>Os valores de BDI foram calculados com o emprego da fórmula:</t>
  </si>
  <si>
    <t>BDI =</t>
  </si>
  <si>
    <t xml:space="preserve"> - 1</t>
  </si>
  <si>
    <t>(1-CP-ISS-CRPB)</t>
  </si>
  <si>
    <t>Fornecimento de Materiais e Equipamentos (aquisição direta)</t>
  </si>
  <si>
    <t>Observações:</t>
  </si>
  <si>
    <t>Estudos e Projetos, Planos e Gerenciamento e outros correlatos</t>
  </si>
  <si>
    <t>K1</t>
  </si>
  <si>
    <t>K2</t>
  </si>
  <si>
    <t>BDI 2</t>
  </si>
  <si>
    <t>K3</t>
  </si>
  <si>
    <t>BDI DES</t>
  </si>
  <si>
    <t>(SELECIONAR)</t>
  </si>
  <si>
    <t>R. IRMÃ ARISTELA, LOTES 2 E 3, QUADRA 35 - SPARTACO ASTOLFI EM ELDORADO-MS</t>
  </si>
  <si>
    <t>LUMINARIA LED DE EMBUTIR EM FORRO DE GESSO OU MODULADO, COM ALETAS E REFLETORES EM ALUMINIO ALTO BRILHO, INCLUSO DUAS LAMPADAS T 8 DE 18W - 120CM</t>
  </si>
  <si>
    <t>AGESUL(JUNHO/2024) SINAPI (NOVEMBRO/2024) SBC (NOVEMBRO/2024)</t>
  </si>
  <si>
    <t>ESTACA ESCAVADA MECANICAMENTE, SEM FLUIDO ESTABILIZANTE, COM 25CM DE DIÂMETRO, CONCRETO LANÇADO MANUALMENTE (EXCLUSIVE MOBILIZAÇÃO E DESMOBILIZAÇÃO). AF_01/2020_PA</t>
  </si>
  <si>
    <t>LAJE PRE-FABRICADA PROTENDIDA BETA 12 (8CM DE TRILHO + 4CM DE CAPA), CONCRETO USINADO BOMBEADO FCK=25,0MPA, CONS=0,0441M3/M2, EPS/CERAMICA H8-40, INTEREIXO 40CM, SOBREC.=340KG/M2, VAOS ATE 4,60M, VIGUETAS 5 FIOS DE ACO (EXCL. ESC. E FERRAGENS)</t>
  </si>
  <si>
    <t>ALVENARIA DE VEDAÇÃO DE BLOCOS CERÂMICOS FURADOS NA HORIZONTAL DE 11,5X19X19 CM (ESPESSURA 11,5 CM) E ARGAMASSA DE ASSENTAMENTO COM PREPARO EM BETONEIRA. AF_12/2021</t>
  </si>
  <si>
    <t>FORNECIMENTO, MONTAGEM E INSTALACAO DE ESTRUTURA METALICA, COM LIGACAO SOLDADAS, INCLUSOS PERFIS METALICOS, CHAPA METALICAS, MAO DE OBRA E TRANSPORTE COM GUINDALTO - FORNECIMENTO E INSTALACAO</t>
  </si>
  <si>
    <t>360 DIAS</t>
  </si>
  <si>
    <t>LOCAÇÃO CONVENCIONAL DE OBRA, UTILIZANDO GABARITO DE TÁBUAS CORRIDAS PONTALETADAS A CADA 2,00M -  2 UTILIZAÇÕES. AF_03/2024</t>
  </si>
  <si>
    <t>61,34</t>
  </si>
  <si>
    <t>TAPUME COM TELHA TRAPEZOIDAL  EM ACO GALVANIZADO, ESP=0,50MM, ESTRUTURA EM MADEIRA NAO APARELHADA (REAPROVEITAMENTO DA TELHA DE 3X)</t>
  </si>
  <si>
    <t>LIMPEZA MECANIZADA DE CAMADA VEGETAL, VEGETAÇÃO E PEQUENAS ÁRVORES (DIÂMETRO DE TRONCO MENOR QUE 0,20 M), COM TRATOR DE ESTEIRAS. AF_03/2024</t>
  </si>
  <si>
    <t>0,66</t>
  </si>
  <si>
    <t>TRANSPORTE COM CAMINHÃO BASCULANTE DE 18 M³, EM VIA URBANA PAVIMENTADA, DMT ATÉ 30 KM (UNIDADE: M3XKM). AF_07/2020</t>
  </si>
  <si>
    <t>1,85</t>
  </si>
  <si>
    <t>PADRAO PROVISORIO TRIFASICO ATE 27 KW</t>
  </si>
  <si>
    <t>LOCACAO DE CACAMBA (4M3) (7 DIAS)</t>
  </si>
  <si>
    <t>ATERRO MECANIZADO DE SOLO, COM AQUISICAO DE TERRA, INCLUSO COMPACTACAO COM ROLO COMPACTADOR DE PNEUS</t>
  </si>
  <si>
    <t>89,24</t>
  </si>
  <si>
    <t>MONTAGEM DE ARMADURA TRANSVERSAL DE ESTACAS DE SEÇÃO CIRCULAR, DIÂMETRO = 5,0 MM. AF_09/2021_PS</t>
  </si>
  <si>
    <t>16,29</t>
  </si>
  <si>
    <t>MONTAGEM DE ARMADURA DE ESTACAS, DIÂMETRO = 8,0 MM. AF_09/2021_PS</t>
  </si>
  <si>
    <t>13,38</t>
  </si>
  <si>
    <t>MONTAGEM DE ARMADURA DE ESTACAS, DIÂMETRO = 10,0 MM. AF_09/2021_PS</t>
  </si>
  <si>
    <t>11,51</t>
  </si>
  <si>
    <t>ARRASAMENTO MECANICO DE ESTACA DE CONCRETO ARMADO, DIAMETROS DE ATÉ 40 CM. AF_05/2021</t>
  </si>
  <si>
    <t>17,59</t>
  </si>
  <si>
    <t>ESCAVAÇÃO MANUAL PARA BLOCO DE COROAMENTO OU SAPATA (INCLUINDO ESCAVAÇÃO PARA COLOCAÇÃO DE FÔRMAS). AF_01/2024</t>
  </si>
  <si>
    <t>90,67</t>
  </si>
  <si>
    <t>LASTRO DE CONCRETO MAGRO, APLICADO EM BLOCOS DE COROAMENTO OU SAPATAS, ESPESSURA DE 3 CM. AF_01/2024</t>
  </si>
  <si>
    <t>18,66</t>
  </si>
  <si>
    <t>FABRICAÇÃO, MONTAGEM E DESMONTAGEM DE FÔRMA PARA BLOCO DE COROAMENTO, EM MADEIRA SERRADA, E=25 MM, 4 UTILIZAÇÕES. AF_01/2024</t>
  </si>
  <si>
    <t>69,47</t>
  </si>
  <si>
    <t>ARMAÇÃO DE BLOCO UTILIZANDO AÇO CA-60 DE 5 MM - MONTAGEM. AF_01/2024</t>
  </si>
  <si>
    <t>20,00</t>
  </si>
  <si>
    <t>ARMAÇÃO DE BLOCO UTILIZANDO AÇO CA-50 DE 8 MM - MONTAGEM. AF_01/2024</t>
  </si>
  <si>
    <t>16,61</t>
  </si>
  <si>
    <t>ARMAÇÃO DE BLOCO UTILIZANDO AÇO CA-50 DE 10 MM - MONTAGEM. AF_01/2024</t>
  </si>
  <si>
    <t>14,61</t>
  </si>
  <si>
    <t>ARMAÇÃO DE BLOCO, SAPATA ISOLADA, VIGA BALDRAME E SAPATA CORRIDA UTILIZANDO AÇO CA-50 DE 12,5 MM - MONTAGEM. AF_01/2024</t>
  </si>
  <si>
    <t>11,39</t>
  </si>
  <si>
    <t>CONCRETO FCK = 25MPA, TRAÇO 1:2,3:2,7 (EM MASSA SECA DE CIMENTO/ AREIA MÉDIA/ BRITA 1) - PREPARO MECÂNICO COM BETONEIRA 400 L. AF_05/2021</t>
  </si>
  <si>
    <t>485,57</t>
  </si>
  <si>
    <t>LANÇAMENTO COM USO DE BALDES, ADENSAMENTO E ACABAMENTO DE CONCRETO EM ESTRUTURAS. AF_02/2022</t>
  </si>
  <si>
    <t>284,04</t>
  </si>
  <si>
    <t>IMPERMEABILIZAÇÃO DE SUPERFÍCIE COM EMULSÃO ASFÁLTICA, 2 DEMÃOS. AF_09/2023</t>
  </si>
  <si>
    <t>41,34</t>
  </si>
  <si>
    <t>REATERRO MANUAL DE VALAS, COM COMPACTADOR DE SOLOS DE PERCUSSÃO. AF_08/2023</t>
  </si>
  <si>
    <t>25,48</t>
  </si>
  <si>
    <t>ESCAVAÇÃO MANUAL PARA VIGA BALDRAME OU SAPATA CORRIDA (INCLUINDO ESCAVAÇÃO PARA COLOCAÇÃO DE FÔRMAS). AF_01/2024</t>
  </si>
  <si>
    <t>99,81</t>
  </si>
  <si>
    <t>FABRICAÇÃO, MONTAGEM E DESMONTAGEM DE FÔRMA PARA VIGA BALDRAME, EM MADEIRA SERRADA, E=25 MM, 4 UTILIZAÇÕES. AF_01/2024</t>
  </si>
  <si>
    <t>60,37</t>
  </si>
  <si>
    <t>LASTRO DE CONCRETO MAGRO, APLICADO EM PISOS, LAJES SOBRE SOLO OU RADIERS, ESPESSURA DE 5 CM. AF_01/2024</t>
  </si>
  <si>
    <t>34,48</t>
  </si>
  <si>
    <t>ARMAÇÃO DE PILAR OU VIGA DE ESTRUTURA CONVENCIONAL DE CONCRETO ARMADO UTILIZANDO AÇO CA-60 DE 5,0 MM - MONTAGEM. AF_06/2022</t>
  </si>
  <si>
    <t>14,56</t>
  </si>
  <si>
    <t>ARMAÇÃO DE PILAR OU VIGA DE ESTRUTURA CONVENCIONAL DE CONCRETO ARMADO UTILIZANDO AÇO CA-50 DE 6,3 MM - MONTAGEM. AF_06/2022</t>
  </si>
  <si>
    <t>13,92</t>
  </si>
  <si>
    <t>ARMAÇÃO DE PILAR OU VIGA DE ESTRUTURA CONVENCIONAL DE CONCRETO ARMADO UTILIZANDO AÇO CA-50 DE 8,0 MM - MONTAGEM. AF_06/2022</t>
  </si>
  <si>
    <t>13,18</t>
  </si>
  <si>
    <t>ARMAÇÃO DE PILAR OU VIGA DE ESTRUTURA CONVENCIONAL DE CONCRETO ARMADO UTILIZANDO AÇO CA-50 DE 10,0 MM - MONTAGEM. AF_06/2022</t>
  </si>
  <si>
    <t>11,83</t>
  </si>
  <si>
    <t>ARMAÇÃO DE BLOCO, SAPATA ISOLADA, VIGA BALDRAME E SAPATA CORRIDA UTILIZANDO AÇO CA-50 DE 16 MM - MONTAGEM. AF_01/2024</t>
  </si>
  <si>
    <t>10,79</t>
  </si>
  <si>
    <t>MONTAGEM E DESMONTAGEM DE FÔRMA DE PILARES RETANGULARES E ESTRUTURAS SIMILARES, PÉ-DIREITO SIMPLES, EM CHAPA DE MADEIRA COMPENSADA PLASTIFICADA, 18 UTILIZAÇÕES. AF_09/2020</t>
  </si>
  <si>
    <t>59,46</t>
  </si>
  <si>
    <t>ARMAÇÃO DE PILAR OU VIGA DE ESTRUTURA CONVENCIONAL DE CONCRETO ARMADO UTILIZANDO AÇO CA-50 DE 12,5 MM - MONTAGEM. AF_06/2022</t>
  </si>
  <si>
    <t>9,98</t>
  </si>
  <si>
    <t>MONTAGEM E DESMONTAGEM DE FÔRMA DE VIGA, ESCORAMENTO COM GARFO DE MADEIRA, PÉ-DIREITO SIMPLES, EM CHAPA DE MADEIRA PLASTIFICADA, 14 UTILIZAÇÕES. AF_09/2020</t>
  </si>
  <si>
    <t>82,09</t>
  </si>
  <si>
    <t>ARMACAO EM TELA DE ACO SOLDADA NERVURADA Q-138, ACO CA-60, 4,2MM, MALHA 10X10CM</t>
  </si>
  <si>
    <t>ESCORAMENTO DE FÔRMAS DE LAJE EM MADEIRA NÃO APARELHADA, PÉ-DIREITO SIMPLES, INCLUSO TRAVAMENTO, 4 UTILIZAÇÕES. AF_09/2020</t>
  </si>
  <si>
    <t>15,55</t>
  </si>
  <si>
    <t>82,78</t>
  </si>
  <si>
    <t>ALVENARIA DE VEDAÇÃO DE BLOCOS CERÂMICOS FURADOS NA VERTICAL DE 19X19X39 CM (ESPESSURA 19 CM) E ARGAMASSA DE ASSENTAMENTO COM PREPARO MANUAL. AF_12/2021</t>
  </si>
  <si>
    <t>97,70</t>
  </si>
  <si>
    <t>FIXAÇÃO (ENCUNHAMENTO) DE ALVENARIA DE VEDAÇÃO COM TIJOLO MACIÇO. AF_03/2024</t>
  </si>
  <si>
    <t>27,35</t>
  </si>
  <si>
    <t>ALVENARIA DE EMBASAMENTO COM BLOCO ESTRUTURAL DE CERÂMICA, DE 14X19X29CM E ARGAMASSA DE ASSENTAMENTO COM PREPARO EM BETONEIRA. AF_05/2020</t>
  </si>
  <si>
    <t>673,32</t>
  </si>
  <si>
    <t>VERGA PRÉ-MOLDADA COM ATÉ 1,5 M DE VÃO, ESPESSURA DE *20* CM. AF_03/2024</t>
  </si>
  <si>
    <t>28,22</t>
  </si>
  <si>
    <t>SINAPI - 105022 - VERGA PRE-MOLDADA COM ATE 1,5 M DE VAO, ESPESSURA DE *10* CM. AF_03/2024</t>
  </si>
  <si>
    <t>CONTRAVERGA PRÉ-MOLDADA, ESPESSURA DE *20* CM. AF_03/2024</t>
  </si>
  <si>
    <t>27,50</t>
  </si>
  <si>
    <t>CUMEEIRA PARA TELHA GALVALUME TRAPEZOIDAL, ESPESSURA 0,43MM</t>
  </si>
  <si>
    <t>RUFO EM CHAPA DE AÇO GALVANIZADO NÚMERO 24, CORTE DE 25 CM, INCLUSO TRANSPORTE VERTICAL. AF_07/2019</t>
  </si>
  <si>
    <t>48,32</t>
  </si>
  <si>
    <t>CHAPIM (RUFO CAPA) EM AÇO GALVANIZADO, CORTE 33. AF_11/2020</t>
  </si>
  <si>
    <t>39,36</t>
  </si>
  <si>
    <t>CALHA EM CHAPA DE AÇO GALVANIZADO NÚMERO 24, DESENVOLVIMENTO DE 100 CM, INCLUSO TRANSPORTE VERTICAL. AF_07/2019</t>
  </si>
  <si>
    <t>152,75</t>
  </si>
  <si>
    <t>CHAPISCO PARA PAREDES EXTERNAS E INTERNAS COM ARGAMASSA DE CIMENTO E AREIA NO TRACO 1:3</t>
  </si>
  <si>
    <t>MASSA ÚNICA, EM ARGAMASSA TRAÇO 1:2:8, PREPARO MECÂNICO, APLICADA MANUALMENTE EM PAREDES INTERNAS DE AMBIENTES COM ÁREA ENTRE 5M² E 10M², E = 17,5MM, COM TALISCAS. AF_03/2024</t>
  </si>
  <si>
    <t>35,11</t>
  </si>
  <si>
    <t>EMBOÇO OU MASSA ÚNICA EM ARGAMASSA TRAÇO 1:2:8, PREPARO MANUAL, APLICADA MANUALMENTE EM PANOS DE FACHADA COM PRESENÇA DE VÃOS, ESPESSURA DE 25 MM. AF_08/2022</t>
  </si>
  <si>
    <t>56,20</t>
  </si>
  <si>
    <t>EMBOÇO, EM ARGAMASSA TRAÇO 1:2:8, PREPARO MANUAL, APLICADO MANUALMENTE EM PAREDES INTERNAS DE AMBIENTES COM ÁREA MAIOR QUE 10M², E = 17,5MM, COM TALISCAS. AF_03/2024</t>
  </si>
  <si>
    <t>34,67</t>
  </si>
  <si>
    <t>EMBOÇO, EM ARGAMASSA TRAÇO 1:2:8, PREPARO MECÂNICO, APLICADO MANUALMENTE EM PAREDES INTERNAS DE AMBIENTES COM ÁREA MENOR QUE 5M², E =17,5MM, COM TALISCAS. AF_03/2024</t>
  </si>
  <si>
    <t>37,98</t>
  </si>
  <si>
    <t>REVESTIMENTO CERÂMICO PARA PAREDES INTERNAS COM PLACAS TIPO ESMALTADA DE DIMENSÕES 33X45 CM APLICADAS A MEIA ALTURA DAS PAREDES. AF_02/2023_PE</t>
  </si>
  <si>
    <t>70,63</t>
  </si>
  <si>
    <t>ACABAMENTOS PARA FORRO (MOLDURA EM DRYWALL, COM LARGURA DE 15 CM). AF_08/2023_PS</t>
  </si>
  <si>
    <t>28,43</t>
  </si>
  <si>
    <t>JANELA DE ALUMÍNIO TIPO MAXIM-AR, COM VIDROS, BATENTE E FERRAGENS, EXCLUSIVE ALIZAR, ACABAMENTO E CONTRAMARCO, FIXAÇÃO COM PARAFUSO. FORNECIMENTO E INSTALAÇÃO. AF_11/2024</t>
  </si>
  <si>
    <t>886,17</t>
  </si>
  <si>
    <t>KIT DE PORTA DE MADEIRA PARA PINTURA, SEMI-OCA (PESADA OU SUPERPESADA), PADRÃO MÉDIO, 90X210CM, ESPESSURA DE 3,5CM, ITENS INCLUSOS: DOBRADIÇAS, MONTAGEM E INSTALAÇÃO DO BATENTE, FECHADURA COM EXECUÇÃO DO FURO - FORNECIMENTO E INSTALAÇÃO. AF_12/2019</t>
  </si>
  <si>
    <t>1.518,46</t>
  </si>
  <si>
    <t>PORTA EM ALUMÍNIO DE ABRIR TIPO VENEZIANA COM GUARNIÇÃO, FIXAÇÃO COM PARAFUSOS - FORNECIMENTO E INSTALAÇÃO. AF_12/2019</t>
  </si>
  <si>
    <t>764,89</t>
  </si>
  <si>
    <t>FECHADURA DE EMBUTIR PARA PORTA DE BANHEIRO, COMPLETA, ACABAMENTO PADRÃO POPULAR, INCLUSO EXECUÇÃO DE FURO - FORNECIMENTO E INSTALAÇÃO. AF_12/2019</t>
  </si>
  <si>
    <t>100,53</t>
  </si>
  <si>
    <t>REGULARIZACAO DE SUPERFICIE, COM ARGAMASSA DE CIMENTO E AREIA NO TRACO 1:3, ESPESSURA 2 CM</t>
  </si>
  <si>
    <t>REVESTIMENTO CERÂMICO PARA PISO COM PLACAS TIPO PORCELANATO DE DIMENSÕES 60X60 CM APLICADA EM AMBIENTES DE ÁREA MENOR QUE 5 M². AF_02/2023_PE</t>
  </si>
  <si>
    <t>134,45</t>
  </si>
  <si>
    <t>REVESTIMENTO CERÂMICO PARA PISO COM PLACAS TIPO PORCELANATO DE DIMENSÕES 60X60 CM APLICADA EM AMBIENTES DE ÁREA ENTRE 5 M² E 10 M². AF_02/2023_PE</t>
  </si>
  <si>
    <t>122,43</t>
  </si>
  <si>
    <t>REVESTIMENTO CERÂMICO PARA PISO COM PLACAS TIPO PORCELANATO DE DIMENSÕES 60X60 CM APLICADA EM AMBIENTES DE ÁREA MAIOR QUE 10 M². AF_02/2023_PE</t>
  </si>
  <si>
    <t>113,11</t>
  </si>
  <si>
    <t>RODAPÉ CERÂMICO DE 7CM DE ALTURA COM PLACAS TIPO ESMALTADA DE DIMENSÕES 60X60CM. AF_02/2023</t>
  </si>
  <si>
    <t>CAIXA ENTERRADA HIDRÁULICA RETANGULAR EM ALVENARIA COM TIJOLOS CERÂMICOS MACIÇOS, DIMENSÕES INTERNAS: 0,6X0,6X0,6 M PARA REDE DE ESGOTO. AF_12/2020</t>
  </si>
  <si>
    <t>550,81</t>
  </si>
  <si>
    <t>CAIXA ENTERRADA HIDRÁULICA RETANGULAR EM ALVENARIA COM TIJOLOS CERÂMICOS MACIÇOS, DIMENSÕES INTERNAS: 0,3X0,3X0,3 M PARA REDE DE ESGOTO. AF_12/2020</t>
  </si>
  <si>
    <t>180,40</t>
  </si>
  <si>
    <t>CAIXA SIFONADA, PVC, DN 150 X 185 X 75 MM, JUNTA ELÁSTICA, FORNECIDA E INSTALADA EM RAMAL DE DESCARGA OU EM RAMAL DE ESGOTO SANITÁRIO. AF_08/2022</t>
  </si>
  <si>
    <t>97,62</t>
  </si>
  <si>
    <t>CURVA CURTA 90 GRAUS, PVC, SERIE NORMAL, ESGOTO PREDIAL, DN 40 MM, JUNTA SOLDÁVEL, FORNECIDO E INSTALADO EM RAMAL DE DESCARGA OU RAMAL DE ESGOTO SANITÁRIO. AF_08/2022</t>
  </si>
  <si>
    <t>12,98</t>
  </si>
  <si>
    <t>JOELHO 45 GRAUS, PVC, SERIE NORMAL, ESGOTO PREDIAL, DN 100 MM, JUNTA ELÁSTICA, FORNECIDO E INSTALADO EM RAMAL DE DESCARGA OU RAMAL DE ESGOTO SANITÁRIO. AF_08/2022</t>
  </si>
  <si>
    <t>27,91</t>
  </si>
  <si>
    <t>JOELHO 45 GRAUS, PVC, SERIE NORMAL, ESGOTO PREDIAL, DN 40 MM, JUNTA SOLDÁVEL, FORNECIDO E INSTALADO EM RAMAL DE DESCARGA OU RAMAL DE ESGOTO SANITÁRIO. AF_08/2022</t>
  </si>
  <si>
    <t>10,12</t>
  </si>
  <si>
    <t>JOELHO 45 GRAUS, PVC, SERIE NORMAL, ESGOTO PREDIAL, DN 50 MM, JUNTA ELÁSTICA, FORNECIDO E INSTALADO EM PRUMADA DE ESGOTO SANITÁRIO OU VENTILAÇÃO. AF_08/2022</t>
  </si>
  <si>
    <t>10,44</t>
  </si>
  <si>
    <t>JOELHO 45 GRAUS, PVC, SERIE NORMAL, ESGOTO PREDIAL, DN 75 MM, JUNTA ELÁSTICA, FORNECIDO E INSTALADO EM RAMAL DE DESCARGA OU RAMAL DE ESGOTO SANITÁRIO. AF_08/2022</t>
  </si>
  <si>
    <t>23,22</t>
  </si>
  <si>
    <t>JOELHO 90 GRAUS, PVC, SERIE NORMAL, ESGOTO PREDIAL, DN 100 MM, JUNTA ELÁSTICA, FORNECIDO E INSTALADO EM RAMAL DE DESCARGA OU RAMAL DE ESGOTO SANITÁRIO. AF_08/2022</t>
  </si>
  <si>
    <t>27,02</t>
  </si>
  <si>
    <t>JOELHO 90 GRAUS, PVC, SERIE NORMAL, ESGOTO PREDIAL, DN 50 MM, JUNTA ELÁSTICA, FORNECIDO E INSTALADO EM RAMAL DE DESCARGA OU RAMAL DE ESGOTO SANITÁRIO. AF_08/2022</t>
  </si>
  <si>
    <t>14,46</t>
  </si>
  <si>
    <t>JOELHO 90 GRAUS, PVC, SERIE NORMAL, ESGOTO PREDIAL, DN 40 MM, JUNTA SOLDÁVEL, FORNECIDO E INSTALADO EM RAMAL DE DESCARGA OU RAMAL DE ESGOTO SANITÁRIO. AF_08/2022</t>
  </si>
  <si>
    <t>9,87</t>
  </si>
  <si>
    <t>JUNÇÃO SIMPLES, PVC, SERIE NORMAL, ESGOTO PREDIAL, DN 75 X 75 MM, JUNTA ELÁSTICA, FORNECIDO E INSTALADO EM RAMAL DE DESCARGA OU RAMAL DE ESGOTO SANITÁRIO. AF_08/2022</t>
  </si>
  <si>
    <t>40,82</t>
  </si>
  <si>
    <t>- JUNCAO SIMPLES COM REDUCAO (100 X 75) MM</t>
  </si>
  <si>
    <t>JUNÇÃO SIMPLES, PVC, SERIE NORMAL, ESGOTO PREDIAL, DN 100 X 100 MM, JUNTA ELÁSTICA, FORNECIDO E INSTALADO EM RAMAL DE DESCARGA OU RAMAL DE ESGOTO SANITÁRIO. AF_08/2022</t>
  </si>
  <si>
    <t>51,40</t>
  </si>
  <si>
    <t>JUNÇÃO DE REDUÇÃO INVERTIDA, PVC, SÉRIE NORMAL, ESGOTO PREDIAL, DN 75 X 50 MM, JUNTA ELÁSTICA, FORNECIDO E INSTALADO EM RAMAL DE DESCARGA OU RAMAL DE ESGOTO SANITÁRIO. AF_08/2022</t>
  </si>
  <si>
    <t>33,71</t>
  </si>
  <si>
    <t>LUVA SIMPLES, PVC, SERIE NORMAL, ESGOTO PREDIAL, DN 40 MM, JUNTA SOLDÁVEL, FORNECIDO E INSTALADO EM RAMAL DE DESCARGA OU RAMAL DE ESGOTO SANITÁRIO. AF_08/2022</t>
  </si>
  <si>
    <t>7,36</t>
  </si>
  <si>
    <t>LUVA SIMPLES, PVC, SERIE NORMAL, ESGOTO PREDIAL, DN 100 MM, JUNTA ELÁSTICA, FORNECIDO E INSTALADO EM RAMAL DE DESCARGA OU RAMAL DE ESGOTO SANITÁRIO. AF_08/2022</t>
  </si>
  <si>
    <t>17,44</t>
  </si>
  <si>
    <t>LUVA SIMPLES, PVC, SERIE NORMAL, ESGOTO PREDIAL, DN 50 MM, JUNTA ELÁSTICA, FORNECIDO E INSTALADO EM RAMAL DE DESCARGA OU RAMAL DE ESGOTO SANITÁRIO. AF_08/2022</t>
  </si>
  <si>
    <t>9,16</t>
  </si>
  <si>
    <t>LUVA SIMPLES, PVC, SERIE NORMAL, ESGOTO PREDIAL, DN 75 MM, JUNTA ELÁSTICA, FORNECIDO E INSTALADO EM RAMAL DE DESCARGA OU RAMAL DE ESGOTO SANITÁRIO. AF_08/2022</t>
  </si>
  <si>
    <t>15,38</t>
  </si>
  <si>
    <t>REDUÇÃO EXCÊNTRICA, PVC, SERIE R, ÁGUA PLUVIAL, DN 100 X 75 MM, JUNTA ELÁSTICA, FORNECIDO E INSTALADO EM CONDUTORES VERTICAIS DE ÁGUAS PLUVIAIS. AF_06/2022</t>
  </si>
  <si>
    <t>35,51</t>
  </si>
  <si>
    <t>TUBO PVC, SERIE NORMAL, ESGOTO PREDIAL, DN 100 MM, FORNECIDO E INSTALADO EM RAMAL DE DESCARGA OU RAMAL DE ESGOTO SANITÁRIO. AF_08/2022</t>
  </si>
  <si>
    <t>37,37</t>
  </si>
  <si>
    <t>TUBO PVC, SERIE NORMAL, ESGOTO PREDIAL, DN 40 MM, FORNECIDO E INSTALADO EM RAMAL DE DESCARGA OU RAMAL DE ESGOTO SANITÁRIO. AF_08/2022</t>
  </si>
  <si>
    <t>20,90</t>
  </si>
  <si>
    <t>TUBO PVC, SERIE NORMAL, ESGOTO PREDIAL, DN 50 MM, FORNECIDO E INSTALADO EM RAMAL DE DESCARGA OU RAMAL DE ESGOTO SANITÁRIO. AF_08/2022</t>
  </si>
  <si>
    <t>26,85</t>
  </si>
  <si>
    <t>TUBO PVC, SERIE NORMAL, ESGOTO PREDIAL, DN 75 MM, FORNECIDO E INSTALADO EM RAMAL DE DESCARGA OU RAMAL DE ESGOTO SANITÁRIO. AF_08/2022</t>
  </si>
  <si>
    <t>33,54</t>
  </si>
  <si>
    <t>TE, PVC, SERIE NORMAL, ESGOTO PREDIAL, DN 50 X 50 MM, JUNTA ELÁSTICA, FORNECIDO E INSTALADO EM RAMAL DE DESCARGA OU RAMAL DE ESGOTO SANITÁRIO. AF_08/2022</t>
  </si>
  <si>
    <t>23,75</t>
  </si>
  <si>
    <t>ESCAVACAO (MANUAL) DE VALAS, PARA ASSENTAMENTO DE TUBOS, COM DIAMETROS ATE 4"</t>
  </si>
  <si>
    <t>REATERRO (MANUAL) DE VALAS</t>
  </si>
  <si>
    <t>JUNÇÃO SIMPLES, PVC, SERIE NORMAL, ESGOTO PREDIAL, DN 50 X 50 MM, JUNTA ELÁSTICA, FORNECIDO E INSTALADO EM PRUMADA DE ESGOTO SANITÁRIO OU VENTILAÇÃO. AF_08/2022</t>
  </si>
  <si>
    <t>19,87</t>
  </si>
  <si>
    <t>TERMINAL DE VENTILAÇÃO, PVC, SÉRIE NORMAL, ESGOTO PREDIAL, DN 50 MM, JUNTA SOLDÁVEL, FORNECIDO E INSTALADO EM PRUMADA DE ESGOTO SANITÁRIO OU VENTILAÇÃO. AF_08/2022</t>
  </si>
  <si>
    <t>11,54</t>
  </si>
  <si>
    <t>TE, PVC, SÉRIE NORMAL, ESGOTO PREDIAL, DN 100 X 50 MM, JUNTA ELÁSTICA, FORNECIDO E INSTALADO EM PRUMADA DE ESGOTO SANITÁRIO OU VENTILAÇÃO. AF_08/2022</t>
  </si>
  <si>
    <t>39,46</t>
  </si>
  <si>
    <t>REGISTRO DE ESFERA, PVC, SOLDÁVEL, COM VOLANTE, DN  50 MM - FORNECIMENTO E INSTALAÇÃO. AF_08/2021</t>
  </si>
  <si>
    <t>58,78</t>
  </si>
  <si>
    <t>REGISTRO DE GAVETA BRUTO, LATÃO, ROSCÁVEL, 1", COM ACABAMENTO E CANOPLA CROMADOS - FORNECIMENTO E INSTALAÇÃO. AF_08/2021</t>
  </si>
  <si>
    <t>75,85</t>
  </si>
  <si>
    <t>REGISTRO DE GAVETA BRUTO, LATÃO, ROSCÁVEL, 3/4", COM ACABAMENTO E CANOPLA CROMADOS - FORNECIMENTO E INSTALAÇÃO. AF_08/2021</t>
  </si>
  <si>
    <t>62,38</t>
  </si>
  <si>
    <t>ADAPTADOR CURTO COM BOLSA E ROSCA PARA REGISTRO, PVC, SOLDÁVEL, DN 32MM X 1 , INSTALADO EM RAMAL OU SUB-RAMAL DE ÁGUA - FORNECIMENTO E INSTALAÇÃO. AF_06/2022</t>
  </si>
  <si>
    <t>8,37</t>
  </si>
  <si>
    <t>ADAPTADOR CURTO COM BOLSA E ROSCA PARA REGISTRO, PVC, SOLDÁVEL, DN 50 MM X 1 1/2", INSTALADO EM RESERVAÇÃO PREDIAL DE ÁGUA - FORNECIMENTO E INSTALAÇÃO. AF_04/2024</t>
  </si>
  <si>
    <t>10,57</t>
  </si>
  <si>
    <t>JOELHO 45 GRAUS, PVC, SOLDÁVEL, DN 25MM, INSTALADO EM RAMAL DE DISTRIBUIÇÃO DE ÁGUA - FORNECIMENTO E INSTALAÇÃO. AF_06/2022</t>
  </si>
  <si>
    <t>9,00</t>
  </si>
  <si>
    <t>JOELHO 90 GRAUS, PVC, SOLDÁVEL, DN 25MM, INSTALADO EM RAMAL DE DISTRIBUIÇÃO DE ÁGUA - FORNECIMENTO E INSTALAÇÃO. AF_06/2022</t>
  </si>
  <si>
    <t>8,17</t>
  </si>
  <si>
    <t>JOELHO 90 GRAUS, PVC, SOLDÁVEL, DN 32MM, INSTALADO EM RAMAL DE DISTRIBUIÇÃO DE ÁGUA - FORNECIMENTO E INSTALAÇÃO. AF_06/2022</t>
  </si>
  <si>
    <t>11,57</t>
  </si>
  <si>
    <t>LUVA, PVC, SOLDÁVEL, DN 25MM, INSTALADO EM RAMAL DE DISTRIBUIÇÃO DE ÁGUA - FORNECIMENTO E INSTALAÇÃO. AF_06/2022</t>
  </si>
  <si>
    <t>6,19</t>
  </si>
  <si>
    <t>TUBO, PVC, SOLDÁVEL, DE 25MM, INSTALADO EM RAMAL DE DISTRIBUIÇÃO DE ÁGUA - FORNECIMENTO E INSTALAÇÃO. AF_06/2022</t>
  </si>
  <si>
    <t>12,06</t>
  </si>
  <si>
    <t>TUBO, PVC, SOLDÁVEL, DE 32MM, INSTALADO EM RAMAL OU SUB-RAMAL DE ÁGUA - FORNECIMENTO E INSTALAÇÃO. AF_06/2022</t>
  </si>
  <si>
    <t>31,28</t>
  </si>
  <si>
    <t>TE, PVC, SOLDÁVEL, DN 25MM, INSTALADO EM RAMAL DE DISTRIBUIÇÃO DE ÁGUA - FORNECIMENTO E INSTALAÇÃO. AF_06/2022</t>
  </si>
  <si>
    <t>11,35</t>
  </si>
  <si>
    <t>REGISTRO DE GAVETA BRUTO, LATÃO, ROSCÁVEL, 2 1/2" - FORNECIMENTO E INSTALAÇÃO. AF_08/2021</t>
  </si>
  <si>
    <t>188,70</t>
  </si>
  <si>
    <t>REGISTRO DE GAVETA BRUTO, LATÃO, ROSCÁVEL, 1 1/2", COM ACABAMENTO E CANOPLA CROMADOS - FORNECIMENTO E INSTALAÇÃO. AF_08/2021</t>
  </si>
  <si>
    <t>110,15</t>
  </si>
  <si>
    <t>REGISTRO DE PRESSÃO BRUTO, LATÃO, ROSCÁVEL, 3/4", COM ACABAMENTO E CANOPLA CROMADOS - FORNECIMENTO E INSTALAÇÃO. AF_08/2021</t>
  </si>
  <si>
    <t>59,42</t>
  </si>
  <si>
    <t>LUVA SOLDÁVEL E COM ROSCA, PVC, SOLDÁVEL, DN 25MM X 3/4 , INSTALADO EM RAMAL OU SUB-RAMAL DE ÁGUA - FORNECIMENTO E INSTALAÇÃO. AF_06/2022</t>
  </si>
  <si>
    <t>6,95</t>
  </si>
  <si>
    <t>ADAPTADOR CURTO COM BOLSA E ROSCA PARA REGISTRO, PVC, SOLDÁVEL, DN 25MM X 3/4 , INSTALADO EM RAMAL OU SUB-RAMAL DE ÁGUA - FORNECIMENTO E INSTALAÇÃO. AF_06/2022</t>
  </si>
  <si>
    <t>6,29</t>
  </si>
  <si>
    <t>ADAPTADOR CURTO COM BOLSA E ROSCA PARA REGISTRO, PVC, SOLDÁVEL, DN 75 MM X 2 1/2", INSTALADO EM RESERVAÇÃO PREDIAL DE ÁGUA - FORNECIMENTO E INSTALAÇÃO. AF_04/2024</t>
  </si>
  <si>
    <t>32,19</t>
  </si>
  <si>
    <t>BUCHA DE REDUÇÃO, LONGA, PVC, SOLDÁVEL, DN 50 X 25 MM, INSTALADO EM PRUMADA DE ÁGUA - FORNECIMENTO E INSTALAÇÃO. AF_06/2022</t>
  </si>
  <si>
    <t>9,45</t>
  </si>
  <si>
    <t>JOELHO 45 GRAUS, PVC, SOLDÁVEL, DN 50MM, INSTALADO EM PRUMADA DE ÁGUA - FORNECIMENTO E INSTALAÇÃO. AF_06/2022</t>
  </si>
  <si>
    <t>16,57</t>
  </si>
  <si>
    <t>JOELHO 90 GRAUS, PVC, SOLDÁVEL, DN 50 MM INSTALADO EM RESERVAÇÃO PREDIAL DE ÁGUA - FORNECIMENTO E INSTALAÇÃO. AF_04/2024</t>
  </si>
  <si>
    <t>14,50</t>
  </si>
  <si>
    <t>JOELHO 90 GRAUS, PVC, SOLDÁVEL, DN 75 MM INSTALADO EM RESERVAÇÃO PREDIAL DE ÁGUA - FORNECIMENTO E INSTALAÇÃO. AF_04/2024</t>
  </si>
  <si>
    <t>109,10</t>
  </si>
  <si>
    <t>LUVA, PVC, SOLDÁVEL, DN 50 MM, INSTALADO EM RESERVAÇÃO PREDIAL DE ÁGUA - FORNECIMENTO E INSTALAÇÃO. AF_04/2024</t>
  </si>
  <si>
    <t>11,68</t>
  </si>
  <si>
    <t>TUBO, PVC, SOLDÁVEL, DE 50MM, INSTALADO EM RESERVAÇÃO PREDIAL DE ÁGUA - FORNECIMENTO E INSTALAÇÃO. AF_04/2024</t>
  </si>
  <si>
    <t>22,47</t>
  </si>
  <si>
    <t>TUBO, PVC, SOLDÁVEL, DE 75MM, INSTALADO EM RESERVAÇÃO PREDIAL DE ÁGUA - FORNECIMENTO E INSTALAÇÃO. AF_04/2024</t>
  </si>
  <si>
    <t>57,38</t>
  </si>
  <si>
    <t>TE, PVC, SOLDÁVEL, DN 50MM, INSTALADO EM PRUMADA DE ÁGUA - FORNECIMENTO E INSTALAÇÃO. AF_06/2022</t>
  </si>
  <si>
    <t>22,18</t>
  </si>
  <si>
    <t>TÊ, PVC, SOLDÁVEL, DN 75 MM INSTALADO EM RESERVAÇÃO PREDIAL DE ÁGUA - FORNECIMENTO E INSTALAÇÃO. AF_04/2024</t>
  </si>
  <si>
    <t>86,38</t>
  </si>
  <si>
    <t>TÊ DE REDUÇÃO, PVC, SOLDÁVEL, DN 50MM X 25MM, INSTALADO EM PRUMADA DE ÁGUA - FORNECIMENTO E INSTALAÇÃO. AF_06/2022</t>
  </si>
  <si>
    <t>19,78</t>
  </si>
  <si>
    <t>TÊ DE REDUÇÃO, PVC, SOLDÁVEL, DN 75 MM X 50 MM, INSTALADO EM RESERVAÇÃO PREDIAL DE ÁGUA - FORNECIMENTO E INSTALAÇÃO. AF_04/2024</t>
  </si>
  <si>
    <t>66,41</t>
  </si>
  <si>
    <t>JOELHO 90 GRAUS COM BUCHA DE LATÃO, PVC, SOLDÁVEL, DN 25MM, X 3/4  INSTALADO EM RAMAL OU SUB-RAMAL DE ÁGUA - FORNECIMENTO E INSTALAÇÃO. AF_06/2022</t>
  </si>
  <si>
    <t>16,10</t>
  </si>
  <si>
    <t>JOELHO 90 GRAUS COM BUCHA DE LATÃO, PVC, SOLDÁVEL, DN 25MM, X 1/2  INSTALADO EM RAMAL OU SUB-RAMAL DE ÁGUA - FORNECIMENTO E INSTALAÇÃO. AF_06/2022</t>
  </si>
  <si>
    <t>12,74</t>
  </si>
  <si>
    <t>TÊ COM BUCHA DE LATÃO NA BOLSA CENTRAL, PVC, SOLDÁVEL, DN 25MM X 1/2 , INSTALADO EM RAMAL OU SUB-RAMAL DE ÁGUA - FORNECIMENTO E INSTALAÇÃO. AF_06/2022</t>
  </si>
  <si>
    <t>20,21</t>
  </si>
  <si>
    <t>CAIXA D´ÁGUA EM POLIETILENO, 2000 LITROS - FORNECIMENTO E INSTALAÇÃO. AF_06/2021</t>
  </si>
  <si>
    <t>1.141,68</t>
  </si>
  <si>
    <t>ADAPTADOR CURTO COM BOLSA E ROSCA PARA REGISTRO, PVC, SOLDÁVEL, DN 50MM X 1.1/4 , INSTALADO EM PRUMADA DE ÁGUA - FORNECIMENTO E INSTALAÇÃO. AF_06/2022</t>
  </si>
  <si>
    <t>14,32</t>
  </si>
  <si>
    <t>CURVA 45 GRAUS, PVC, SOLDÁVEL, DN 75MM, INSTALADO EM PRUMADA DE ÁGUA - FORNECIMENTO E INSTALAÇÃO. AF_06/2022</t>
  </si>
  <si>
    <t>46,88</t>
  </si>
  <si>
    <t>CURVA 90 GRAUS, PVC, SOLDÁVEL, DN 50 MM, INSTALADO EM RESERVAÇÃO PREDIAL DE ÁGUA - FORNECIMENTO E INSTALAÇÃO. AF_04/2024</t>
  </si>
  <si>
    <t>23,07</t>
  </si>
  <si>
    <t>JOELHO 45 GRAUS, PVC, SOLDÁVEL, DN 75MM, INSTALADO EM PRUMADA DE ÁGUA - FORNECIMENTO E INSTALAÇÃO. AF_06/2022</t>
  </si>
  <si>
    <t>83,35</t>
  </si>
  <si>
    <t>LUVA, PVC, SOLDÁVEL, DN 75 MM, INSTALADO EM RESERVAÇÃO PREDIAL DE ÁGUA - FORNECIMENTO E INSTALAÇÃO. AF_04/2024</t>
  </si>
  <si>
    <t>34,76</t>
  </si>
  <si>
    <t>TUBO, PVC, SOLDÁVEL, DE 40MM, INSTALADO EM PRUMADA DE ÁGUA - FORNECIMENTO E INSTALAÇÃO. AF_06/2022</t>
  </si>
  <si>
    <t>17,02</t>
  </si>
  <si>
    <t>CAIXA ENTERRADA HIDRÁULICA RETANGULAR EM ALVENARIA COM TIJOLOS CERÂMICOS MACIÇOS, DIMENSÕES INTERNAS: 0,6X0,6X0,6 M PARA REDE DE DRENAGEM. AF_12/2020</t>
  </si>
  <si>
    <t>531,28</t>
  </si>
  <si>
    <t>JOELHO 45 GRAUS, PVC, SERIE R, ÁGUA PLUVIAL, DN 100 MM, JUNTA ELÁSTICA, FORNECIDO E INSTALADO EM RAMAL DE ENCAMINHAMENTO. AF_06/2022</t>
  </si>
  <si>
    <t>38,10</t>
  </si>
  <si>
    <t>JOELHO 90 GRAUS, PVC, SERIE R, ÁGUA PLUVIAL, DN 100 MM, JUNTA ELÁSTICA, FORNECIDO E INSTALADO EM RAMAL DE ENCAMINHAMENTO. AF_06/2022</t>
  </si>
  <si>
    <t>37,01</t>
  </si>
  <si>
    <t>TUBO PVC, SÉRIE R, ÁGUA PLUVIAL, DN 100 MM, FORNECIDO E INSTALADO EM RAMAL DE ENCAMINHAMENTO. AF_06/2022</t>
  </si>
  <si>
    <t>49,65</t>
  </si>
  <si>
    <t>TUBO PVC, SÉRIE R, ÁGUA PLUVIAL, DN 150 MM, FORNECIDO E INSTALADO EM RAMAL DE ENCAMINHAMENTO. AF_06/2022</t>
  </si>
  <si>
    <t>77,25</t>
  </si>
  <si>
    <t>JOELHO 90 GRAUS, PVC, SOLDÁVEL, DN 25MM, INSTALADO EM DRENO DE AR-CONDICIONADO - FORNECIMENTO E INSTALAÇÃO. AF_08/2022</t>
  </si>
  <si>
    <t>6,93</t>
  </si>
  <si>
    <t>LUVA COM BUCHA DE LATÃO, PVC, SOLDÁVEL, DN 25MM X 3/4 , INSTALADO EM RAMAL OU SUB-RAMAL DE ÁGUA - FORNECIMENTO E INSTALAÇÃO. AF_06/2022</t>
  </si>
  <si>
    <t>12,33</t>
  </si>
  <si>
    <t>CURVA 90 GRAUS, PVC, SOLDÁVEL, DN 25MM, INSTALADO EM RAMAL DE DISTRIBUIÇÃO DE ÁGUA - FORNECIMENTO E INSTALAÇÃO. AF_06/2022</t>
  </si>
  <si>
    <t>10,58</t>
  </si>
  <si>
    <t>TE, PVC, SOLDÁVEL, DN 32MM, INSTALADO EM RAMAL DE DISTRIBUIÇÃO DE ÁGUA - FORNECIMENTO E INSTALAÇÃO. AF_06/2022</t>
  </si>
  <si>
    <t>16,28</t>
  </si>
  <si>
    <t>RASGO LINEAR MECANIZADO EM ALVENARIA, PARA RAMAIS/ DISTRIBUIÇÃO DE INSTALAÇÕES HIDRÁULICAS, DIÂMETROS MENORES OU IGUAIS A 40 MM. AF_09/2023</t>
  </si>
  <si>
    <t>5,98</t>
  </si>
  <si>
    <t>VÁLVULA DE DESCARGA METÁLICA, BASE 1 1/2", ACABAMENTO METALICO CROMADO - FORNECIMENTO E INSTALAÇÃO. AF_08/2021</t>
  </si>
  <si>
    <t>237,42</t>
  </si>
  <si>
    <t>PAPELEIRA PLASTICA TIPO DISPENSER PARA PAPEL HIGIENICO ROLAO - FORNECIMENTO E INSTALACAO</t>
  </si>
  <si>
    <t>CUBA DE ACO INOX N.304 INDUSTRIAL DE (60 X 50 X 40) CM, COM VALVULA AMERICANA E SIFAO TIPO GARRAFA EM METAL CROMADO (ESTEVES OU SIMILAR) - FORNECIMENTO E INSTALACAO</t>
  </si>
  <si>
    <t>TANQUE DE LOUÇA BRANCA COM COLUNA, 30L OU EQUIVALENTE, INCLUSO SIFÃO FLEXÍVEL EM PVC, VÁLVULA METÁLICA E TORNEIRA DE METAL CROMADO PADRÃO MÉDIO - FORNECIMENTO E INSTALAÇÃO. AF_01/2020</t>
  </si>
  <si>
    <t>963,83</t>
  </si>
  <si>
    <t>SABONETEIRA PLASTICA TIPO DISPENSER PARA SABONETE LIQUIDO COM RESERVATORIO 800 A 1500 ML, INCLUSO FIXAÇÃO. AF_01/2020</t>
  </si>
  <si>
    <t>58,50</t>
  </si>
  <si>
    <t>TOALHEIRO PLASTICO TIPO DISPENSER PARA PAPEL TOALHA INTERFOLHADO</t>
  </si>
  <si>
    <t>VASO SANITARIO SIFONADO CONVENCIONAL PARA PCD SEM FURO FRONTAL COM LOUÇA BRANCA SEM ASSENTO, INCLUSO CONJUNTO DE LIGAÇÃO PARA BACIA SANITÁRIA AJUSTÁVEL - FORNECIMENTO E INSTALAÇÃO. AF_01/2020</t>
  </si>
  <si>
    <t>757,62</t>
  </si>
  <si>
    <t>ACABAMENTO PARA VALVULA DE DESCARGA HYDRA ECO CONFORTO CROMADO REF. 4900.C.CONF DA DECA OU SIMILAR - FORNECIMENTO E INSTALACAO</t>
  </si>
  <si>
    <t>ASSENTO SANITÁRIO CONVENCIONAL - FORNECIMENTO E INSTALACAO. AF_01/2020</t>
  </si>
  <si>
    <t>46,79</t>
  </si>
  <si>
    <t>BARRA DE APOIO RETA, EM ACO INOX POLIDO, COMPRIMENTO DE 40CM, DIAMETRO MINIMO DE 3CM</t>
  </si>
  <si>
    <t>BARRA DE APOIO RETA, EM ACO INOX POLIDO, COMPRIMENTO 70 CM,  FIXADA NA PAREDE - FORNECIMENTO E INSTALAÇÃO. AF_01/2020</t>
  </si>
  <si>
    <t>377,82</t>
  </si>
  <si>
    <t>BARRA DE APOIO RETA, EM ACO INOX POLIDO, COMPRIMENTO 80 CM,  FIXADA NA PAREDE - FORNECIMENTO E INSTALAÇÃO. AF_01/2020</t>
  </si>
  <si>
    <t>391,66</t>
  </si>
  <si>
    <t>BARRA DE APOIO EM "L", EM ACO INOX POLIDO 70 X 70 CM, FIXADA NA PAREDE - FORNECIMENTO E INSTALACAO. AF_01/2020</t>
  </si>
  <si>
    <t>680,63</t>
  </si>
  <si>
    <t>TORNEIRA PARA LAVATORIO DE MESA PRESSMATIC BENEFIT REF. 00490706 DA DOCOL OU SIMILAR</t>
  </si>
  <si>
    <t>DUCHA MANUAL COM DESVIADOR REF. 934106 D98 CROMADO DA DOCOL OU SIMILAR - FORNECIMENTO E INSTALACAO</t>
  </si>
  <si>
    <t>BANCO ARTICULADO, EM ACO INOX, PARA PCD, FIXADO NA PAREDE - FORNECIMENTO E INSTALAÇÃO. AF_01/2020</t>
  </si>
  <si>
    <t>1.189,89</t>
  </si>
  <si>
    <t>PROTETOR DE IMPACTO EM ACO INOX POLIDO 304 SHIELD, ALTURA DE 40CM, LARGURA DE 80CM OU 90CM</t>
  </si>
  <si>
    <t>PUXADOR PARA PCD, FIXADO NA PORTA - FORNECIMENTO E INSTALAÇÃO. AF_01/2020</t>
  </si>
  <si>
    <t>357,01</t>
  </si>
  <si>
    <t>CABO DE COBRE FLEXÍVEL ISOLADO, 10 MM², ANTI-CHAMA 0,6/1,0 KV, PARA CIRCUITOS TERMINAIS - FORNECIMENTO E INSTALAÇÃO. AF_03/2023</t>
  </si>
  <si>
    <t>16,39</t>
  </si>
  <si>
    <t>CABO DE COBRE FLEXÍVEL ISOLADO, 16 MM², ANTI-CHAMA 0,6/1,0 KV, PARA CIRCUITOS TERMINAIS - FORNECIMENTO E INSTALAÇÃO. AF_03/2023</t>
  </si>
  <si>
    <t>25,76</t>
  </si>
  <si>
    <t>CABO DE COBRE FLEXÍVEL ISOLADO, 35 MM², ANTI-CHAMA 0,6/1,0 KV, PARA REDE ENTERRADA DE DISTRIBUIÇÃO DE ENERGIA ELÉTRICA - FORNECIMENTO E INSTALAÇÃO. AF_12/2021</t>
  </si>
  <si>
    <t>39,57</t>
  </si>
  <si>
    <t>CABO DE COBRE FLEXÍVEL ISOLADO, 70 MM², ANTI-CHAMA 0,6/1,0 KV, PARA REDE ENTERRADA DE DISTRIBUIÇÃO DE ENERGIA ELÉTRICA - FORNECIMENTO E INSTALAÇÃO. AF_12/2021</t>
  </si>
  <si>
    <t>79,73</t>
  </si>
  <si>
    <t>CABO DE COBRE FLEXÍVEL ISOLADO, 2,5 MM², ANTI-CHAMA 450/750 V, PARA CIRCUITOS TERMINAIS - FORNECIMENTO E INSTALAÇÃO. AF_03/2023</t>
  </si>
  <si>
    <t>4,35</t>
  </si>
  <si>
    <t>CABO DE COBRE FLEXÍVEL ISOLADO, 4 MM², ANTI-CHAMA 450/750 V, PARA CIRCUITOS TERMINAIS - FORNECIMENTO E INSTALAÇÃO. AF_03/2023</t>
  </si>
  <si>
    <t>6,75</t>
  </si>
  <si>
    <t>CAIXA RETANGULAR 4" X 2" ALTA (2,00 M DO PISO), PVC, INSTALADA EM PAREDE - FORNECIMENTO E INSTALAÇÃO. AF_03/2023</t>
  </si>
  <si>
    <t>28,89</t>
  </si>
  <si>
    <t>CAIXA RETANGULAR 4" X 2" BAIXA (0,30 M DO PISO), PVC, INSTALADA EM PAREDE - FORNECIMENTO E INSTALAÇÃO. AF_03/2023</t>
  </si>
  <si>
    <t>10,26</t>
  </si>
  <si>
    <t>CAIXA RETANGULAR 4" X 2" MÉDIA (1,30 M DO PISO), PVC, INSTALADA EM PAREDE - FORNECIMENTO E INSTALAÇÃO. AF_03/2023</t>
  </si>
  <si>
    <t>HASTE DE ATERRAMENTO, DIÂMETRO 3/4", COM 3 METROS - FORNECIMENTO E INSTALAÇÃO. AF_08/2023</t>
  </si>
  <si>
    <t>115,18</t>
  </si>
  <si>
    <t>CAIXA ENTERRADA ELÉTRICA RETANGULAR, EM ALVENARIA COM TIJOLOS CERÂMICOS MACIÇOS, FUNDO COM BRITA, DIMENSÕES INTERNAS: 0,3X0,3X0,3 M. AF_12/2020</t>
  </si>
  <si>
    <t>161,10</t>
  </si>
  <si>
    <t>CAIXA DE PASSAGEM/ LUZ / TELEFONIA, DE EMBUTIR, EM CHAPA DE ACO GALVANIZADO, DIMENSOES 120 X 120 X *12* CM (PADRAO CONCESSIONARIA LOCAL)</t>
  </si>
  <si>
    <t>CORDOALHA DE COBRE NU 50 MM², ENTERRADA - FORNECIMENTO E INSTALAÇÃO. AF_08/2023</t>
  </si>
  <si>
    <t>59,78</t>
  </si>
  <si>
    <t>ESPELHO, FABRICACAO PIAL OU SIMILAR, NA(S) ESPECIFICACAO(OES):- COM 1 FURO  (4" X 2") REF. 8508</t>
  </si>
  <si>
    <t>INTERRUPTOR PARALELO (1 MÓDULO), 10A/250V, INCLUINDO SUPORTE E PLACA - FORNECIMENTO E INSTALAÇÃO. AF_03/2023</t>
  </si>
  <si>
    <t>33,03</t>
  </si>
  <si>
    <t>INTERRUPTOR PARALELO (2 MÓDULOS), 10A/250V, INCLUINDO SUPORTE E PLACA - FORNECIMENTO E INSTALAÇÃO. AF_03/2023</t>
  </si>
  <si>
    <t>53,07</t>
  </si>
  <si>
    <t>INTERRUPTOR SIMPLES (1 MÓDULO), 10A/250V, INCLUINDO SUPORTE E PLACA - FORNECIMENTO E INSTALAÇÃO. AF_03/2023</t>
  </si>
  <si>
    <t>27,13</t>
  </si>
  <si>
    <t>TOMADA ALTA DE EMBUTIR (1 MÓDULO), 2P+T 10 A, INCLUINDO SUPORTE E PLACA - FORNECIMENTO E INSTALAÇÃO. AF_03/2023</t>
  </si>
  <si>
    <t>41,42</t>
  </si>
  <si>
    <t>TOMADA BAIXA DE EMBUTIR (1 MÓDULO), 2P+T 10 A, INCLUINDO SUPORTE E PLACA - FORNECIMENTO E INSTALAÇÃO. AF_03/2023</t>
  </si>
  <si>
    <t>28,42</t>
  </si>
  <si>
    <t>TOMADA BAIXA DE EMBUTIR (1 MÓDULO), 2P+T 20 A, INCLUINDO SUPORTE E PLACA - FORNECIMENTO E INSTALAÇÃO. AF_03/2023</t>
  </si>
  <si>
    <t>30,31</t>
  </si>
  <si>
    <t>TOMADA MÉDIA DE EMBUTIR (1 MÓDULO), 2P+T 10 A, INCLUINDO SUPORTE E PLACA - FORNECIMENTO E INSTALAÇÃO. AF_03/2023</t>
  </si>
  <si>
    <t>32,05</t>
  </si>
  <si>
    <t>TOMADA BAIXA DE EMBUTIR (2 MÓDULOS), 2P+T 10 A, INCLUINDO SUPORTE E PLACA - FORNECIMENTO E INSTALAÇÃO. AF_03/2023</t>
  </si>
  <si>
    <t>43,82</t>
  </si>
  <si>
    <t>TOMADA MÉDIA DE EMBUTIR (2 MÓDULOS), 2P+T 10 A, INCLUINDO SUPORTE E PLACA - FORNECIMENTO E INSTALAÇÃO. AF_03/2023</t>
  </si>
  <si>
    <t>51,11</t>
  </si>
  <si>
    <t>INTERRUPTOR SIMPLES (1 MÓDULO) COM 1 TOMADA DE EMBUTIR 2P+T 10 A, INCLUINDO SUPORTE E PLACA - FORNECIMENTO E INSTALAÇÃO. AF_03/2023</t>
  </si>
  <si>
    <t>46,15</t>
  </si>
  <si>
    <t>RELÉ FOTOELÉTRICO PARA COMANDO DE ILUMINAÇÃO EXTERNA 1000 W - FORNECIMENTO E INSTALAÇÃO. AF_08/2020</t>
  </si>
  <si>
    <t>36,36</t>
  </si>
  <si>
    <t>DISJUNTOR BIPOLAR TIPO DIN, CORRENTE NOMINAL DE 10A - FORNECIMENTO E INSTALAÇÃO. AF_10/2020</t>
  </si>
  <si>
    <t>53,45</t>
  </si>
  <si>
    <t>DISJUNTOR BIPOLAR TIPO DIN, CORRENTE NOMINAL DE 16A - FORNECIMENTO E INSTALAÇÃO. AF_10/2020</t>
  </si>
  <si>
    <t>54,66</t>
  </si>
  <si>
    <t>DISJUNTOR BIPOLAR TIPO DIN, CORRENTE NOMINAL DE 25A - FORNECIMENTO E INSTALAÇÃO. AF_10/2020</t>
  </si>
  <si>
    <t>57,12</t>
  </si>
  <si>
    <t>DISJUNTOR TRIPOLAR TIPO DIN, CORRENTE NOMINAL DE 10A - FORNECIMENTO E INSTALAÇÃO. AF_10/2020</t>
  </si>
  <si>
    <t>67,02</t>
  </si>
  <si>
    <t>DISJUNTOR TERMOMAGNÉTICO TRIPOLAR , CORRENTE NOMINAL DE 200A - FORNECIMENTO E INSTALAÇÃO. AF_10/2020</t>
  </si>
  <si>
    <t>600,56</t>
  </si>
  <si>
    <t>DISJUNTOR TRIPOLAR TIPO DIN, CORRENTE NOMINAL DE 50A - FORNECIMENTO E INSTALAÇÃO. AF_10/2020</t>
  </si>
  <si>
    <t>92,54</t>
  </si>
  <si>
    <t>DISJUNTOR TRIPOLAR TIPO NEMA, CORRENTE NOMINAL DE 60 ATÉ 100A - FORNECIMENTO E INSTALAÇÃO. AF_10/2020</t>
  </si>
  <si>
    <t>149,10</t>
  </si>
  <si>
    <t>DISJUNTOR MONOPOLAR TIPO DIN, CORRENTE NOMINAL DE 10A - FORNECIMENTO E INSTALAÇÃO. AF_10/2020</t>
  </si>
  <si>
    <t>11,12</t>
  </si>
  <si>
    <t>DISJUNTOR MONOPOLAR TIPO DIN, CORRENTE NOMINAL DE 16A - FORNECIMENTO E INSTALAÇÃO. AF_10/2020</t>
  </si>
  <si>
    <t>11,72</t>
  </si>
  <si>
    <t>DISJUNTOR MONOPOLAR TIPO DIN, CORRENTE NOMINAL DE 20A - FORNECIMENTO E INSTALAÇÃO. AF_10/2020</t>
  </si>
  <si>
    <t>12,95</t>
  </si>
  <si>
    <t>DISPOSITIVO DPS CLASSE II, 1 POLO, TENSAO MAXIMA DE 175 V, CORRENTE MAXIMA DE *20* KA (TIPO AC)</t>
  </si>
  <si>
    <t>DISPOSITIVO DR, 4 POLOS, SENSIBILIDADE DE 30MA, CORRENTE DE 25 A, TIPO AC - FORNECIMENTO E INSTALACAO</t>
  </si>
  <si>
    <t>DISPOSITIVO DR, 4 POLOS, SENSIBILIDADE DE 30MA, CORRENTE DE 63 A, TIPO AC - FORNECIMENTO E INSTALACAO</t>
  </si>
  <si>
    <t>ELETRODUTO FLEXÍVEL CORRUGADO REFORÇADO, PVC, DN 32 MM (1"), PARA CIRCUITOS TERMINAIS, INSTALADO EM PAREDE - FORNECIMENTO E INSTALAÇÃO. AF_03/2023</t>
  </si>
  <si>
    <t>14,93</t>
  </si>
  <si>
    <t>ELETRODUTO FLEXÍVEL CORRUGADO REFORÇADO, PVC, DN 25 MM (3/4"), PARA CIRCUITOS TERMINAIS, INSTALADO EM PAREDE - FORNECIMENTO E INSTALAÇÃO. AF_03/2023</t>
  </si>
  <si>
    <t>10,48</t>
  </si>
  <si>
    <t>ELETRODUTO FLEXÍVEL CORRUGADO, PEAD, DN 50 (1 1/2"), PARA REDE ENTERRADA DE DISTRIBUIÇÃO DE ENERGIA ELÉTRICA - FORNECIMENTO E INSTALAÇÃO. AF_12/2021</t>
  </si>
  <si>
    <t>8,98</t>
  </si>
  <si>
    <t>ELETRODUTO FLEXÍVEL CORRUGADO, PEAD, DN 63 (2"), PARA REDE ENTERRADA DE DISTRIBUIÇÃO DE ENERGIA ELÉTRICA - FORNECIMENTO E INSTALAÇÃO. AF_12/2021</t>
  </si>
  <si>
    <t>12,80</t>
  </si>
  <si>
    <t>LUMINÁRIA ARANDELA TIPO MEIA LUA, DE SOBREPOR, COM 1 LÂMPADA LED DE 6 W, SEM REATOR - FORNECIMENTO E INSTALAÇÃO. AF_09/2024</t>
  </si>
  <si>
    <t>82,73</t>
  </si>
  <si>
    <t>REFLETOR RETANGULAR FECHADO LED, REF. FLOOD LIGHT IP 68, 200W, 21.000LMS, COM DOIS MODULOS DA RCA, DIGITAL LED OU SIMILAR - FORNECIMENTO E INSTALACAO</t>
  </si>
  <si>
    <t>ENTRADA DE SERVICO, EM BAIXA TENSAO, COM CAIXA DE MEDICAO INSTALADA EM MURETA DE ALVENARIA (1 1/2 VEZ), MEDINDO (1,20 X 2,10)M, CONFORME PADRAO ENERGISA, NA(S) ESPECIFICACAO(OES):- TRIFASICO DE 52,24 A 75,0 KW</t>
  </si>
  <si>
    <t>QUADRO DE DISTRIBUIÇÃO DE ENERGIA EM CHAPA DE AÇO GALVANIZADO, DE EMBUTIR, COM BARRAMENTO TRIFÁSICO, PARA 18 DISJUNTORES DIN 100A - FORNECIMENTO E INSTALAÇÃO. AF_10/2020</t>
  </si>
  <si>
    <t>475,00</t>
  </si>
  <si>
    <t>QUADRO DE DISTRIBUICAO DE ENERGIA DE EMBUTIR, BARRAMENTO TRIFASICO DE 150A, CAPACIDADE PARA 42 MODULOS DIN DA CEMAR OU SIMILAR - FORNECIMENTO E INSTALACAO</t>
  </si>
  <si>
    <t>QUADRO DE DISTRIBUICAO DE ENRGIA DE EMBUTIR, BARRAMENTO TRIFASICO DE 100A, CAPACIDADE PARA 48 MODULOS DIN DA CEMAR OU SIMILAR - FORNECIMENTO E INSTALACAO</t>
  </si>
  <si>
    <t>RASGO LINEAR MANUAL EM ALVENARIA, PARA ELETRODUTOS, DIÂMETROS MENORES OU IGUAIS A 40 MM. AF_09/2023</t>
  </si>
  <si>
    <t>7,63</t>
  </si>
  <si>
    <t>BARRA CHATA DE ALUMINIO 7/8 X 1/8", INCLUSIVE ACESSORIOS DE FIXACAO</t>
  </si>
  <si>
    <t>CORDOALHA DE COBRE NU 35 MM², NÃO ENTERRADA, COM ISOLADOR - FORNECIMENTO E INSTALAÇÃO. AF_08/2023</t>
  </si>
  <si>
    <t>69,88</t>
  </si>
  <si>
    <t>CAIXA DE INSPEÇÃO PARA ATERRAMENTO, CIRCULAR, EM POLIETILENO, DIÂMETRO INTERNO = 0,3 M. AF_12/2020</t>
  </si>
  <si>
    <t>49,33</t>
  </si>
  <si>
    <t>HASTE DE ATERRAMENTO, DIÂMETRO 5/8", COM 3 METROS - FORNECIMENTO E INSTALAÇÃO. AF_08/2023</t>
  </si>
  <si>
    <t>77,16</t>
  </si>
  <si>
    <t>CONEXAO ATRAVES DE SOLDA EXOTERMICA, INCLUSO MOLDE, PALITO IGNITOR E ALICATE - FORNECIMENTO E INSTALACAO</t>
  </si>
  <si>
    <t>LUMINÁRIA DE EMERGÊNCIA, COM 30 LÂMPADAS LED DE 2 W, SEM REATOR - FORNECIMENTO E INSTALAÇÃO. AF_09/2024</t>
  </si>
  <si>
    <t>19,54</t>
  </si>
  <si>
    <t>EXTINTOR DE INCÊNDIO PORTÁTIL COM CARGA DE ÁGUA PRESSURIZADA DE 10 L, CLASSE A - FORNECIMENTO E INSTALAÇÃO. AF_10/2020_PE</t>
  </si>
  <si>
    <t>241,62</t>
  </si>
  <si>
    <t>EXTINTOR DE INCÊNDIO PORTÁTIL COM CARGA DE CO2 DE 4 KG, CLASSE BC - FORNECIMENTO E INSTALAÇÃO. AF_10/2020_PE</t>
  </si>
  <si>
    <t>715,17</t>
  </si>
  <si>
    <t>PLACA DE EQUIPAMENTOS DE COMBATE A INCENDIO E ALARME, SIMBOLO QUADRADO, FUNDO VERMELHO, PICTOGRAMA FOTOLUMINESCENTE, EM PVC, 2MM ANTI-CHAMAS, NAS DIMENSOES (21X21)CM</t>
  </si>
  <si>
    <t>PLACA DE SINALIZACAO DE ALERTA, SIMBOLO TRIANGULAR, FUNDO AMARELO, PICTOGRAMA PRETO, FAIXA TRIANGULAR PRETA, EM PVC, 2MM ANTI-CHAMAS, NAS DIMENSOES (14X14)CM</t>
  </si>
  <si>
    <t>PLACA DE SINALIZACAO DE PROIBICAO, SIMBOLO CIRCULAR, FUNDO BRANCO, PICTOGRAMA PRETO, FAIXA CIRCULAR E BARRA DIAMETRAL VERMELHA, EM PVC, 2MM ANTI-CHAMAS</t>
  </si>
  <si>
    <t>PLACA DE SINALIZACAO DE ORIENTACAO E SALVAMENTO, SIMBOLO RETANGULAR, FUNDO VERDE, PICTOGRAMA FOTOLUMINESCENTE, EM PVC, 2MM ANTI-CHAMAS, NAS DIMENSOES (13X26)CM</t>
  </si>
  <si>
    <t>TUBO DE AÇO GALVANIZADO COM COSTURA, CLASSE MÉDIA, CONEXÃO ROSQUEADA, DN 20 (3/4"), INSTALADO EM RAMAIS E SUB-RAMAIS DE GÁS - FORNECIMENTO E INSTALAÇÃO. AF_10/2020</t>
  </si>
  <si>
    <t>38,62</t>
  </si>
  <si>
    <t>NIPLE, EM FERRO GALVANIZADO, CONEXÃO ROSQUEADA, DN 20 (3/4"), INSTALADO EM RAMAIS E SUB-RAMAIS DE GÁS - FORNECIMENTO E INSTALAÇÃO. AF_10/2020</t>
  </si>
  <si>
    <t>21,03</t>
  </si>
  <si>
    <t>JOELHO 90 GRAUS, EM FERRO GALVANIZADO, CONEXÃO ROSQUEADA, DN 20 (3/4"), INSTALADO EM RAMAIS E SUB-RAMAIS DE GÁS - FORNECIMENTO E INSTALAÇÃO. AF_10/2020</t>
  </si>
  <si>
    <t>30,14</t>
  </si>
  <si>
    <t>VÁLVULA DE ESFERA BRUTA, BRONZE, ROSCÁVEL, 3/4'' - FORNECIMENTO E INSTALAÇÃO. AF_08/2021</t>
  </si>
  <si>
    <t>40,22</t>
  </si>
  <si>
    <t>REGISTRO OU REGULADOR DE GÁS DE COZINHA - FORNECIMENTO E INSTALAÇÃO. AF_08/2021</t>
  </si>
  <si>
    <t>30,09</t>
  </si>
  <si>
    <t>KIT CAVALETE PARA GÁS - SEM MEDIDOR OU REGULADOR - ENTRADA INDIVIDUAL PRINCIPAL, EM AÇO GALVANIZADO DN 15 E 25 MM (1/2" E 1") - FORNECIMENTO E INSTALAÇÃO. AF_01/2020</t>
  </si>
  <si>
    <t>555,50</t>
  </si>
  <si>
    <t>PINTURA COM TINTA ALQUÍDICA DE ACABAMENTO (ESMALTE SINTÉTICO BRILHANTE) APLICADA A ROLO OU PINCEL SOBRE SUPERFÍCIES METÁLICAS (EXCETO PERFIL) EXECUTADO EM OBRA (02 DEMÃOS). AF_01/2020</t>
  </si>
  <si>
    <t>46,96</t>
  </si>
  <si>
    <t>EXECUÇÃO DE PASSEIO (CALÇADA) OU PISO DE CONCRETO COM CONCRETO MOLDADO IN LOCO, FEITO EM OBRA, ACABAMENTO CONVENCIONAL, NÃO ARMADO. AF_08/2022</t>
  </si>
  <si>
    <t>739,58</t>
  </si>
  <si>
    <t>EXECUÇÃO DE PASSEIO (CALÇADA) OU PISO DE CONCRETO COM CONCRETO MOLDADO IN LOCO, FEITO EM OBRA, ACABAMENTO CONVENCIONAL, ESPESSURA 6 CM, ARMADO. AF_08/2022</t>
  </si>
  <si>
    <t>78,37</t>
  </si>
  <si>
    <t>PISO PODOTÁTIL DE ALERTA OU DIRECIONAL, DE CONCRETO, ASSENTADO SOBRE ARGAMASSA. AF_03/2024</t>
  </si>
  <si>
    <t>159,68</t>
  </si>
  <si>
    <t>PLANTIO DE GRAMA ESMERALDA OU SÃO CARLOS OU CURITIBANA, EM PLACAS. AF_07/2024</t>
  </si>
  <si>
    <t>13,48</t>
  </si>
  <si>
    <t>APLICAÇÃO DE ADUBO EM SOLO. AF_07/2024</t>
  </si>
  <si>
    <t>7,48</t>
  </si>
  <si>
    <t>PLANTIO DE PALMEIRA COM ALTURA DE MUDA MENOR OU IGUAL A 2,00 M . AF_07/2024</t>
  </si>
  <si>
    <t>294,23</t>
  </si>
  <si>
    <t>PLANTIO DE ARBUSTO OU  CERCA VIVA. AF_07/2024</t>
  </si>
  <si>
    <t>45,39</t>
  </si>
  <si>
    <t>PINTURA DE MEIO-FIO COM TINTA BRANCA A BASE DE CAL (CAIAÇÃO). AF_05/2021</t>
  </si>
  <si>
    <t>1,55</t>
  </si>
  <si>
    <t>PINTURA DE DEMARCAÇÃO DE VAGA COM TINTA ACRÍLICA, E = 10 CM, APLICAÇÃO MANUAL. AF_05/2021</t>
  </si>
  <si>
    <t>4,42</t>
  </si>
  <si>
    <t>PINTURA E DEMARCACAO NO PISO PARA COMPLEMENTAR A VAGA DE ESTACIONAMENTO ACESSIVEL, NA MEDIDA DE (5,20 X 1,20)M</t>
  </si>
  <si>
    <t>PINTURA E DEMARCACAO NO PISO PARA SINALIZAR VAGA DE ESTACIONAMENTO, USO INTERNO OU EXTERNO, COM O SIMBOLO "CADEIRANTE", NA MEDIDA DE (1,20 X 1,20)M</t>
  </si>
  <si>
    <t>PINTURA COM TINTA ALQUÍDICA DE ACABAMENTO (ESMALTE SINTÉTICO ACETINADO) PULVERIZADA SOBRE SUPERFÍCIES METÁLICAS (EXCETO PERFIL) EXECUTADO EM OBRA (02 DEMÃOS). AF_01/2020_PE</t>
  </si>
  <si>
    <t>46,54</t>
  </si>
  <si>
    <t>PINTURA TINTA DE ACABAMENTO (PIGMENTADA) ESMALTE SINTÉTICO ACETINADO EM MADEIRA, 2 DEMÃOS. AF_01/2021</t>
  </si>
  <si>
    <t>15,94</t>
  </si>
  <si>
    <t>FUNDO SELADOR ACRÍLICO, APLICAÇÃO MANUAL EM PAREDE, UMA DEMÃO. AF_04/2023</t>
  </si>
  <si>
    <t>3,58</t>
  </si>
  <si>
    <t>EMASSAMENTO COM MASSA LÁTEX, APLICAÇÃO EM PAREDE, DUAS DEMÃOS, LIXAMENTO MANUAL. AF_04/2023</t>
  </si>
  <si>
    <t>17,88</t>
  </si>
  <si>
    <t>PINTURA LÁTEX ACRÍLICA PREMIUM, APLICAÇÃO MANUAL EM PAREDES, DUAS DEMÃOS. AF_04/2023</t>
  </si>
  <si>
    <t>12,36</t>
  </si>
  <si>
    <t>APLICAÇÃO MANUAL DE PINTURA COM TINTA TEXTURIZADA ACRÍLICA EM PAREDES EXTERNAS DE CASAS, DUAS CORES. AF_03/2024</t>
  </si>
  <si>
    <t>24,32</t>
  </si>
  <si>
    <t>SOLEIRA EM GRANITO, LARGURA 15 CM, ESPESSURA 2,0 CM. AF_09/2020</t>
  </si>
  <si>
    <t>116,99</t>
  </si>
  <si>
    <t>PEITORIL LINEAR EM GRANITO OU MÁRMORE, L = 15CM, COMPRIMENTO DE ATÉ 2M, ASSENTADO COM ARGAMASSA 1:6 COM ADITIVO. AF_11/2020</t>
  </si>
  <si>
    <t>189,79</t>
  </si>
  <si>
    <t>BANCADA DE GRANITO CINZA ANDORINHA, CORUMBA E OUTRO EQUIVALENTES, ACABAMENTO SIMPLES, FRONTAO DE 10CM, INCLUSO MAO FRANCESA /M2</t>
  </si>
  <si>
    <t>AR CONDICIONADO SPLIT INVERTER, HI-WALL (PAREDE), 9000 BTU/H, CICLO FRIO - FORNECIMENTO E INSTALAÇÃO. AF_11/2021_PE</t>
  </si>
  <si>
    <t>2.621,13</t>
  </si>
  <si>
    <t>AR CONDICIONADO SPLIT INVERTER, HI-WALL (PAREDE), 12000 BTU/H, CICLO FRIO - FORNECIMENTO E INSTALAÇÃO. AF_11/2021_PE</t>
  </si>
  <si>
    <t>2.912,73</t>
  </si>
  <si>
    <t>AR CONDICIONADO SPLIT INVERTER, HI-WALL (PAREDE), 18000 BTU/H, CICLO FRIO - FORNECIMENTO E INSTALAÇÃO. AF_11/2021_PE</t>
  </si>
  <si>
    <t>4.243,42</t>
  </si>
  <si>
    <t>TUBO EM COBRE FLEXÍVEL, DN 1/2", COM ISOLAMENTO, INSTALADO EM FORRO, PARA RAMAL DE ALIMENTAÇÃO DE AR CONDICIONADO, INCLUSO FIXADOR. AF_11/2021_PA</t>
  </si>
  <si>
    <t>59,99</t>
  </si>
  <si>
    <t>TUBO EM COBRE FLEXÍVEL, DN 1/4", COM ISOLAMENTO, INSTALADO EM FORRO, PARA RAMAL DE ALIMENTAÇÃO DE AR CONDICIONADO, INCLUSO FIXADOR. AF_11/2021_PA</t>
  </si>
  <si>
    <t>31,20</t>
  </si>
  <si>
    <t>TUBO EM COBRE FLEXÍVEL, DN 3/8", COM ISOLAMENTO, INSTALADO EM FORRO, PARA RAMAL DE ALIMENTAÇÃO DE AR CONDICIONADO, INCLUSO FIXADOR. AF_11/2021_PA</t>
  </si>
  <si>
    <t>47,85</t>
  </si>
  <si>
    <t>SUPORTE MÃO FRANCESA EM ACO, ABAS IGUAIS 40 CM, CAPACIDADE MINIMA 70 KG, BRANCO - FORNECIMENTO E INSTALAÇÃO. AF_01/2020</t>
  </si>
  <si>
    <t>39,19</t>
  </si>
  <si>
    <t>CABO PP 4 X 2,5MM2 1KV</t>
  </si>
  <si>
    <t>CABO ELETRÔNICO CATEGORIA 6, INSTALADO EM EDIFICAÇÃO INSTITUCIONAL - FORNECIMENTO E INSTALAÇÃO. AF_11/2019</t>
  </si>
  <si>
    <t>9,35</t>
  </si>
  <si>
    <t>CABO TELEFÔNICO CCI-50 1 PAR, SEM BLINDAGEM, INSTALADO EM DISTRIBUIÇÃO DE EDIFICAÇÃO INSTITUCIONAL - FORNECIMENTO E INSTALAÇÃO. AF_11/2019</t>
  </si>
  <si>
    <t>1,52</t>
  </si>
  <si>
    <t>TOMADA DE REDE RJ45 - FORNECIMENTO E INSTALAÇÃO. AF_11/2019</t>
  </si>
  <si>
    <t>40,86</t>
  </si>
  <si>
    <t>ELETRODUTO FLEXÍVEL CORRUGADO, PVC, DN 32 MM (1"), PARA CIRCUITOS TERMINAIS, INSTALADO EM PAREDE - FORNECIMENTO E INSTALAÇÃO. AF_03/2023</t>
  </si>
  <si>
    <t>11,71</t>
  </si>
  <si>
    <t>CAIXA DE PASSAGEM PARA TELEFONE 15X15X10CM (SOBREPOR), FORNECIMENTO E INSTALACAO. AF_11/2019</t>
  </si>
  <si>
    <t>36,44</t>
  </si>
  <si>
    <t>TUBO EM COBRE RÍGIDO, DN 15 MM, CLASSE A, SEM ISOLAMENTO, INSTALADO EM RAMAL E SUB-RAMAL DE GÁS MEDICINAL - FORNECIMENTO E INSTALAÇÃO. AF_04/2022</t>
  </si>
  <si>
    <t>62,36</t>
  </si>
  <si>
    <t>COTOVELO EM COBRE, DN 15 MM, 90 GRAUS, SEM ANEL DE SOLDA, INSTALADO EM RAMAL E SUB-RAMAL DE GÁS MEDICINAL - FORNECIMENTO E INSTALAÇÃO. AF_04/2022</t>
  </si>
  <si>
    <t>16,83</t>
  </si>
  <si>
    <t>TÊ EM COBRE, DN 15 MM, SEM ANEL DE SOLDA, INSTALADO EM RAMAL E SUB-RAMAL DE GÁS MEDICINAL - FORNECIMENTO E INSTALAÇÃO. AF_04/2022</t>
  </si>
  <si>
    <t>22,78</t>
  </si>
  <si>
    <t>ESPELHO CRISTAL, ESPESSURA 4MM FIXADO COM BOTAO FRANCES DE PLASTICO CROMADO, PARAFUSO E BUCHA, SEM MOLDURA - FORNECIMENTO E INSTALACAO</t>
  </si>
  <si>
    <t>PLACA DE SINALIZACAO EM ACRILICO ATE 240 CM2 COM 10 LETRAS, PARA PORTAS</t>
  </si>
  <si>
    <t>ESCADA MARINHEIRO SEM GUARDA CORPO  INCLUSIVE FUNDO ANTICORROSIVO 2 DEMAOS - ANEXO A-058 (ESQ.)</t>
  </si>
  <si>
    <t>BEBEDOURO ELETRICO DE PRESSAO EM ACO INOX, REF. PDF300 2T DA IBBL OU SIMILAR, CAPACIDADE DE 3 LITROS</t>
  </si>
  <si>
    <t>ENGENHEIRO CIVIL DE OBRA JUNIOR COM ENCARGOS COMPLEMENTARES</t>
  </si>
  <si>
    <t>H</t>
  </si>
  <si>
    <t>116,82</t>
  </si>
  <si>
    <t>MESTRE DE OBRAS COM ENCARGOS COMPLEMENTARES</t>
  </si>
  <si>
    <t>31,89</t>
  </si>
  <si>
    <t>LIMPEZA FINAL DA OBRA</t>
  </si>
  <si>
    <t>CARPINTEIRO DE FORMAS COM ENCARGOS COMPLEMENTARES</t>
  </si>
  <si>
    <t>25,69</t>
  </si>
  <si>
    <t>ENCANADOR OU BOMBEIRO HIDRÁULICO COM ENCARGOS COMPLEMENTARES</t>
  </si>
  <si>
    <t>25,28</t>
  </si>
  <si>
    <t>PEDREIRO COM ENCARGOS COMPLEMENTARES</t>
  </si>
  <si>
    <t>26,04</t>
  </si>
  <si>
    <t>SERVENTE COM ENCARGOS COMPLEMENTARES</t>
  </si>
  <si>
    <t>20,96</t>
  </si>
  <si>
    <t>AUXILIAR DE SERVIÇOS GERAIS COM ENCARGOS COMPLEMENTARES</t>
  </si>
  <si>
    <t>20,80</t>
  </si>
  <si>
    <t xml:space="preserve">AREIA MEDIA - POSTO JAZIDA/FORNECEDOR (RETIRADO NA JAZIDA, SEM TRANSPORTE)                                                                                                                                                                                                                                                                                                                                                                                                                                </t>
  </si>
  <si>
    <t xml:space="preserve">M3    </t>
  </si>
  <si>
    <t>90,00</t>
  </si>
  <si>
    <t xml:space="preserve">PONTALETE ROLICO SEM TRATAMENTO, D = 8 A 11 CM, H = 6 M, EM EUCALIPTO OU EQUIVALENTE DA REGIAO - BRUTA (PARA ESCORAMENTO)                                                                                                                                                                                                                                                                                                                                                                                 </t>
  </si>
  <si>
    <t xml:space="preserve">M     </t>
  </si>
  <si>
    <t>6,26</t>
  </si>
  <si>
    <t xml:space="preserve">PREGO DE ACO POLIDO COM CABECA 15 X 15 (1 1/4 X 13)                                                                                                                                                                                                                                                                                                                                                                                                                                                       </t>
  </si>
  <si>
    <t xml:space="preserve">KG    </t>
  </si>
  <si>
    <t>22,41</t>
  </si>
  <si>
    <t xml:space="preserve">TABUA NAO APARELHADA *2,5 X 30* CM, EM MACARANDUBA/MASSARANDUBA, ANGELIM OU EQUIVALENTE DA REGIAO - BRUTA                                                                                                                                                                                                                                                                                                                                                                                                 </t>
  </si>
  <si>
    <t>29,39</t>
  </si>
  <si>
    <t xml:space="preserve">TIJOLO CERAMICO MACICO COMUM DE *5 X 10 X 20* CM (L X A X C)                                                                                                                                                                                                                                                                                                                                                                                                                                              </t>
  </si>
  <si>
    <t xml:space="preserve">CAIXA D'AGUA / RESERVATORIO EM POLIETILENO, 1000 LITROS, COM TAMPA                                                                                                                                                                                                                                                                                                                                                                                                                                        </t>
  </si>
  <si>
    <t>431,31</t>
  </si>
  <si>
    <t xml:space="preserve">TUBO PVC, SOLDAVEL, DE 25 MM, AGUA FRIA (NBR-5648)                                                                                                                                                                                                                                                                                                                                                                                                                                                        </t>
  </si>
  <si>
    <t>MOBILIZACAO E DESMOBILIZACAO DE EQUIPAMENTO DE PERFURACAO PARA EXECUCAO DE FUNDACAO</t>
  </si>
  <si>
    <t>VÁLVULA EM PLÁSTICO 1" PARA PIA, TANQUE OU LAVATÓRIO, COM OU SEM LADRÃO - FORNECIMENTO E INSTALAÇÃO. AF_01/2020</t>
  </si>
  <si>
    <t>9,30</t>
  </si>
  <si>
    <t>SIFÃO DO TIPO FLEXÍVEL EM PVC 1  X 1.1/2  - FORNECIMENTO E INSTALAÇÃO. AF_01/2020</t>
  </si>
  <si>
    <t>11,73</t>
  </si>
  <si>
    <t>ENGATE FLEXÍVEL EM PLÁSTICO BRANCO, 1/2" X 30CM - FORNECIMENTO E INSTALAÇÃO. AF_01/2020</t>
  </si>
  <si>
    <t>10,32</t>
  </si>
  <si>
    <t>LAVATÓRIO LOUÇA BRANCA SUSPENSO, 29,5 X 39CM OU EQUIVALENTE, PADRÃO POPULAR - FORNECIMENTO E INSTALAÇÃO. AF_01/2020</t>
  </si>
  <si>
    <t>153,10</t>
  </si>
  <si>
    <t>AUXILIAR DE ELETRICISTA COM ENCARGOS COMPLEMENTARES</t>
  </si>
  <si>
    <t>21,90</t>
  </si>
  <si>
    <t>ELETRICISTA COM ENCARGOS COMPLEMENTARES</t>
  </si>
  <si>
    <t>26,38</t>
  </si>
  <si>
    <t xml:space="preserve">TOMADA RJ45, 8 FIOS, CAT 5E, CONJUNTO MONTADO PARA EMBUTIR 4" X 2" (PLACA + SUPORTE + MODULO)                                                                                                                                                                                                                                                                                                                                                                                                             </t>
  </si>
  <si>
    <t>30,92</t>
  </si>
  <si>
    <t xml:space="preserve">LETRA ACO INOX (AISI 304), CHAPA NUM. 22, RECORTADO, H= 20 CM (SEM RELEVO)                                                                                                                                                                                                                                                                                                                                                                                                                                </t>
  </si>
  <si>
    <t>101,62</t>
  </si>
  <si>
    <t>SERRALHEIRO COM ENCARGOS COMPLEMENTARES</t>
  </si>
  <si>
    <t>26,28</t>
  </si>
  <si>
    <t>AUXILIAR DE SERRALHEIRO COM ENCARGOS COMPLEMENTARES</t>
  </si>
  <si>
    <t>21,47</t>
  </si>
  <si>
    <t>VIDRACEIRO COM ENCARGOS COMPLEMENTARES</t>
  </si>
  <si>
    <t>AJUDANTE ESPECIALIZADO COM ENCARGOS COMPLEMENTARES</t>
  </si>
  <si>
    <t>21,81</t>
  </si>
  <si>
    <t xml:space="preserve">CIMENTO PORTLAND COMPOSTO CP II-32                                                                                                                                                                                                                                                                                                                                                                                                                                                                        </t>
  </si>
  <si>
    <t>0,76</t>
  </si>
  <si>
    <t xml:space="preserve">AREIA GROSSA - POSTO JAZIDA/FORNECEDOR (RETIRADO NA JAZIDA, SEM TRANSPORTE)                                                                                                                                                                                                                                                                                                                                                                                                                               </t>
  </si>
  <si>
    <t>91,17</t>
  </si>
  <si>
    <t xml:space="preserve">VIDRO TEMPERADO INCOLOR E = 8 MM, SEM COLOCACAO                                                                                                                                                                                                                                                                                                                                                                                                                                                           </t>
  </si>
  <si>
    <t>307,66</t>
  </si>
  <si>
    <t>TELHADISTA COM ENCARGOS COMPLEMENTARES</t>
  </si>
  <si>
    <t>25,46</t>
  </si>
  <si>
    <t>GUINCHO ELÉTRICO DE COLUNA, CAPACIDADE 400 KG, COM MOTO FREIO, MOTOR TRIFÁSICO DE 1,25 CV - CHP DIURNO. AF_03/2016</t>
  </si>
  <si>
    <t>CHP</t>
  </si>
  <si>
    <t>29,16</t>
  </si>
  <si>
    <t>GUINCHO ELÉTRICO DE COLUNA, CAPACIDADE 400 KG, COM MOTO FREIO, MOTOR TRIFÁSICO DE 1,25 CV - CHI DIURNO. AF_03/2016</t>
  </si>
  <si>
    <t>CHI</t>
  </si>
  <si>
    <t>28,05</t>
  </si>
  <si>
    <t xml:space="preserve">HASTE RETA PARA GANCHO DE FERRO GALVANIZADO, COM ROSCA 1/4" X 30 CM PARA FIXACAO DE TELHA METALICA, INCLUI PORCA E ARRUELAS DE VEDACAO                                                                                                                                                                                                                                                                                                                                                                    </t>
  </si>
  <si>
    <t xml:space="preserve">CJ    </t>
  </si>
  <si>
    <t>1,83</t>
  </si>
  <si>
    <t xml:space="preserve">CABO DE COBRE NU 16 MM2 MEIO-DURO                                                                                                                                                                                                                                                                                                                                                                                                                                                                         </t>
  </si>
  <si>
    <t>18,53</t>
  </si>
  <si>
    <t xml:space="preserve">PLACA DE INAUGURACAO METALICA, *40* CM X *60* CM                                                                                                                                                                                                                                                                                                                                                                                                                                                          </t>
  </si>
  <si>
    <t>1.206,01</t>
  </si>
  <si>
    <t xml:space="preserve">CONJ. DE FERRAGENS PARA PORTA DE VIDRO TEMPERADO, EM ZAMAC CROMADO, CONTEMPLANDO DOBRADICA INF., DOBRADICA SUP., PIVO PARA DOBRADICA INF., PIVO PARA DOBRADICA SUP., FECHADURA CENTRAL EM ZAMC. CROMADO, CONTRA FECHADURA DE PRESSAO                                                                                                                                                                                                                                                                      </t>
  </si>
  <si>
    <t>151,54</t>
  </si>
  <si>
    <t xml:space="preserve">PUXADOR TUBULAR RETO SIMPLES, EM ALUMINIO CROMADO, COM COMPRIMENTO DE APROX 400 MM E DIAMETRO DE 25 MM                                                                                                                                                                                                                                                                                                                                                                                                    </t>
  </si>
  <si>
    <t>73,43</t>
  </si>
  <si>
    <t xml:space="preserve">PORTA VIDRO TEMPERADO INCOLOR, 2 FOLHAS DE CORRER, E = 10 MM (SEM FERRAGENS E SEM COLOCACAO)                                                                                                                                                                                                                                                                                                                                                                                                              </t>
  </si>
  <si>
    <t>409,53</t>
  </si>
  <si>
    <t xml:space="preserve">MOLA HIDRAULICA DE PISO, PARA PORTAS DE ATE 1100 MM E PESO DE ATE 120 KG, COM CORPO EM ACO INOX                                                                                                                                                                                                                                                                                                                                                                                                           </t>
  </si>
  <si>
    <t>816,68</t>
  </si>
  <si>
    <t xml:space="preserve">PEDRA BRITADA N. 0, OU PEDRISCO (4,8 A 9,5 MM) POSTO PEDREIRA/FORNECEDOR, SEM FRETE                                                                                                                                                                                                                                                                                                                                                                                                                       </t>
  </si>
  <si>
    <t>110,20</t>
  </si>
  <si>
    <t xml:space="preserve">ESPUMA EXPANSIVA DE POLIURETANO, APLICACAO MANUAL - 500 ML                                                                                                                                                                                                                                                                                                                                                                                                                                                </t>
  </si>
  <si>
    <t>29,90</t>
  </si>
  <si>
    <t xml:space="preserve">SILICONE ACETICO USO GERAL INCOLOR 280 G                                                                                                                                                                                                                                                                                                                                                                                                                                                                  </t>
  </si>
  <si>
    <t>25,67</t>
  </si>
  <si>
    <t>ESTRUTURA TRELIÇADA DE COBERTURA, TIPO FINK, COM LIGAÇÕES PARAFUSADAS, INCLUSOS PERFIS METÁLICOS, CHAPAS METÁLICAS, MÃO DE OBRA E TRANSPORTE COM GUINDASTE - FORNECIMENTO E INSTALAÇÃO. AF_01/2020_PSA</t>
  </si>
  <si>
    <t>10,98</t>
  </si>
  <si>
    <t>AUXILIAR DE ENCANADOR OU BOMBEIRO HIDRÁULICO COM ENCARGOS COMPLEMENTARES</t>
  </si>
  <si>
    <t>20,89</t>
  </si>
  <si>
    <t xml:space="preserve">SOLDA ESTANHO/COBRE PARA CONEXOES DE COBRE, FIO 2,5 MM, CARRETEL 500 GR (SEM CHUMBO)                                                                                                                                                                                                                                                                                                                                                                                                                      </t>
  </si>
  <si>
    <t>292,34</t>
  </si>
  <si>
    <t xml:space="preserve">LIXA D'AGUA EM FOLHA, COR PRETA, GRAO 100                                                                                                                                                                                                                                                                                                                                                                                                                                                                 </t>
  </si>
  <si>
    <t>3,47</t>
  </si>
  <si>
    <t xml:space="preserve">PASTA PARA SOLDA DE TUBOS E CONEXOES DE COBRE (EMBALAGEM COM 250 G)                                                                                                                                                                                                                                                                                                                                                                                                                                       </t>
  </si>
  <si>
    <t>53,59</t>
  </si>
  <si>
    <t xml:space="preserve">ARRUELA LISA, REDONDA, DE LATAO POLIDO, DIAMETRO NOMINAL 5/8", DIAMETRO EXTERNO = 34 MM, DIAMETRO DO FURO = 17 MM, ESPESSURA = *2,5* MM                                                                                                                                                                                                                                                                                                                                                                   </t>
  </si>
  <si>
    <t>1,43</t>
  </si>
  <si>
    <t xml:space="preserve">VERGALHAO ZINCADO ROSCA TOTAL, 1/4" (6,3 MM)                                                                                                                                                                                                                                                                                                                                                                                                                                                              </t>
  </si>
  <si>
    <t>2,87</t>
  </si>
  <si>
    <t xml:space="preserve">PORCA ZINCADA, SEXTAVADA, DIAMETRO 1/4"                                                                                                                                                                                                                                                                                                                                                                                                                                                                   </t>
  </si>
  <si>
    <t>0,42</t>
  </si>
  <si>
    <t>AJUDANTE DE PEDREIRO COM ENCARGOS COMPLEMENTARES</t>
  </si>
  <si>
    <t>21,53</t>
  </si>
  <si>
    <t xml:space="preserve">PLACA DE SINALIZACAO DE SEGURANCA CONTRA INCENDIO, FOTOLUMINESCENTE, RETANGULAR, *20 X 40* CM, EM PVC *2* MM ANTI-CHAMAS (SIMBOLOS, CORES E PICTOGRAMAS CONFORME NBR 16820)                                                                                                                                                                                                                                                                                                                               </t>
  </si>
  <si>
    <t>36,56</t>
  </si>
  <si>
    <t xml:space="preserve">DISPOSITIVO DR, 2 POLOS, SENSIBILIDADE DE 30 MA, CORRENTE DE 100 A, TIPO AC                                                                                                                                                                                                                                                                                                                                                                                                                               </t>
  </si>
  <si>
    <t>256,43</t>
  </si>
  <si>
    <t xml:space="preserve">DISPOSITIVO DR, 2 POLOS, SENSIBILIDADE DE 30 MA, CORRENTE DE 80 A, TIPO AC                                                                                                                                                                                                                                                                                                                                                                                                                                </t>
  </si>
  <si>
    <t>238,96</t>
  </si>
  <si>
    <t xml:space="preserve">LUMINARIA DE SOBREPOR EM CHAPA DE ACO PARA 1 LAMPADA FLUORESCENTE DE *36* W, ALETADA, COMPLETA (LAMPADA E REATOR INCLUSOS)                                                                                                                                                                                                                                                                                                                                                                                </t>
  </si>
  <si>
    <t>102,90</t>
  </si>
  <si>
    <t xml:space="preserve">PARAFUSO ROSCA SOBERBA ZINCADO CABECA CHATA FENDA SIMPLES 4,8 X 40 MM (1.1/2 ")                                                                                                                                                                                                                                                                                                                                                                                                                           </t>
  </si>
  <si>
    <t>0,16</t>
  </si>
  <si>
    <t>ELETROTÉCNICO COM ENCARGOS COMPLEMENTARES</t>
  </si>
  <si>
    <t>28,66</t>
  </si>
  <si>
    <t>FIXAÇÃO DE TUBOS HORIZONTAIS DE PVC ÁGUA, PVC ESGOTO, PVC ÁGUA PLUVIAL, CPVC, PPR, COBRE OU AÇO, DIÂMETROS MENORES OU IGUAIS A 40 MM, COM ABRAÇADEIRA METÁLICA RÍGIDA TIPO U PERFIL 1 1/4", FIXADA EM PERFILADO EM LAJE. AF_09/2023_PS</t>
  </si>
  <si>
    <t>11,62</t>
  </si>
  <si>
    <t>FIXAÇÃO DE TUBOS VERTICAIS DE PVC ÁGUA, PVC ESGOTO, PVC ÁGUA PLUVIAL, CPVC, PPR, COBRE OU AÇO, DIÂMETROS MENORES OU IGUAIS A 40 MM, COM ABRAÇADEIRA METÁLICA RÍGIDA TIPO U PERFIL 1 1/4", FIXADA EM PERFILADO EM PAREDE. AF_09/2023_PS</t>
  </si>
  <si>
    <t>4,33</t>
  </si>
  <si>
    <t>ELETRODUTO FLEXÍVEL CORRUGADO, PVC, DN 20 MM (1/2"), PARA CIRCUITOS TERMINAIS, INSTALADO EM PAREDE - FORNECIMENTO E INSTALAÇÃO. AF_03/2023</t>
  </si>
  <si>
    <t>8,42</t>
  </si>
  <si>
    <t>ELETRODUTO RÍGIDO ROSCÁVEL, PVC, DN 20 MM (1/2"), PARA CIRCUITOS TERMINAIS, INSTALADO EM FORRO - FORNECIMENTO E INSTALAÇÃO. AF_03/2023</t>
  </si>
  <si>
    <t>9,08</t>
  </si>
  <si>
    <t>ELETRODUTO RÍGIDO ROSCÁVEL, PVC, DN 20 MM (1/2"), PARA CIRCUITOS TERMINAIS, INSTALADO EM PAREDE - FORNECIMENTO E INSTALAÇÃO. AF_03/2023</t>
  </si>
  <si>
    <t>11,88</t>
  </si>
  <si>
    <t>CABO DE COBRE FLEXÍVEL ISOLADO, 1,5 MM², ANTI-CHAMA 450/750 V, PARA CIRCUITOS TERMINAIS - FORNECIMENTO E INSTALAÇÃO. AF_03/2023</t>
  </si>
  <si>
    <t>2,98</t>
  </si>
  <si>
    <t>TRAMA DE MADEIRA COMPOSTA POR TERÇAS PARA TELHADOS DE ATÉ 2 ÁGUAS PARA TELHA ONDULADA DE FIBROCIMENTO, METÁLICA, PLÁSTICA OU TERMOACÚSTICA, INCLUSO TRANSPORTE VERTICAL. AF_07/2019</t>
  </si>
  <si>
    <t>24,43</t>
  </si>
  <si>
    <t>ESCAVAÇÃO MANUAL DE VALA. AF_09/2024</t>
  </si>
  <si>
    <t>82,91</t>
  </si>
  <si>
    <t>TELHAMENTO COM TELHA ONDULADA DE FIBROCIMENTO E = 6 MM, COM RECOBRIMENTO LATERAL DE 1 1/4 DE ONDA PARA TELHADO COM INCLINAÇÃO MÁXIMA DE 10°, COM ATÉ 2 ÁGUAS, INCLUSO IÇAMENTO. AF_07/2019</t>
  </si>
  <si>
    <t>49,52</t>
  </si>
  <si>
    <t>JANELA DE AÇO TIPO BASCULANTE PARA VIDROS, COM BATENTE, FERRAGENS E PINTURA ANTICORROSIVA, EXCLUSIVE VIDROS, ACABAMENTO, ALIZAR E CONTRAMARCO, FIXAÇÃO COM ARGAMASSA. FORNECIMENTO E INSTALAÇÃO. AF_11/2024</t>
  </si>
  <si>
    <t>685,61</t>
  </si>
  <si>
    <t>LASTRO DE CONCRETO MAGRO, APLICADO EM PISOS, LAJES SOBRE SOLO OU RADIERS, ESPESSURA DE 3 CM. AF_01/2024</t>
  </si>
  <si>
    <t>17,92</t>
  </si>
  <si>
    <t>CONDULETE DE PVC, TIPO B, PARA ELETRODUTO DE PVC SOLDÁVEL DN 25 MM (3/4''), APARENTE - FORNECIMENTO E INSTALAÇÃO. AF_10/2022</t>
  </si>
  <si>
    <t>19,33</t>
  </si>
  <si>
    <t>PAREDE DE MADEIRA COMPENSADA PARA CONSTRUÇÃO TEMPORÁRIA EM CHAPA SIMPLES, EXTERNA, SEM VÃO. AF_03/2024</t>
  </si>
  <si>
    <t>93,60</t>
  </si>
  <si>
    <t>PAREDE DE MADEIRA COMPENSADA PARA CONSTRUÇÃO TEMPORÁRIA EM CHAPA SIMPLES, EXTERNA, COM ÁREA LÍQUIDA MENOR QUE 6 M², COM VÃO. AF_03/2024</t>
  </si>
  <si>
    <t>135,19</t>
  </si>
  <si>
    <t>PAREDE DE MADEIRA COMPENSADA PARA CONSTRUÇÃO TEMPORÁRIA EM CHAPA SIMPLES, EXTERNA, COM ÁREA LÍQUIDA MAIOR OU IGUAL A 6 M², COM VÃO. AF_03/2024</t>
  </si>
  <si>
    <t>108,11</t>
  </si>
  <si>
    <t>ALVENARIA DE EMBASAMENTO COM BLOCO ESTRUTURAL DE CONCRETO, DE 14X19X29CM E ARGAMASSA DE ASSENTAMENTO COM PREPARO EM BETONEIRA. AF_05/2020</t>
  </si>
  <si>
    <t>1.023,41</t>
  </si>
  <si>
    <t xml:space="preserve">FERROLHO COM FECHO / TRINCO REDONDO, EM ACO GALVANIZADO / ZINCADO, DE SOBREPOR, COM COMPRIMENTO DE 8" E ESPESSURA MINIMA DA CHAPA DE 1,50 MM                                                                                                                                                                                                                                                                                                                                                              </t>
  </si>
  <si>
    <t>17,37</t>
  </si>
  <si>
    <t>VASO SANITÁRIO SIFONADO COM CAIXA ACOPLADA LOUÇA BRANCA - FORNECIMENTO E INSTALAÇÃO. AF_01/2020</t>
  </si>
  <si>
    <t>482,55</t>
  </si>
  <si>
    <t>LAVATÓRIO LOUÇA BRANCA SUSPENSO, 29,5 X 39CM OU EQUIVALENTE, PADRÃO POPULAR, INCLUSO SIFÃO FLEXÍVEL EM PVC, VÁLVULA E ENGATE FLEXÍVEL 30CM EM PLÁSTICO E TORNEIRA CROMADA DE MESA, PADRÃO POPULAR - FORNECIMENTO E INSTALAÇÃO. AF_01/2020</t>
  </si>
  <si>
    <t>272,69</t>
  </si>
  <si>
    <t>MASSA ÚNICA, EM ARGAMASSA TRAÇO 1:2:8, PREPARO MANUAL, APLICADA MANUALMENTE EM PAREDES INTERNAS DE AMBIENTES COM ÁREA ENTRE 5M² E 10M², E = 10MM, COM TALISCAS. AF_03/2024</t>
  </si>
  <si>
    <t>27,24</t>
  </si>
  <si>
    <t>CHAPISCO APLICADO NO TETO OU EM ALVENARIA E ESTRUTURA, COM ROLO PARA TEXTURA ACRÍLICA. ARGAMASSA INDUSTRIALIZADA COM PREPARO EM MISTURADOR 300 KG. AF_10/2022</t>
  </si>
  <si>
    <t>9,79</t>
  </si>
  <si>
    <t>CHAPISCO APLICADO EM ALVENARIA (COM PRESENÇA DE VÃOS) E ESTRUTURAS DE CONCRETO DE FACHADA, COM ROLO PARA TEXTURA ACRÍLICA.  ARGAMASSA INDUSTRIALIZADA COM PREPARO EM MISTURADOR 300 KG. AF_10/2022</t>
  </si>
  <si>
    <t>12,02</t>
  </si>
  <si>
    <t>RALO SIFONADO, PVC, DN 100 X 40 MM, JUNTA SOLDÁVEL, FORNECIDO E INSTALADO EM RAMAL DE DESCARGA OU EM RAMAL DE ESGOTO SANITÁRIO. AF_08/2022</t>
  </si>
  <si>
    <t>19,72</t>
  </si>
  <si>
    <t>CURVA CURTA 90 GRAUS, PVC, SERIE NORMAL, ESGOTO PREDIAL, DN 100 MM, JUNTA ELÁSTICA, FORNECIDO E INSTALADO EM RAMAL DE DESCARGA OU RAMAL DE ESGOTO SANITÁRIO. AF_08/2022</t>
  </si>
  <si>
    <t>43,04</t>
  </si>
  <si>
    <t>RASGO LINEAR MANUAL EM ALVENARIA, PARA RAMAIS/ DISTRIBUIÇÃO DE INSTALAÇÕES HIDRÁULICAS, DIÂMETROS MENORES OU IGUAIS A 40 MM. AF_09/2023</t>
  </si>
  <si>
    <t>7,30</t>
  </si>
  <si>
    <t>CHUMBAMENTO LINEAR EM ALVENARIA PARA RAMAIS/DISTRIBUIÇÃO DE INSTALAÇÕES HIDRÁULICAS COM DIÂMETROS MENORES OU IGUAIS A 40 MM. AF_09/2023</t>
  </si>
  <si>
    <t>14,22</t>
  </si>
  <si>
    <t>PORTA DE MADEIRA PARA PINTURA, SEMI-OCA (LEVE OU MÉDIA), 80X210CM, ESPESSURA DE 3,5CM, INCLUSO DOBRADIÇAS - FORNECIMENTO E INSTALAÇÃO. AF_12/2019</t>
  </si>
  <si>
    <t>404,00</t>
  </si>
  <si>
    <t>ELETRODUTO RÍGIDO ROSCÁVEL, PVC, DN 25 MM (3/4"), PARA CIRCUITOS TERMINAIS, INSTALADO EM FORRO - FORNECIMENTO E INSTALAÇÃO. AF_03/2023</t>
  </si>
  <si>
    <t>10,75</t>
  </si>
  <si>
    <t>ELETRODUTO RÍGIDO ROSCÁVEL, PVC, DN 25 MM (3/4"), PARA CIRCUITOS TERMINAIS, INSTALADO EM PAREDE - FORNECIMENTO E INSTALAÇÃO. AF_03/2023</t>
  </si>
  <si>
    <t>13,55</t>
  </si>
  <si>
    <t>LUVA PARA ELETRODUTO, PVC, ROSCÁVEL, DN 25 MM (3/4"), PARA CIRCUITOS TERMINAIS, INSTALADA EM FORRO - FORNECIMENTO E INSTALAÇÃO. AF_03/2023</t>
  </si>
  <si>
    <t>7,50</t>
  </si>
  <si>
    <t>LUVA PARA ELETRODUTO, PVC, ROSCÁVEL, DN 20 MM (1/2"), PARA CIRCUITOS TERMINAIS, INSTALADA EM PAREDE - FORNECIMENTO E INSTALAÇÃO. AF_03/2023</t>
  </si>
  <si>
    <t>9,33</t>
  </si>
  <si>
    <t>CURVA 90 GRAUS PARA ELETRODUTO, PVC, ROSCÁVEL, DN 25 MM (3/4"), PARA CIRCUITOS TERMINAIS, INSTALADA EM FORRO - FORNECIMENTO E INSTALAÇÃO. AF_03/2023</t>
  </si>
  <si>
    <t>12,00</t>
  </si>
  <si>
    <t>CURVA 90 GRAUS PARA ELETRODUTO, PVC, ROSCÁVEL, DN 20 MM (1/2"), PARA CIRCUITOS TERMINAIS, INSTALADA EM PAREDE - FORNECIMENTO E INSTALAÇÃO. AF_03/2023</t>
  </si>
  <si>
    <t>15,16</t>
  </si>
  <si>
    <t>CAIXA OCTOGONAL 3" X 3", PVC, INSTALADA EM LAJE - FORNECIMENTO E INSTALAÇÃO. AF_03/2023</t>
  </si>
  <si>
    <t>13,90</t>
  </si>
  <si>
    <t>INTERRUPTOR SIMPLES (2 MÓDULOS), 10A/250V, INCLUINDO SUPORTE E PLACA - FORNECIMENTO E INSTALAÇÃO. AF_03/2023</t>
  </si>
  <si>
    <t>41,27</t>
  </si>
  <si>
    <t>INTERRUPTOR SIMPLES (3 MÓDULOS), 10A/250V, INCLUINDO SUPORTE E PLACA - FORNECIMENTO E INSTALAÇÃO. AF_03/2023</t>
  </si>
  <si>
    <t>55,41</t>
  </si>
  <si>
    <t>CABO DE COBRE FLEXÍVEL ISOLADO, 16 MM², ANTI-CHAMA 450/750 V, PARA DISTRIBUIÇÃO - FORNECIMENTO E INSTALAÇÃO. AF_10/2020</t>
  </si>
  <si>
    <t>16,38</t>
  </si>
  <si>
    <t>CONDULETE DE PVC, TIPO LB, PARA ELETRODUTO DE PVC SOLDÁVEL DN 25 MM (3/4''), APARENTE - FORNECIMENTO E INSTALAÇÃO. AF_10/2022</t>
  </si>
  <si>
    <t>15,83</t>
  </si>
  <si>
    <t>LUMINÁRIA TIPO PLAFON CIRCULAR, DE SOBREPOR, COM LED DE 12/13 W - FORNECIMENTO E INSTALAÇÃO. AF_09/2024</t>
  </si>
  <si>
    <t>28,56</t>
  </si>
  <si>
    <t>CAIXA ENTERRADA HIDRÁULICA RETANGULAR, EM ALVENARIA COM BLOCOS DE CONCRETO, DIMENSÕES INTERNAS: 0,6X0,6X0,6 M PARA REDE DE ESGOTO. AF_12/2020</t>
  </si>
  <si>
    <t>439,57</t>
  </si>
  <si>
    <t>PAREDE DE MADEIRA COMPENSADA PARA CONSTRUÇÃO TEMPORÁRIA EM CHAPA SIMPLES, INTERNA, SEM VÃO. AF_03/2024</t>
  </si>
  <si>
    <t>74,90</t>
  </si>
  <si>
    <t>PAREDE DE MADEIRA COMPENSADA PARA CONSTRUÇÃO TEMPORÁRIA EM CHAPA SIMPLES, INTERNA, COM ÁREA LÍQUIDA MAIOR OU IGUAL A 6 M², COM VÃO. AF_03/2024</t>
  </si>
  <si>
    <t>86,30</t>
  </si>
  <si>
    <t>PAREDE DE MADEIRA COMPENSADA PARA CONSTRUÇÃO TEMPORÁRIA EM CHAPA SIMPLES, INTERNA, COM ÁREA LÍQUIDA MENOR QUE 6 M², COM VÃO. AF_03/2024</t>
  </si>
  <si>
    <t>107,78</t>
  </si>
  <si>
    <t>PISO CIMENTADO, TRAÇO 1:3 (CIMENTO E AREIA), ACABAMENTO LISO, ESPESSURA 2,0 CM, PREPARO MECÂNICO DA ARGAMASSA. AF_09/2020</t>
  </si>
  <si>
    <t>36,16</t>
  </si>
  <si>
    <t>CHUVEIRO ELÉTRICO COMUM CORPO PLÁSTICO, TIPO DUCHA - FORNECIMENTO E INSTALAÇÃO. AF_01/2020</t>
  </si>
  <si>
    <t>102,77</t>
  </si>
  <si>
    <t>QUADRO DE DISTRIBUIÇÃO DE ENERGIA EM PVC, DE EMBUTIR, SEM BARRAMENTO, PARA 6 DISJUNTORES - FORNECIMENTO E INSTALAÇÃO. AF_10/2020</t>
  </si>
  <si>
    <t>75,06</t>
  </si>
  <si>
    <t>DISJUNTOR MONOPOLAR TIPO NEMA, CORRENTE NOMINAL DE 35 ATÉ 50A - FORNECIMENTO E INSTALAÇÃO. AF_10/2020</t>
  </si>
  <si>
    <t>26,49</t>
  </si>
  <si>
    <t>ALVENARIA DE VEDAÇÃO DE BLOCOS CERÂMICOS FURADOS NA HORIZONTAL DE 9X19X19 CM (ESPESSURA 9 CM) E ARGAMASSA DE ASSENTAMENTO COM PREPARO EM BETONEIRA. AF_12/2021</t>
  </si>
  <si>
    <t>92,87</t>
  </si>
  <si>
    <t xml:space="preserve">FECHADURA ESPELHO PARA PORTA EXTERNA, EM ACO INOX (MAQUINA, TESTA E CONTRA-TESTA) E EM ZAMAC (MACANETA, LINGUETA E TRINCOS) COM ACABAMENTO CROMADO, MAQUINA DE 40 MM, INCLUINDO CHAVE TIPO CILINDRO                                                                                                                                                                                                                                                                                                       </t>
  </si>
  <si>
    <t>65,75</t>
  </si>
  <si>
    <t xml:space="preserve">JUNCAO SIMPLES DE REDUCAO, PVC, DN 100 X 50 MM, SERIE NORMAL PARA ESGOTO PREDIAL                                                                                                                                                                                                                                                                                                                                                                                                                          </t>
  </si>
  <si>
    <t>19,97</t>
  </si>
  <si>
    <t xml:space="preserve">JUNCAO SIMPLES, PVC, 45 GRAUS, DN 100 X 100 MM, SERIE NORMAL PARA ESGOTO PREDIAL                                                                                                                                                                                                                                                                                                                                                                                                                          </t>
  </si>
  <si>
    <t>25,64</t>
  </si>
  <si>
    <t xml:space="preserve">FORRO DE PVC LISO, BRANCO, REGUA DE 10 CM, ESPESSURA APROXIMADA DE 8 MM (COM COLOCACAO / SEM ESTRUTURA METALICA)                                                                                                                                                                                                                                                                                                                                                                                          </t>
  </si>
  <si>
    <t>105,54</t>
  </si>
  <si>
    <t xml:space="preserve">MICTORIO COLETIVO ACO INOX (AISI 304), E = 0,8 MM, DE *100 X 40 X 30* CM (C X A X P)                                                                                                                                                                                                                                                                                                                                                                                                                      </t>
  </si>
  <si>
    <t>695,33</t>
  </si>
  <si>
    <t xml:space="preserve">CAIXA SIFONADA, PVC, 150 X 150 X 50 MM, COM GRELHA QUADRADA, BRANCA (NBR 5688)                                                                                                                                                                                                                                                                                                                                                                                                                            </t>
  </si>
  <si>
    <t>41,50</t>
  </si>
  <si>
    <t xml:space="preserve">VALVULA DE DESCARGA EM METAL CROMADO PARA MICTORIO COM ACIONAMENTO POR PRESSAO E FECHAMENTO AUTOMATICO                                                                                                                                                                                                                                                                                                                                                                                                    </t>
  </si>
  <si>
    <t>167,33</t>
  </si>
  <si>
    <t xml:space="preserve">PORTA DE MADEIRA, FOLHA LEVE (NBR 15930), DE 600 X 2100 MM, E = 35 MM, NUCLEO COLMEIA, CAPA LISA EM HDF, ACABAMENTO MELAMINICO EM PADRAO MADEIRA                                                                                                                                                                                                                                                                                                                                                          </t>
  </si>
  <si>
    <t>306,13</t>
  </si>
  <si>
    <t>REVESTIMENTO CERÂMICO PARA PISO COM PLACAS TIPO ESMALTADA DE DIMENSÕES 35X35 CM APLICADA EM AMBIENTES DE ÁREA MENOR QUE 5 M2. AF_02/2023_PE</t>
  </si>
  <si>
    <t>65,63</t>
  </si>
  <si>
    <t>REVESTIMENTO CERÂMICO PARA PISO COM PLACAS TIPO ESMALTADA DE DIMENSÕES 35X35 CM APLICADA EM AMBIENTES DE ÁREA ENTRE 5 M2 E 10 M2. AF_02/2023_PE</t>
  </si>
  <si>
    <t>59,08</t>
  </si>
  <si>
    <t>REVESTIMENTO CERÂMICO PARA PISO COM PLACAS TIPO ESMALTADA DE DIMENSÕES 35X35 CM APLICADA EM AMBIENTES DE ÁREA MAIOR QUE 10 M2. AF_02/2023_PE</t>
  </si>
  <si>
    <t>52,23</t>
  </si>
  <si>
    <t>EMBOÇO, EM ARGAMASSA TRAÇO 1:2:8, PREPARO MECÂNICO, APLICADO MANUALMENTE EM PAREDES INTERNAS DE AMBIENTES COM ÁREA ENTRE 5M² E 10M², E = 17,5MM, COM TALISCAS. AF_03/2024</t>
  </si>
  <si>
    <t>33,93</t>
  </si>
  <si>
    <t>TUBO, PVC, SOLDÁVEL, DE 25MM, INSTALADO EM RAMAL OU SUB-RAMAL DE ÁGUA - FORNECIMENTO E INSTALAÇÃO. AF_06/2022</t>
  </si>
  <si>
    <t>22,46</t>
  </si>
  <si>
    <t>JOELHO 90 GRAUS, PVC, SOLDÁVEL, DN 25MM, INSTALADO EM RAMAL OU SUB-RAMAL DE ÁGUA - FORNECIMENTO E INSTALAÇÃO. AF_06/2022</t>
  </si>
  <si>
    <t>8,93</t>
  </si>
  <si>
    <t>TE, PVC, SOLDÁVEL, DN 25MM, INSTALADO EM RAMAL OU SUB-RAMAL DE ÁGUA - FORNECIMENTO E INSTALAÇÃO. AF_06/2022</t>
  </si>
  <si>
    <t>REGISTRO DE PRESSÃO BRUTO, LATÃO,  ROSCÁVEL, 3/4'' - FORNECIMENTO E INSTALAÇÃO. AF_08/2021</t>
  </si>
  <si>
    <t>22,35</t>
  </si>
  <si>
    <t>AJUDANTE DE CARPINTEIRO COM ENCARGOS COMPLEMENTARES</t>
  </si>
  <si>
    <t>21,39</t>
  </si>
  <si>
    <t>SERRA CIRCULAR DE BANCADA COM MOTOR ELÉTRICO POTÊNCIA DE 5HP, COM COIFA PARA DISCO 10" - CHP DIURNO. AF_08/2015</t>
  </si>
  <si>
    <t>30,69</t>
  </si>
  <si>
    <t>SERRA CIRCULAR DE BANCADA COM MOTOR ELÉTRICO POTÊNCIA DE 5HP, COM COIFA PARA DISCO 10" - CHI DIURNO. AF_08/2015</t>
  </si>
  <si>
    <t>29,14</t>
  </si>
  <si>
    <t>CONCRETO MAGRO PARA LASTRO, TRAÇO 1:4,5:4,5 (EM MASSA SECA DE CIMENTO/ AREIA MÉDIA/ BRITA 1) - PREPARO MANUAL. AF_05/2021</t>
  </si>
  <si>
    <t>431,96</t>
  </si>
  <si>
    <t xml:space="preserve">TABUA APARELHADA *2,5 X 30* CM, EM MACARANDUBA/MASSARANDUBA, ANGELIM OU EQUIVALENTE DA REGIAO                                                                                                                                                                                                                                                                                                                                                                                                             </t>
  </si>
  <si>
    <t>33,06</t>
  </si>
  <si>
    <t xml:space="preserve">CAIBRO NAO APARELHADO *6 X 6* CM, EM MACARANDUBA/MASSARANDUBA, ANGELIM OU EQUIVALENTE DA REGIAO - BRUTA                                                                                                                                                                                                                                                                                                                                                                                                   </t>
  </si>
  <si>
    <t>27,86</t>
  </si>
  <si>
    <t xml:space="preserve">PREGO DE ACO POLIDO COM CABECA 18 X 27 (2 1/2 X 10)                                                                                                                                                                                                                                                                                                                                                                                                                                                       </t>
  </si>
  <si>
    <t>19,90</t>
  </si>
  <si>
    <t xml:space="preserve">CHAPA/PAINEL DE MADEIRA COMPENSADA RESINADA (MADEIRITE RESINADO ROSA) PARA FORMA DE CONCRETO, DE 2200 X 1100 MM, E = 8 A 12 MM                                                                                                                                                                                                                                                                                                                                                                            </t>
  </si>
  <si>
    <t>37,19</t>
  </si>
  <si>
    <t>BANCADA DE MÁRMORE SINTÉTICO 120 X 60CM, COM CUBA INTEGRADA, INCLUSO SIFÃO TIPO FLEXÍVEL EM PVC, VÁLVULA EM PLÁSTICO CROMADO TIPO AMERICANA E TORNEIRA CROMADA LONGA, DE PAREDE, PADRÃO POPULAR - FORNECIMENTO E INSTALAÇÃO. AF_01/2020</t>
  </si>
  <si>
    <t>517,94</t>
  </si>
  <si>
    <t>CAIXA SIFONADA, PVC, DN 100 X 100 X 50 MM, FORNECIDA E INSTALADA EM RAMAIS DE ENCAMINHAMENTO DE ÁGUA PLUVIAL. AF_06/2022</t>
  </si>
  <si>
    <t>37,35</t>
  </si>
  <si>
    <t>TE, PVC, SERIE NORMAL, ESGOTO PREDIAL, DN 100 X 100 MM, JUNTA ELÁSTICA, FORNECIDO E INSTALADO EM RAMAL DE DESCARGA OU RAMAL DE ESGOTO SANITÁRIO. AF_08/2022</t>
  </si>
  <si>
    <t>42,84</t>
  </si>
  <si>
    <t>PORTA DE MADEIRA PARA PINTURA, SEMI-OCA (LEVE OU MÉDIA), 60X210CM, ESPESSURA DE 3,5CM, INCLUSO DOBRADIÇAS - FORNECIMENTO E INSTALAÇÃO. AF_12/2019</t>
  </si>
  <si>
    <t>368,88</t>
  </si>
  <si>
    <t>SUPORTE PARAFUSADO COM PLACA DE ENCAIXE 4" X 2" ALTO (2,00 M DO PISO) PARA PONTO ELÉTRICO - FORNECIMENTO E INSTALAÇÃO. AF_03/2023</t>
  </si>
  <si>
    <t>12,84</t>
  </si>
  <si>
    <t>CABO TELEFÔNICO CCI-50 4 PARES, SEM BLINDAGEM, INSTALADO EM DISTRIBUIÇÃO DE EDIFICAÇÃO RESIDENCIAL - FORNECIMENTO E INSTALAÇÃO. AF_11/2019</t>
  </si>
  <si>
    <t>9,57</t>
  </si>
  <si>
    <t>JANELA DE MADEIRA (CEDRINHO/ANGELIM OU EQUIV.) DE ABRIR COM 4 FOLHAS (2 VENEZIANAS E 2 GUILHOTINAS), COM BATENTE, ALIZAR E FERRAGENS, EXCLUSIVE VIDROS, ACABAMENTO E CONTRAMARCO, FIXAÇÃO C/ PARAFUSO E ESPUMA - FORNECIMENTO E INSTALAÇÃO. AF_11/2024</t>
  </si>
  <si>
    <t>784,26</t>
  </si>
  <si>
    <t>QUADRO DE DISTRIBUIÇÃO DE ENERGIA EM CHAPA DE AÇO GALVANIZADO, DE EMBUTIR, COM BARRAMENTO TRIFÁSICO, PARA 12 DISJUNTORES DIN 100A - FORNECIMENTO E INSTALAÇÃO. AF_10/2020</t>
  </si>
  <si>
    <t>345,25</t>
  </si>
  <si>
    <t xml:space="preserve">FECHADURA ROSETA REDONDA PARA PORTA DE BANHEIRO, EM ACO INOX (MAQUINA, TESTA E CONTRA-TESTA) E EM ZAMAC (MACANETA, LINGUETA E TRINCOS) COM ACABAMENTO CROMADO, MAQUINA DE 40 MM, INCLUINDO CHAVE TIPO TRANQUETA                                                                                                                                                                                                                                                                                           </t>
  </si>
  <si>
    <t>73,61</t>
  </si>
  <si>
    <t xml:space="preserve">EXTINTOR DE INCENDIO PORTATIL COM CARGA DE AGUA PRESSURIZADA DE 10 L, CLASSE A                                                                                                                                                                                                                                                                                                                                                                                                                            </t>
  </si>
  <si>
    <t>218,75</t>
  </si>
  <si>
    <t xml:space="preserve">EXTINTOR DE INCENDIO PORTATIL COM CARGA DE PO QUIMICO SECO (PQS) DE 4 KG, CLASSE BC                                                                                                                                                                                                                                                                                                                                                                                                                       </t>
  </si>
  <si>
    <t>211,53</t>
  </si>
  <si>
    <t>MONTADOR DE ESTRUTURA METÁLICA COM ENCARGOS COMPLEMENTARES</t>
  </si>
  <si>
    <t>28,64</t>
  </si>
  <si>
    <t xml:space="preserve">PLACA / CHAPA DE GESSO ACARTONADO, STANDARD (ST), COR BRANCA, E = 12,5 MM, 1200 X 2400 MM (L X C)                                                                                                                                                                                                                                                                                                                                                                                                         </t>
  </si>
  <si>
    <t>21,18</t>
  </si>
  <si>
    <t xml:space="preserve">PERFIL CANALETA, FORMATO C, EM ACO ZINCADO, PARA ESTRUTURA FORRO DRYWALL, E = 0,5 MM, *46 X 18* (L X H), COMPRIMENTO 3 M                                                                                                                                                                                                                                                                                                                                                                                  </t>
  </si>
  <si>
    <t>4,52</t>
  </si>
  <si>
    <t xml:space="preserve">PENDURAL OU PRESILHA REGULADORA, EM ACO GALVANIZADO, COM CORPO, MOLA E REBITE, PARA PERFIL TIPO CANALETA DE ESTRUTURA EM FORROS DRYWALL                                                                                                                                                                                                                                                                                                                                                                   </t>
  </si>
  <si>
    <t>1,70</t>
  </si>
  <si>
    <t xml:space="preserve">FITA DE PAPEL REFORCADA COM LAMINA DE METAL PARA REFORCO DE CANTOS DE CHAPA DE GESSO PARA DRYWALL                                                                                                                                                                                                                                                                                                                                                                                                         </t>
  </si>
  <si>
    <t>2,93</t>
  </si>
  <si>
    <t xml:space="preserve">MASSA DE REJUNTE EM PO PARA DRYWALL, A BASE DE GESSO, SECAGEM RAPIDA, PARA TRATAMENTO DE JUNTAS DE CHAPA DE GESSO (NECESSITA ADICAO DE AGUA)                                                                                                                                                                                                                                                                                                                                                              </t>
  </si>
  <si>
    <t>3,67</t>
  </si>
  <si>
    <t xml:space="preserve">PARAFUSO DRY WALL, EM ACO FOSFATIZADO, CABECA TROMBETA E PONTA AGULHA (TA), COMPRIMENTO 25 MM                                                                                                                                                                                                                                                                                                                                                                                                             </t>
  </si>
  <si>
    <t>0,14</t>
  </si>
  <si>
    <t xml:space="preserve">PARAFUSO DRY WALL, EM ACO ZINCADO, CABECA LENTILHA E PONTA BROCA (LB), LARGURA 4,2 MM, COMPRIMENTO 13 MM                                                                                                                                                                                                                                                                                                                                                                                                  </t>
  </si>
  <si>
    <t>0,33</t>
  </si>
  <si>
    <t xml:space="preserve">PARAFUSO ZINCADO, AUTOBROCANTE, FLANGEADO, 4,2 MM X 19 MM                                                                                                                                                                                                                                                                                                                                                                                                                                                 </t>
  </si>
  <si>
    <t xml:space="preserve">CENTO </t>
  </si>
  <si>
    <t>37,87</t>
  </si>
  <si>
    <t xml:space="preserve">ARAME GALVANIZADO 6 BWG, D = 5,16 MM (0,157 KG/M), OU 8 BWG, D = 4,19 MM (0,101 KG/M), OU 10 BWG, D = 3,40 MM (0,0713 KG/M)                                                                                                                                                                                                                                                                                                                                                                               </t>
  </si>
  <si>
    <t>23,81</t>
  </si>
  <si>
    <t>PERFIL LED DE EMBUTIR, ACABAMENTO ANODIZADO NATURAL, BRANCO OU PRETO, DIFUSOR EM POLICARBONATO LEITOSO, 24X14MM, DA EFFECT LED OU SIMILAR (EXCLUSIVE FITAS LED)</t>
  </si>
  <si>
    <t>Administração Central</t>
  </si>
  <si>
    <t>(1+AC + S + R + G)*(1 + DF)*(1+L)</t>
  </si>
  <si>
    <t>Declaro para os devidos fins que, conforme legislação tributária municipal, a base de cálculo deste tipo de obra corresponde à 100%, com a respectiva alíquota de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</si>
</sst>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0.000_);\(#,##0.000\)"/>
    <numFmt numFmtId="165" formatCode="&quot;R$&quot;\ #,##0.00"/>
    <numFmt numFmtId="166" formatCode="_(* #,##0.00_);_(* \(#,##0.00\);_(* &quot;-&quot;??_);_(@_)"/>
    <numFmt numFmtId="167" formatCode=";;;"/>
    <numFmt numFmtId="168" formatCode="#,##0.0"/>
    <numFmt numFmtId="169" formatCode="_-* #,##0.0000_-;\-* #,##0.0000_-;_-* &quot;-&quot;??_-;_-@_-"/>
    <numFmt numFmtId="170" formatCode="_(&quot;R$ &quot;* #,##0.00_);_(&quot;R$ &quot;* \(#,##0.00\);_(&quot;R$ &quot;* \-??_);_(@_)"/>
    <numFmt numFmtId="171" formatCode="General;General"/>
  </numFmts>
  <fonts count="112" x14ac:knownFonts="1">
    <font>
      <sz val="11"/>
      <color theme="1"/>
      <name val="Calibri"/>
      <family val="2"/>
      <scheme val="minor"/>
    </font>
    <font>
      <sz val="10"/>
      <name val="Courier"/>
      <family val="3"/>
    </font>
    <font>
      <sz val="8"/>
      <name val="Calibri"/>
      <family val="2"/>
      <scheme val="minor"/>
    </font>
    <font>
      <sz val="11"/>
      <color theme="1"/>
      <name val="Calibri"/>
      <family val="2"/>
      <scheme val="minor"/>
    </font>
    <font>
      <sz val="11"/>
      <color indexed="8"/>
      <name val="Calibri"/>
      <family val="2"/>
      <scheme val="minor"/>
    </font>
    <font>
      <sz val="8"/>
      <color rgb="FF000000"/>
      <name val="Arial"/>
      <family val="2"/>
    </font>
    <font>
      <sz val="10"/>
      <name val="Arial"/>
      <family val="2"/>
    </font>
    <font>
      <b/>
      <sz val="10"/>
      <name val="Cambria"/>
      <family val="1"/>
    </font>
    <font>
      <sz val="11"/>
      <color theme="1"/>
      <name val="Cambria"/>
      <family val="1"/>
    </font>
    <font>
      <sz val="10"/>
      <name val="Cambria"/>
      <family val="1"/>
    </font>
    <font>
      <sz val="8"/>
      <name val="Cambria"/>
      <family val="1"/>
    </font>
    <font>
      <b/>
      <sz val="9"/>
      <name val="Cambria"/>
      <family val="1"/>
    </font>
    <font>
      <b/>
      <sz val="8"/>
      <name val="Cambria"/>
      <family val="1"/>
    </font>
    <font>
      <b/>
      <sz val="11"/>
      <name val="Cambria"/>
      <family val="1"/>
    </font>
    <font>
      <b/>
      <sz val="12"/>
      <name val="Cambria"/>
      <family val="1"/>
    </font>
    <font>
      <b/>
      <sz val="16"/>
      <name val="Cambria"/>
      <family val="1"/>
    </font>
    <font>
      <b/>
      <sz val="8"/>
      <color rgb="FF000000"/>
      <name val="Cambria"/>
      <family val="1"/>
    </font>
    <font>
      <b/>
      <sz val="10"/>
      <color rgb="FF000000"/>
      <name val="Cambria"/>
      <family val="1"/>
    </font>
    <font>
      <sz val="8"/>
      <color rgb="FF000000"/>
      <name val="Cambria"/>
      <family val="1"/>
    </font>
    <font>
      <b/>
      <sz val="6"/>
      <name val="Cambria"/>
      <family val="1"/>
    </font>
    <font>
      <b/>
      <sz val="5"/>
      <name val="Cambria"/>
      <family val="1"/>
    </font>
    <font>
      <sz val="9"/>
      <name val="Cambria"/>
      <family val="1"/>
    </font>
    <font>
      <sz val="10"/>
      <color rgb="FF000000"/>
      <name val="Arial"/>
      <family val="2"/>
    </font>
    <font>
      <sz val="10"/>
      <color rgb="FF000000"/>
      <name val="Cambria"/>
      <family val="1"/>
    </font>
    <font>
      <b/>
      <sz val="11"/>
      <color indexed="8"/>
      <name val="Courier New"/>
      <family val="3"/>
    </font>
    <font>
      <b/>
      <sz val="9"/>
      <color indexed="8"/>
      <name val="Courier New"/>
      <family val="3"/>
    </font>
    <font>
      <sz val="9"/>
      <color indexed="8"/>
      <name val="Courier New"/>
      <family val="3"/>
    </font>
    <font>
      <b/>
      <sz val="9"/>
      <color rgb="FF000000"/>
      <name val="Courier New"/>
      <family val="3"/>
    </font>
    <font>
      <sz val="9"/>
      <color rgb="FF000000"/>
      <name val="Courier New"/>
      <family val="3"/>
    </font>
    <font>
      <sz val="10"/>
      <color rgb="FF000000"/>
      <name val="Courier New"/>
      <family val="3"/>
    </font>
    <font>
      <b/>
      <sz val="10"/>
      <color indexed="8"/>
      <name val="Courier New"/>
      <family val="3"/>
    </font>
    <font>
      <sz val="10"/>
      <color rgb="FF000000"/>
      <name val="Arial"/>
      <family val="2"/>
    </font>
    <font>
      <sz val="9"/>
      <name val="Courier New"/>
      <family val="3"/>
    </font>
    <font>
      <sz val="11"/>
      <name val="Calibri"/>
      <family val="2"/>
      <scheme val="minor"/>
    </font>
    <font>
      <b/>
      <sz val="9"/>
      <color rgb="FF000000"/>
      <name val="Cambria"/>
      <family val="1"/>
    </font>
    <font>
      <b/>
      <sz val="16"/>
      <color theme="1"/>
      <name val="Bahnschrift SemiBold Condensed"/>
      <family val="2"/>
    </font>
    <font>
      <sz val="16"/>
      <color theme="1"/>
      <name val="Bahnschrift SemiBold Condensed"/>
      <family val="2"/>
    </font>
    <font>
      <b/>
      <sz val="11"/>
      <color theme="1"/>
      <name val="Calibri"/>
      <family val="2"/>
      <scheme val="minor"/>
    </font>
    <font>
      <sz val="10"/>
      <color theme="1"/>
      <name val="Calibri"/>
      <family val="2"/>
      <scheme val="minor"/>
    </font>
    <font>
      <b/>
      <sz val="10"/>
      <color rgb="FF000000"/>
      <name val="Arial"/>
      <family val="2"/>
    </font>
    <font>
      <b/>
      <sz val="10"/>
      <color theme="1"/>
      <name val="Calibri"/>
      <family val="2"/>
      <scheme val="minor"/>
    </font>
    <font>
      <b/>
      <sz val="9"/>
      <color theme="1"/>
      <name val="Calibri"/>
      <family val="2"/>
      <scheme val="minor"/>
    </font>
    <font>
      <b/>
      <sz val="16"/>
      <color theme="0"/>
      <name val="Franklin Gothic Demi"/>
      <family val="2"/>
    </font>
    <font>
      <b/>
      <sz val="11"/>
      <color theme="1"/>
      <name val="Arial"/>
      <family val="2"/>
    </font>
    <font>
      <sz val="11"/>
      <color theme="1"/>
      <name val="Arial"/>
      <family val="2"/>
    </font>
    <font>
      <b/>
      <sz val="12"/>
      <name val="Arial"/>
      <family val="2"/>
    </font>
    <font>
      <b/>
      <sz val="12"/>
      <color theme="1"/>
      <name val="Arial"/>
      <family val="2"/>
    </font>
    <font>
      <b/>
      <sz val="11"/>
      <color rgb="FFC00000"/>
      <name val="Calibri"/>
      <family val="2"/>
      <scheme val="minor"/>
    </font>
    <font>
      <b/>
      <sz val="15"/>
      <color rgb="FF000000"/>
      <name val="Calibri"/>
      <family val="2"/>
    </font>
    <font>
      <sz val="10"/>
      <color rgb="FF000000"/>
      <name val="Calibri"/>
      <family val="2"/>
    </font>
    <font>
      <b/>
      <sz val="10"/>
      <color rgb="FF000000"/>
      <name val="Calibri"/>
      <family val="2"/>
    </font>
    <font>
      <sz val="11"/>
      <name val="Cambria"/>
      <family val="1"/>
    </font>
    <font>
      <b/>
      <sz val="15"/>
      <color rgb="FFC00000"/>
      <name val="Calibri"/>
      <family val="2"/>
    </font>
    <font>
      <b/>
      <sz val="10"/>
      <color rgb="FFC00000"/>
      <name val="Calibri"/>
      <family val="2"/>
    </font>
    <font>
      <sz val="10"/>
      <color rgb="FFC00000"/>
      <name val="Calibri"/>
      <family val="2"/>
    </font>
    <font>
      <b/>
      <sz val="11"/>
      <name val="Calibri"/>
      <family val="2"/>
      <scheme val="minor"/>
    </font>
    <font>
      <sz val="11"/>
      <name val="Arial"/>
      <family val="1"/>
    </font>
    <font>
      <sz val="11"/>
      <color rgb="FF00B050"/>
      <name val="Calibri"/>
      <family val="2"/>
      <scheme val="minor"/>
    </font>
    <font>
      <sz val="16"/>
      <color rgb="FF00B050"/>
      <name val="Bahnschrift SemiBold Condensed"/>
      <family val="2"/>
    </font>
    <font>
      <sz val="16"/>
      <name val="Bahnschrift SemiBold Condensed"/>
      <family val="2"/>
    </font>
    <font>
      <b/>
      <sz val="16"/>
      <name val="Bahnschrift SemiBold Condensed"/>
      <family val="2"/>
    </font>
    <font>
      <sz val="10"/>
      <name val="Calibri"/>
      <family val="2"/>
      <scheme val="minor"/>
    </font>
    <font>
      <b/>
      <sz val="10"/>
      <color rgb="FFFF0000"/>
      <name val="Cambria"/>
      <family val="1"/>
    </font>
    <font>
      <sz val="10"/>
      <color rgb="FFFF0000"/>
      <name val="Cambria"/>
      <family val="1"/>
    </font>
    <font>
      <sz val="16"/>
      <color theme="4"/>
      <name val="Bahnschrift SemiBold Condensed"/>
      <family val="2"/>
    </font>
    <font>
      <sz val="11"/>
      <color theme="4"/>
      <name val="Calibri"/>
      <family val="2"/>
      <scheme val="minor"/>
    </font>
    <font>
      <sz val="10"/>
      <name val="Cambria"/>
      <family val="1"/>
    </font>
    <font>
      <sz val="8"/>
      <name val="Arial Narrow"/>
      <family val="2"/>
    </font>
    <font>
      <b/>
      <sz val="9"/>
      <name val="Arial Narrow"/>
      <family val="2"/>
    </font>
    <font>
      <sz val="9"/>
      <name val="Arial Narrow"/>
      <family val="2"/>
    </font>
    <font>
      <b/>
      <sz val="9"/>
      <color rgb="FFFF0000"/>
      <name val="Arial Narrow"/>
      <family val="2"/>
    </font>
    <font>
      <b/>
      <sz val="9"/>
      <color theme="0"/>
      <name val="Arial Narrow"/>
      <family val="2"/>
    </font>
    <font>
      <b/>
      <sz val="7"/>
      <name val="Arial Narrow"/>
      <family val="2"/>
    </font>
    <font>
      <sz val="11"/>
      <name val="Arial Narrow"/>
      <family val="2"/>
    </font>
    <font>
      <b/>
      <sz val="8"/>
      <name val="Arial Narrow"/>
      <family val="2"/>
    </font>
    <font>
      <sz val="10"/>
      <name val="Arial Narrow"/>
      <family val="2"/>
    </font>
    <font>
      <sz val="8"/>
      <color theme="0"/>
      <name val="Arial Narrow"/>
      <family val="2"/>
    </font>
    <font>
      <b/>
      <sz val="12"/>
      <name val="Arial Narrow"/>
      <family val="2"/>
    </font>
    <font>
      <b/>
      <sz val="14"/>
      <color theme="0"/>
      <name val="Arial Narrow"/>
      <family val="2"/>
    </font>
    <font>
      <b/>
      <sz val="10"/>
      <name val="Arial Narrow"/>
      <family val="2"/>
    </font>
    <font>
      <b/>
      <sz val="11"/>
      <name val="Arial Narrow"/>
      <family val="2"/>
    </font>
    <font>
      <b/>
      <sz val="16"/>
      <color theme="0"/>
      <name val="Arial Narrow"/>
      <family val="2"/>
    </font>
    <font>
      <b/>
      <sz val="8"/>
      <name val="Aptos Narrow"/>
      <family val="2"/>
    </font>
    <font>
      <b/>
      <sz val="10"/>
      <name val="Aptos Narrow"/>
      <family val="2"/>
    </font>
    <font>
      <sz val="10"/>
      <name val="Aptos Narrow"/>
      <family val="2"/>
    </font>
    <font>
      <sz val="11"/>
      <color theme="1"/>
      <name val="Arial Narrow"/>
      <family val="2"/>
    </font>
    <font>
      <b/>
      <sz val="11"/>
      <color theme="1"/>
      <name val="Arial Narrow"/>
      <family val="2"/>
    </font>
    <font>
      <b/>
      <sz val="9"/>
      <name val="Aptos Narrow"/>
      <family val="2"/>
    </font>
    <font>
      <b/>
      <sz val="10"/>
      <color rgb="FF000000"/>
      <name val="Arial Narrow"/>
      <family val="2"/>
    </font>
    <font>
      <b/>
      <sz val="8"/>
      <color rgb="FF000000"/>
      <name val="Arial Narrow"/>
      <family val="2"/>
    </font>
    <font>
      <b/>
      <sz val="9"/>
      <color rgb="FF000000"/>
      <name val="Arial Narrow"/>
      <family val="2"/>
    </font>
    <font>
      <b/>
      <sz val="9"/>
      <color theme="1"/>
      <name val="Arial Narrow"/>
      <family val="2"/>
    </font>
    <font>
      <sz val="10"/>
      <color rgb="FF000000"/>
      <name val="Arial Narrow"/>
      <family val="2"/>
    </font>
    <font>
      <b/>
      <sz val="10"/>
      <color theme="0"/>
      <name val="Arial Narrow"/>
      <family val="2"/>
    </font>
    <font>
      <sz val="8"/>
      <color rgb="FF000000"/>
      <name val="Arial Narrow"/>
      <family val="2"/>
    </font>
    <font>
      <b/>
      <sz val="10"/>
      <name val="Arial"/>
      <family val="2"/>
    </font>
    <font>
      <b/>
      <sz val="10"/>
      <color indexed="12"/>
      <name val="Arial"/>
      <family val="2"/>
    </font>
    <font>
      <b/>
      <sz val="14"/>
      <name val="Cambria"/>
      <family val="1"/>
    </font>
    <font>
      <sz val="9"/>
      <name val="Arial"/>
      <family val="2"/>
    </font>
    <font>
      <b/>
      <sz val="11"/>
      <name val="Arial"/>
      <family val="2"/>
    </font>
    <font>
      <sz val="11"/>
      <name val="Arial"/>
      <family val="2"/>
    </font>
    <font>
      <b/>
      <sz val="12"/>
      <color indexed="10"/>
      <name val="Arial Narrow"/>
      <family val="2"/>
    </font>
    <font>
      <sz val="10"/>
      <color indexed="10"/>
      <name val="Arial Narrow"/>
      <family val="2"/>
    </font>
    <font>
      <sz val="10"/>
      <color indexed="10"/>
      <name val="Cambria"/>
      <family val="1"/>
    </font>
    <font>
      <sz val="10"/>
      <color indexed="10"/>
      <name val="Arial"/>
      <family val="2"/>
    </font>
    <font>
      <i/>
      <sz val="12"/>
      <name val="Arial Narrow"/>
      <family val="2"/>
    </font>
    <font>
      <i/>
      <u/>
      <sz val="12"/>
      <name val="Arial Narrow"/>
      <family val="2"/>
    </font>
    <font>
      <u/>
      <sz val="10"/>
      <name val="Arial Narrow"/>
      <family val="2"/>
    </font>
    <font>
      <u/>
      <sz val="10"/>
      <name val="Cambria"/>
      <family val="1"/>
    </font>
    <font>
      <u/>
      <sz val="10"/>
      <name val="Arial"/>
      <family val="2"/>
    </font>
    <font>
      <b/>
      <sz val="9"/>
      <color indexed="8"/>
      <name val="Tahoma"/>
      <family val="2"/>
    </font>
    <font>
      <sz val="9"/>
      <color indexed="8"/>
      <name val="Tahoma"/>
      <family val="2"/>
    </font>
  </fonts>
  <fills count="26">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gray06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rgb="FF008080"/>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rgb="FF239A5D"/>
        <bgColor rgb="FF000000"/>
      </patternFill>
    </fill>
    <fill>
      <patternFill patternType="solid">
        <fgColor rgb="FFC0C0C0"/>
        <bgColor rgb="FF000000"/>
      </patternFill>
    </fill>
    <fill>
      <patternFill patternType="solid">
        <fgColor rgb="FFFFFFFF"/>
        <bgColor rgb="FF000000"/>
      </patternFill>
    </fill>
    <fill>
      <patternFill patternType="solid">
        <fgColor rgb="FF808080"/>
        <bgColor rgb="FF000000"/>
      </patternFill>
    </fill>
    <fill>
      <patternFill patternType="solid">
        <fgColor rgb="FFFFFF00"/>
        <bgColor indexed="64"/>
      </patternFill>
    </fill>
    <fill>
      <patternFill patternType="solid">
        <fgColor rgb="FF006F71"/>
        <bgColor indexed="64"/>
      </patternFill>
    </fill>
    <fill>
      <patternFill patternType="solid">
        <fgColor rgb="FFB4D4D4"/>
        <bgColor indexed="64"/>
      </patternFill>
    </fill>
    <fill>
      <patternFill patternType="solid">
        <fgColor rgb="FFB4D4D4"/>
        <bgColor indexed="26"/>
      </patternFill>
    </fill>
    <fill>
      <patternFill patternType="solid">
        <fgColor indexed="22"/>
        <bgColor indexed="44"/>
      </patternFill>
    </fill>
    <fill>
      <patternFill patternType="solid">
        <fgColor theme="0" tint="-0.14999847407452621"/>
        <bgColor indexed="42"/>
      </patternFill>
    </fill>
    <fill>
      <patternFill patternType="solid">
        <fgColor rgb="FFE2EEEE"/>
        <bgColor indexed="64"/>
      </patternFill>
    </fill>
    <fill>
      <patternFill patternType="solid">
        <fgColor rgb="FFE2ECEC"/>
        <bgColor indexed="64"/>
      </patternFill>
    </fill>
    <fill>
      <patternFill patternType="solid">
        <fgColor rgb="FFE6D7D7"/>
        <bgColor indexed="64"/>
      </patternFill>
    </fill>
  </fills>
  <borders count="12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indexed="64"/>
      </bottom>
      <diagonal/>
    </border>
    <border>
      <left style="thin">
        <color auto="1"/>
      </left>
      <right style="thin">
        <color auto="1"/>
      </right>
      <top/>
      <bottom style="thin">
        <color auto="1"/>
      </bottom>
      <diagonal/>
    </border>
    <border>
      <left style="thin">
        <color rgb="FF000000"/>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style="thin">
        <color auto="1"/>
      </right>
      <top/>
      <bottom style="thin">
        <color theme="0" tint="-0.34998626667073579"/>
      </bottom>
      <diagonal/>
    </border>
    <border>
      <left/>
      <right style="thin">
        <color theme="0" tint="-0.34998626667073579"/>
      </right>
      <top style="thin">
        <color theme="0" tint="-0.34998626667073579"/>
      </top>
      <bottom style="thin">
        <color auto="1"/>
      </bottom>
      <diagonal/>
    </border>
    <border>
      <left/>
      <right/>
      <top style="thin">
        <color theme="0" tint="-0.34998626667073579"/>
      </top>
      <bottom style="thin">
        <color auto="1"/>
      </bottom>
      <diagonal/>
    </border>
    <border>
      <left style="thin">
        <color theme="0" tint="-0.34998626667073579"/>
      </left>
      <right style="thin">
        <color theme="0" tint="-0.34998626667073579"/>
      </right>
      <top/>
      <bottom style="thin">
        <color theme="0" tint="-0.34998626667073579"/>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auto="1"/>
      </bottom>
      <diagonal/>
    </border>
    <border>
      <left/>
      <right style="thin">
        <color theme="0" tint="-0.34998626667073579"/>
      </right>
      <top style="thin">
        <color theme="0" tint="-0.34998626667073579"/>
      </top>
      <bottom style="thin">
        <color theme="0" tint="-0.34998626667073579"/>
      </bottom>
      <diagonal/>
    </border>
    <border>
      <left/>
      <right style="thin">
        <color auto="1"/>
      </right>
      <top style="thin">
        <color theme="0" tint="-0.34998626667073579"/>
      </top>
      <bottom/>
      <diagonal/>
    </border>
    <border>
      <left/>
      <right style="thin">
        <color theme="0" tint="-0.34998626667073579"/>
      </right>
      <top/>
      <bottom style="thin">
        <color auto="1"/>
      </bottom>
      <diagonal/>
    </border>
    <border>
      <left style="thin">
        <color auto="1"/>
      </left>
      <right style="thin">
        <color theme="0" tint="-0.34998626667073579"/>
      </right>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style="thin">
        <color indexed="8"/>
      </left>
      <right style="thin">
        <color indexed="8"/>
      </right>
      <top style="thin">
        <color indexed="8"/>
      </top>
      <bottom style="thin">
        <color indexed="8"/>
      </bottom>
      <diagonal/>
    </border>
    <border>
      <left style="thin">
        <color theme="0" tint="-0.34998626667073579"/>
      </left>
      <right/>
      <top style="thin">
        <color indexed="64"/>
      </top>
      <bottom/>
      <diagonal/>
    </border>
    <border>
      <left/>
      <right/>
      <top style="thin">
        <color indexed="64"/>
      </top>
      <bottom/>
      <diagonal/>
    </border>
    <border>
      <left/>
      <right style="thin">
        <color theme="0" tint="-0.34998626667073579"/>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indexed="8"/>
      </right>
      <top style="thin">
        <color theme="0" tint="-0.34998626667073579"/>
      </top>
      <bottom style="thin">
        <color theme="0" tint="-0.34998626667073579"/>
      </bottom>
      <diagonal/>
    </border>
    <border>
      <left style="thin">
        <color indexed="8"/>
      </left>
      <right style="thin">
        <color indexed="8"/>
      </right>
      <top style="thin">
        <color theme="0" tint="-0.34998626667073579"/>
      </top>
      <bottom style="thin">
        <color theme="0" tint="-0.34998626667073579"/>
      </bottom>
      <diagonal/>
    </border>
    <border>
      <left style="thin">
        <color indexed="8"/>
      </left>
      <right style="thin">
        <color theme="0" tint="-0.34998626667073579"/>
      </right>
      <top style="thin">
        <color theme="0" tint="-0.34998626667073579"/>
      </top>
      <bottom style="thin">
        <color theme="0" tint="-0.34998626667073579"/>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theme="0" tint="-0.34998626667073579"/>
      </left>
      <right/>
      <top/>
      <bottom style="thin">
        <color auto="1"/>
      </bottom>
      <diagonal/>
    </border>
    <border>
      <left style="thin">
        <color theme="0" tint="-0.34998626667073579"/>
      </left>
      <right/>
      <top style="thin">
        <color auto="1"/>
      </top>
      <bottom/>
      <diagonal/>
    </border>
    <border>
      <left style="thin">
        <color theme="0" tint="-0.34998626667073579"/>
      </left>
      <right style="thin">
        <color theme="0" tint="-0.34998626667073579"/>
      </right>
      <top/>
      <bottom/>
      <diagonal/>
    </border>
    <border>
      <left style="thin">
        <color auto="1"/>
      </left>
      <right/>
      <top style="thin">
        <color theme="0" tint="-0.24994659260841701"/>
      </top>
      <bottom style="thin">
        <color theme="0" tint="-0.24994659260841701"/>
      </bottom>
      <diagonal/>
    </border>
    <border>
      <left style="thin">
        <color auto="1"/>
      </left>
      <right/>
      <top style="thin">
        <color theme="0" tint="-0.24994659260841701"/>
      </top>
      <bottom/>
      <diagonal/>
    </border>
    <border>
      <left style="thin">
        <color theme="0" tint="-0.34998626667073579"/>
      </left>
      <right style="thin">
        <color indexed="64"/>
      </right>
      <top/>
      <bottom/>
      <diagonal/>
    </border>
    <border>
      <left style="thin">
        <color indexed="64"/>
      </left>
      <right style="thin">
        <color theme="0" tint="-0.34998626667073579"/>
      </right>
      <top/>
      <bottom/>
      <diagonal/>
    </border>
    <border>
      <left style="thin">
        <color theme="0" tint="-0.34998626667073579"/>
      </left>
      <right/>
      <top/>
      <bottom style="thin">
        <color theme="0" tint="-0.24994659260841701"/>
      </bottom>
      <diagonal/>
    </border>
    <border>
      <left style="thin">
        <color theme="0" tint="-0.34998626667073579"/>
      </left>
      <right/>
      <top style="thin">
        <color theme="0" tint="-0.24994659260841701"/>
      </top>
      <bottom style="thin">
        <color theme="0" tint="-0.24994659260841701"/>
      </bottom>
      <diagonal/>
    </border>
    <border>
      <left style="thin">
        <color theme="0" tint="-0.34998626667073579"/>
      </left>
      <right/>
      <top style="thin">
        <color theme="0" tint="-0.24994659260841701"/>
      </top>
      <bottom style="thin">
        <color theme="0" tint="-0.34998626667073579"/>
      </bottom>
      <diagonal/>
    </border>
    <border>
      <left/>
      <right/>
      <top style="thin">
        <color theme="0" tint="-0.24994659260841701"/>
      </top>
      <bottom style="thin">
        <color theme="0" tint="-0.34998626667073579"/>
      </bottom>
      <diagonal/>
    </border>
    <border>
      <left style="thin">
        <color theme="0" tint="-0.34998626667073579"/>
      </left>
      <right style="thin">
        <color theme="0" tint="-0.24994659260841701"/>
      </right>
      <top style="thin">
        <color theme="0" tint="-0.34998626667073579"/>
      </top>
      <bottom style="thin">
        <color theme="0" tint="-0.24994659260841701"/>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24994659260841701"/>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indexed="8"/>
      </right>
      <top/>
      <bottom/>
      <diagonal/>
    </border>
    <border>
      <left style="thin">
        <color indexed="8"/>
      </left>
      <right style="thin">
        <color theme="0" tint="-0.34998626667073579"/>
      </right>
      <top/>
      <bottom/>
      <diagonal/>
    </border>
    <border>
      <left/>
      <right style="thin">
        <color theme="0" tint="-0.34998626667073579"/>
      </right>
      <top style="thin">
        <color auto="1"/>
      </top>
      <bottom/>
      <diagonal/>
    </border>
    <border>
      <left style="thin">
        <color theme="0" tint="-0.34998626667073579"/>
      </left>
      <right style="thin">
        <color auto="1"/>
      </right>
      <top/>
      <bottom style="thin">
        <color auto="1"/>
      </bottom>
      <diagonal/>
    </border>
    <border>
      <left style="thin">
        <color auto="1"/>
      </left>
      <right style="thin">
        <color theme="0" tint="-0.34998626667073579"/>
      </right>
      <top style="thin">
        <color auto="1"/>
      </top>
      <bottom style="thin">
        <color auto="1"/>
      </bottom>
      <diagonal/>
    </border>
    <border>
      <left style="thin">
        <color theme="0" tint="-0.34998626667073579"/>
      </left>
      <right style="thin">
        <color auto="1"/>
      </right>
      <top style="thin">
        <color auto="1"/>
      </top>
      <bottom style="thin">
        <color auto="1"/>
      </bottom>
      <diagonal/>
    </border>
    <border>
      <left style="thin">
        <color auto="1"/>
      </left>
      <right/>
      <top/>
      <bottom style="thin">
        <color theme="0" tint="-0.34998626667073579"/>
      </bottom>
      <diagonal/>
    </border>
  </borders>
  <cellStyleXfs count="79">
    <xf numFmtId="0" fontId="0" fillId="0" borderId="0"/>
    <xf numFmtId="164" fontId="1" fillId="0" borderId="0"/>
    <xf numFmtId="164" fontId="1" fillId="0" borderId="0"/>
    <xf numFmtId="9" fontId="3" fillId="0" borderId="0" applyFont="0" applyFill="0" applyBorder="0" applyAlignment="0" applyProtection="0"/>
    <xf numFmtId="0" fontId="4" fillId="0" borderId="0"/>
    <xf numFmtId="0" fontId="3" fillId="0" borderId="0"/>
    <xf numFmtId="0" fontId="6" fillId="0" borderId="0"/>
    <xf numFmtId="166" fontId="6"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22" fillId="0" borderId="0"/>
    <xf numFmtId="0" fontId="31" fillId="0" borderId="0"/>
    <xf numFmtId="44" fontId="22" fillId="0" borderId="0" applyFont="0" applyFill="0" applyBorder="0" applyAlignment="0" applyProtection="0"/>
    <xf numFmtId="0" fontId="22"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4" fontId="3" fillId="0" borderId="0" applyFont="0" applyFill="0" applyBorder="0" applyAlignment="0" applyProtection="0"/>
    <xf numFmtId="0" fontId="48" fillId="0" borderId="0"/>
    <xf numFmtId="0" fontId="56"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0" fontId="98" fillId="0" borderId="0"/>
    <xf numFmtId="170" fontId="6" fillId="0" borderId="0" applyFill="0" applyBorder="0" applyAlignment="0" applyProtection="0"/>
  </cellStyleXfs>
  <cellXfs count="1252">
    <xf numFmtId="0" fontId="0" fillId="0" borderId="0" xfId="0"/>
    <xf numFmtId="9" fontId="0" fillId="0" borderId="0" xfId="0" applyNumberFormat="1"/>
    <xf numFmtId="0" fontId="0" fillId="0" borderId="0" xfId="0" applyAlignment="1">
      <alignment vertical="center"/>
    </xf>
    <xf numFmtId="0" fontId="8" fillId="0" borderId="0" xfId="0" applyFont="1" applyAlignment="1">
      <alignment vertical="center"/>
    </xf>
    <xf numFmtId="0" fontId="16" fillId="2" borderId="5"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5" xfId="0" applyFont="1" applyFill="1" applyBorder="1" applyAlignment="1">
      <alignment horizontal="center" vertical="center"/>
    </xf>
    <xf numFmtId="0" fontId="0" fillId="0" borderId="10" xfId="0" applyBorder="1"/>
    <xf numFmtId="0" fontId="0" fillId="0" borderId="7" xfId="0" applyBorder="1"/>
    <xf numFmtId="0" fontId="6" fillId="0" borderId="0" xfId="6"/>
    <xf numFmtId="0" fontId="6" fillId="0" borderId="10" xfId="6" applyBorder="1"/>
    <xf numFmtId="0" fontId="7" fillId="0" borderId="3" xfId="6" applyFont="1" applyBorder="1" applyAlignment="1">
      <alignment vertical="center" wrapText="1"/>
    </xf>
    <xf numFmtId="0" fontId="9" fillId="0" borderId="11" xfId="6" applyFont="1" applyBorder="1"/>
    <xf numFmtId="0" fontId="9" fillId="0" borderId="10" xfId="6" applyFont="1" applyBorder="1"/>
    <xf numFmtId="0" fontId="9" fillId="0" borderId="11" xfId="6" applyFont="1" applyBorder="1" applyAlignment="1">
      <alignment horizontal="center" vertical="center"/>
    </xf>
    <xf numFmtId="10" fontId="7" fillId="0" borderId="3" xfId="3" applyNumberFormat="1" applyFont="1" applyFill="1" applyBorder="1" applyAlignment="1">
      <alignment horizontal="center" vertical="center"/>
    </xf>
    <xf numFmtId="0" fontId="7" fillId="0" borderId="10" xfId="6" applyFont="1" applyBorder="1" applyAlignment="1">
      <alignment horizontal="left"/>
    </xf>
    <xf numFmtId="43" fontId="7" fillId="0" borderId="0" xfId="8" applyFont="1" applyBorder="1"/>
    <xf numFmtId="0" fontId="6" fillId="0" borderId="5" xfId="6" applyBorder="1"/>
    <xf numFmtId="0" fontId="5" fillId="2" borderId="10" xfId="0" applyFont="1" applyFill="1" applyBorder="1" applyAlignment="1">
      <alignment horizontal="center" vertical="center"/>
    </xf>
    <xf numFmtId="0" fontId="0" fillId="0" borderId="5" xfId="0" applyBorder="1"/>
    <xf numFmtId="0" fontId="9" fillId="0" borderId="6" xfId="0" applyFont="1" applyBorder="1" applyAlignment="1">
      <alignment vertical="center" wrapText="1"/>
    </xf>
    <xf numFmtId="0" fontId="14" fillId="0" borderId="11" xfId="0" applyFont="1" applyBorder="1" applyAlignment="1">
      <alignment vertical="center" wrapText="1"/>
    </xf>
    <xf numFmtId="0" fontId="9" fillId="0" borderId="8" xfId="0" applyFont="1" applyBorder="1" applyAlignment="1">
      <alignment vertical="center" wrapText="1"/>
    </xf>
    <xf numFmtId="0" fontId="19" fillId="0" borderId="9" xfId="0" applyFont="1" applyBorder="1" applyAlignment="1">
      <alignment vertical="top" wrapText="1"/>
    </xf>
    <xf numFmtId="0" fontId="19" fillId="0" borderId="6" xfId="0" applyFont="1" applyBorder="1" applyAlignment="1">
      <alignment vertical="top" wrapText="1"/>
    </xf>
    <xf numFmtId="0" fontId="19" fillId="0" borderId="11" xfId="0" applyFont="1" applyBorder="1" applyAlignment="1">
      <alignment vertical="top" wrapText="1"/>
    </xf>
    <xf numFmtId="0" fontId="10" fillId="0" borderId="1" xfId="0" applyFont="1" applyBorder="1" applyAlignment="1">
      <alignment vertical="center" wrapText="1"/>
    </xf>
    <xf numFmtId="0" fontId="19" fillId="0" borderId="10" xfId="0" applyFont="1" applyBorder="1" applyAlignment="1">
      <alignment wrapText="1"/>
    </xf>
    <xf numFmtId="0" fontId="19" fillId="0" borderId="0" xfId="0" applyFont="1" applyAlignment="1">
      <alignment wrapText="1"/>
    </xf>
    <xf numFmtId="0" fontId="23" fillId="0" borderId="0" xfId="14" applyFont="1"/>
    <xf numFmtId="0" fontId="14" fillId="0" borderId="0" xfId="14" applyFont="1" applyAlignment="1">
      <alignment vertical="center"/>
    </xf>
    <xf numFmtId="0" fontId="23" fillId="0" borderId="0" xfId="14" applyFont="1" applyAlignment="1">
      <alignment vertical="center"/>
    </xf>
    <xf numFmtId="49" fontId="23" fillId="0" borderId="0" xfId="14" applyNumberFormat="1" applyFont="1"/>
    <xf numFmtId="0" fontId="23" fillId="9" borderId="0" xfId="14" applyFont="1" applyFill="1"/>
    <xf numFmtId="0" fontId="22" fillId="0" borderId="0" xfId="14" applyAlignment="1">
      <alignment wrapText="1"/>
    </xf>
    <xf numFmtId="0" fontId="22" fillId="0" borderId="0" xfId="14"/>
    <xf numFmtId="4" fontId="6" fillId="0" borderId="0" xfId="14" applyNumberFormat="1" applyFont="1"/>
    <xf numFmtId="0" fontId="25" fillId="7" borderId="34" xfId="14" applyFont="1" applyFill="1" applyBorder="1" applyAlignment="1" applyProtection="1">
      <alignment horizontal="left" vertical="center"/>
      <protection locked="0"/>
    </xf>
    <xf numFmtId="0" fontId="26" fillId="8" borderId="35" xfId="14" applyFont="1" applyFill="1" applyBorder="1" applyAlignment="1" applyProtection="1">
      <alignment horizontal="left" vertical="center"/>
      <protection locked="0"/>
    </xf>
    <xf numFmtId="0" fontId="27" fillId="7" borderId="36" xfId="14" applyFont="1" applyFill="1" applyBorder="1" applyAlignment="1" applyProtection="1">
      <alignment vertical="center"/>
      <protection locked="0"/>
    </xf>
    <xf numFmtId="49" fontId="28" fillId="8" borderId="37" xfId="14" applyNumberFormat="1" applyFont="1" applyFill="1" applyBorder="1" applyAlignment="1" applyProtection="1">
      <alignment vertical="center"/>
      <protection locked="0"/>
    </xf>
    <xf numFmtId="0" fontId="27" fillId="7" borderId="38" xfId="14" applyFont="1" applyFill="1" applyBorder="1" applyAlignment="1" applyProtection="1">
      <alignment vertical="center"/>
      <protection locked="0"/>
    </xf>
    <xf numFmtId="49" fontId="28" fillId="8" borderId="39" xfId="14" applyNumberFormat="1" applyFont="1" applyFill="1" applyBorder="1" applyAlignment="1" applyProtection="1">
      <alignment vertical="center"/>
      <protection locked="0"/>
    </xf>
    <xf numFmtId="0" fontId="25" fillId="7" borderId="36" xfId="14" applyFont="1" applyFill="1" applyBorder="1" applyAlignment="1" applyProtection="1">
      <alignment horizontal="left" vertical="center"/>
      <protection locked="0"/>
    </xf>
    <xf numFmtId="0" fontId="27" fillId="7" borderId="34" xfId="14" applyFont="1" applyFill="1" applyBorder="1" applyAlignment="1" applyProtection="1">
      <alignment vertical="center"/>
      <protection locked="0"/>
    </xf>
    <xf numFmtId="0" fontId="28" fillId="8" borderId="35" xfId="14" applyFont="1" applyFill="1" applyBorder="1" applyAlignment="1" applyProtection="1">
      <alignment vertical="center"/>
      <protection locked="0"/>
    </xf>
    <xf numFmtId="0" fontId="28" fillId="8" borderId="37" xfId="14" applyFont="1" applyFill="1" applyBorder="1" applyAlignment="1" applyProtection="1">
      <alignment vertical="center"/>
      <protection locked="0"/>
    </xf>
    <xf numFmtId="14" fontId="28" fillId="8" borderId="39" xfId="14" applyNumberFormat="1" applyFont="1" applyFill="1" applyBorder="1" applyAlignment="1" applyProtection="1">
      <alignment horizontal="left" vertical="center"/>
      <protection locked="0"/>
    </xf>
    <xf numFmtId="0" fontId="28" fillId="8" borderId="39" xfId="14" applyFont="1" applyFill="1" applyBorder="1" applyAlignment="1" applyProtection="1">
      <alignment vertical="center"/>
      <protection locked="0"/>
    </xf>
    <xf numFmtId="2" fontId="7" fillId="5" borderId="3" xfId="8" applyNumberFormat="1" applyFont="1" applyFill="1" applyBorder="1" applyAlignment="1">
      <alignment horizontal="center"/>
    </xf>
    <xf numFmtId="49" fontId="32" fillId="8" borderId="37" xfId="14" applyNumberFormat="1" applyFont="1" applyFill="1" applyBorder="1" applyAlignment="1" applyProtection="1">
      <alignment vertical="center"/>
      <protection locked="0"/>
    </xf>
    <xf numFmtId="0" fontId="12" fillId="0" borderId="0" xfId="14" applyFont="1" applyAlignment="1">
      <alignment horizontal="center"/>
    </xf>
    <xf numFmtId="0" fontId="21" fillId="2" borderId="4" xfId="0" applyFont="1" applyFill="1" applyBorder="1" applyAlignment="1">
      <alignment horizontal="center" vertical="center" wrapText="1"/>
    </xf>
    <xf numFmtId="0" fontId="33" fillId="2" borderId="0" xfId="0" applyFont="1" applyFill="1" applyAlignment="1">
      <alignment vertical="center"/>
    </xf>
    <xf numFmtId="0" fontId="0" fillId="2" borderId="0" xfId="0" applyFill="1" applyAlignment="1">
      <alignment vertical="center"/>
    </xf>
    <xf numFmtId="0" fontId="36" fillId="0" borderId="0" xfId="0" applyFont="1"/>
    <xf numFmtId="0" fontId="12" fillId="0" borderId="5" xfId="0" applyFont="1" applyBorder="1" applyAlignment="1">
      <alignment vertical="top"/>
    </xf>
    <xf numFmtId="0" fontId="17" fillId="2" borderId="21" xfId="0" applyFont="1" applyFill="1" applyBorder="1" applyAlignment="1">
      <alignment horizontal="center" vertical="center"/>
    </xf>
    <xf numFmtId="0" fontId="37" fillId="5" borderId="3" xfId="0" applyFont="1" applyFill="1" applyBorder="1" applyAlignment="1">
      <alignment horizontal="center"/>
    </xf>
    <xf numFmtId="0" fontId="0" fillId="0" borderId="3" xfId="0" applyBorder="1"/>
    <xf numFmtId="0" fontId="17" fillId="2" borderId="20" xfId="0" applyFont="1" applyFill="1" applyBorder="1" applyAlignment="1">
      <alignment vertical="center"/>
    </xf>
    <xf numFmtId="0" fontId="17" fillId="2" borderId="28" xfId="0" applyFont="1" applyFill="1" applyBorder="1" applyAlignment="1">
      <alignment vertical="center"/>
    </xf>
    <xf numFmtId="10" fontId="23" fillId="2" borderId="21" xfId="0" applyNumberFormat="1" applyFont="1" applyFill="1" applyBorder="1" applyAlignment="1">
      <alignment horizontal="center" vertical="center"/>
    </xf>
    <xf numFmtId="165" fontId="23" fillId="2" borderId="17" xfId="0" applyNumberFormat="1" applyFont="1" applyFill="1" applyBorder="1" applyAlignment="1">
      <alignment horizontal="center" vertical="center"/>
    </xf>
    <xf numFmtId="165" fontId="23" fillId="2" borderId="17" xfId="0" applyNumberFormat="1" applyFont="1" applyFill="1" applyBorder="1" applyAlignment="1">
      <alignment horizontal="right" vertical="center"/>
    </xf>
    <xf numFmtId="10" fontId="23" fillId="2" borderId="17" xfId="0" applyNumberFormat="1" applyFont="1" applyFill="1" applyBorder="1" applyAlignment="1">
      <alignment horizontal="center" vertical="center"/>
    </xf>
    <xf numFmtId="10" fontId="23" fillId="2" borderId="30" xfId="0" applyNumberFormat="1" applyFont="1" applyFill="1" applyBorder="1" applyAlignment="1">
      <alignment horizontal="center" vertical="center"/>
    </xf>
    <xf numFmtId="10" fontId="38" fillId="0" borderId="3" xfId="0" applyNumberFormat="1" applyFont="1" applyBorder="1"/>
    <xf numFmtId="0" fontId="17" fillId="2" borderId="26" xfId="0" applyFont="1" applyFill="1" applyBorder="1" applyAlignment="1">
      <alignment vertical="center"/>
    </xf>
    <xf numFmtId="0" fontId="17" fillId="2" borderId="9" xfId="0" applyFont="1" applyFill="1" applyBorder="1" applyAlignment="1">
      <alignment vertical="center"/>
    </xf>
    <xf numFmtId="10" fontId="17" fillId="2" borderId="9" xfId="0" applyNumberFormat="1" applyFont="1" applyFill="1" applyBorder="1" applyAlignment="1">
      <alignment horizontal="center" vertical="center"/>
    </xf>
    <xf numFmtId="165" fontId="17" fillId="2" borderId="9" xfId="0" applyNumberFormat="1" applyFont="1" applyFill="1" applyBorder="1" applyAlignment="1">
      <alignment horizontal="center" vertical="center"/>
    </xf>
    <xf numFmtId="165" fontId="23" fillId="2" borderId="1" xfId="0" applyNumberFormat="1" applyFont="1" applyFill="1" applyBorder="1" applyAlignment="1">
      <alignment horizontal="center" vertical="center"/>
    </xf>
    <xf numFmtId="10" fontId="23" fillId="2" borderId="4" xfId="0" applyNumberFormat="1" applyFont="1" applyFill="1" applyBorder="1" applyAlignment="1">
      <alignment horizontal="center" vertical="center"/>
    </xf>
    <xf numFmtId="10" fontId="23" fillId="2" borderId="2" xfId="0" applyNumberFormat="1" applyFont="1" applyFill="1" applyBorder="1" applyAlignment="1">
      <alignment horizontal="center" vertical="center"/>
    </xf>
    <xf numFmtId="9" fontId="23" fillId="2" borderId="30" xfId="0" applyNumberFormat="1" applyFont="1" applyFill="1" applyBorder="1" applyAlignment="1">
      <alignment horizontal="center" vertical="center"/>
    </xf>
    <xf numFmtId="9" fontId="23" fillId="2" borderId="1" xfId="0" applyNumberFormat="1" applyFont="1" applyFill="1" applyBorder="1" applyAlignment="1">
      <alignment horizontal="center" vertical="center"/>
    </xf>
    <xf numFmtId="9" fontId="23" fillId="2" borderId="4" xfId="0" applyNumberFormat="1" applyFont="1" applyFill="1" applyBorder="1" applyAlignment="1">
      <alignment horizontal="center" vertical="center"/>
    </xf>
    <xf numFmtId="9" fontId="23" fillId="2" borderId="2" xfId="0" applyNumberFormat="1" applyFont="1" applyFill="1" applyBorder="1" applyAlignment="1">
      <alignment horizontal="center" vertical="center"/>
    </xf>
    <xf numFmtId="0" fontId="38" fillId="0" borderId="1" xfId="0" applyFont="1" applyBorder="1"/>
    <xf numFmtId="0" fontId="38" fillId="0" borderId="4" xfId="0" applyFont="1" applyBorder="1"/>
    <xf numFmtId="0" fontId="38" fillId="0" borderId="2" xfId="0" applyFont="1" applyBorder="1"/>
    <xf numFmtId="0" fontId="38" fillId="0" borderId="3" xfId="0" applyFont="1" applyBorder="1"/>
    <xf numFmtId="165" fontId="23" fillId="2" borderId="23" xfId="0" applyNumberFormat="1" applyFont="1" applyFill="1" applyBorder="1" applyAlignment="1">
      <alignment horizontal="center" vertical="center"/>
    </xf>
    <xf numFmtId="0" fontId="23" fillId="2" borderId="13" xfId="0" applyFont="1" applyFill="1" applyBorder="1" applyAlignment="1">
      <alignment horizontal="center" vertical="center"/>
    </xf>
    <xf numFmtId="0" fontId="23" fillId="2" borderId="31" xfId="0" applyFont="1" applyFill="1" applyBorder="1" applyAlignment="1">
      <alignment horizontal="center" vertical="center"/>
    </xf>
    <xf numFmtId="165" fontId="17" fillId="2" borderId="22" xfId="0" applyNumberFormat="1" applyFont="1" applyFill="1" applyBorder="1" applyAlignment="1">
      <alignment horizontal="center" vertical="center"/>
    </xf>
    <xf numFmtId="10" fontId="17" fillId="2" borderId="17" xfId="3" applyNumberFormat="1" applyFont="1" applyFill="1" applyBorder="1" applyAlignment="1">
      <alignment horizontal="center" vertical="center"/>
    </xf>
    <xf numFmtId="10" fontId="17" fillId="2" borderId="30" xfId="3" applyNumberFormat="1" applyFont="1" applyFill="1" applyBorder="1" applyAlignment="1">
      <alignment horizontal="center" vertical="center"/>
    </xf>
    <xf numFmtId="0" fontId="39" fillId="2" borderId="0" xfId="0" applyFont="1" applyFill="1" applyAlignment="1">
      <alignment horizontal="center" vertical="center"/>
    </xf>
    <xf numFmtId="0" fontId="22" fillId="2" borderId="0" xfId="0" applyFont="1" applyFill="1" applyAlignment="1">
      <alignment horizontal="center" vertical="center"/>
    </xf>
    <xf numFmtId="165" fontId="22" fillId="2" borderId="0" xfId="0" applyNumberFormat="1" applyFont="1" applyFill="1" applyAlignment="1">
      <alignment horizontal="center" vertical="center"/>
    </xf>
    <xf numFmtId="0" fontId="22" fillId="2" borderId="26" xfId="0" applyFont="1" applyFill="1" applyBorder="1" applyAlignment="1">
      <alignment horizontal="center" vertical="center"/>
    </xf>
    <xf numFmtId="0" fontId="22" fillId="2" borderId="32" xfId="0" applyFont="1" applyFill="1" applyBorder="1" applyAlignment="1">
      <alignment horizontal="center" vertical="center"/>
    </xf>
    <xf numFmtId="0" fontId="40" fillId="5" borderId="3" xfId="0" applyFont="1" applyFill="1" applyBorder="1" applyAlignment="1">
      <alignment horizontal="center"/>
    </xf>
    <xf numFmtId="0" fontId="34" fillId="2" borderId="17" xfId="0" applyFont="1" applyFill="1" applyBorder="1" applyAlignment="1">
      <alignment horizontal="center" vertical="center"/>
    </xf>
    <xf numFmtId="0" fontId="34" fillId="2" borderId="30" xfId="0" applyFont="1" applyFill="1" applyBorder="1" applyAlignment="1">
      <alignment horizontal="center" vertical="center"/>
    </xf>
    <xf numFmtId="0" fontId="41" fillId="0" borderId="3" xfId="0" applyFont="1" applyBorder="1"/>
    <xf numFmtId="0" fontId="38" fillId="0" borderId="0" xfId="0" applyFont="1"/>
    <xf numFmtId="0" fontId="38" fillId="0" borderId="11" xfId="0" applyFont="1" applyBorder="1"/>
    <xf numFmtId="165" fontId="16" fillId="2" borderId="46" xfId="0" applyNumberFormat="1" applyFont="1" applyFill="1" applyBorder="1" applyAlignment="1">
      <alignment horizontal="center" vertical="center"/>
    </xf>
    <xf numFmtId="10" fontId="16" fillId="2" borderId="43" xfId="3" applyNumberFormat="1" applyFont="1" applyFill="1" applyBorder="1" applyAlignment="1">
      <alignment horizontal="center" vertical="center"/>
    </xf>
    <xf numFmtId="10" fontId="16" fillId="2" borderId="45" xfId="3" applyNumberFormat="1" applyFont="1" applyFill="1" applyBorder="1" applyAlignment="1">
      <alignment horizontal="center" vertical="center"/>
    </xf>
    <xf numFmtId="0" fontId="19" fillId="0" borderId="0" xfId="0" applyFont="1" applyAlignment="1">
      <alignment horizontal="center" wrapText="1"/>
    </xf>
    <xf numFmtId="0" fontId="11" fillId="0" borderId="5" xfId="0" applyFont="1" applyBorder="1" applyAlignment="1">
      <alignment vertical="top"/>
    </xf>
    <xf numFmtId="0" fontId="20" fillId="0" borderId="5" xfId="0" applyFont="1" applyBorder="1" applyAlignment="1">
      <alignment vertical="top"/>
    </xf>
    <xf numFmtId="0" fontId="9" fillId="0" borderId="0" xfId="6" applyFont="1"/>
    <xf numFmtId="0" fontId="9" fillId="0" borderId="0" xfId="6" applyFont="1" applyAlignment="1">
      <alignment horizontal="center" vertical="center"/>
    </xf>
    <xf numFmtId="0" fontId="7" fillId="0" borderId="0" xfId="6" applyFont="1"/>
    <xf numFmtId="0" fontId="9" fillId="0" borderId="0" xfId="6" applyFont="1" applyAlignment="1">
      <alignment horizontal="left" vertical="center"/>
    </xf>
    <xf numFmtId="2" fontId="7" fillId="0" borderId="0" xfId="6" applyNumberFormat="1" applyFont="1"/>
    <xf numFmtId="0" fontId="7" fillId="0" borderId="0" xfId="6" applyFont="1" applyAlignment="1">
      <alignment horizontal="right"/>
    </xf>
    <xf numFmtId="2" fontId="7" fillId="3" borderId="0" xfId="6" applyNumberFormat="1" applyFont="1" applyFill="1"/>
    <xf numFmtId="0" fontId="7" fillId="0" borderId="0" xfId="6" applyFont="1" applyAlignment="1">
      <alignment horizontal="left" vertical="center"/>
    </xf>
    <xf numFmtId="0" fontId="7" fillId="0" borderId="0" xfId="6" applyFont="1" applyAlignment="1">
      <alignment horizontal="center" vertical="center"/>
    </xf>
    <xf numFmtId="0" fontId="7" fillId="0" borderId="0" xfId="6" applyFont="1" applyAlignment="1">
      <alignment horizontal="center"/>
    </xf>
    <xf numFmtId="10" fontId="9" fillId="0" borderId="0" xfId="3" applyNumberFormat="1" applyFont="1" applyBorder="1" applyAlignment="1">
      <alignment horizontal="center"/>
    </xf>
    <xf numFmtId="0" fontId="9" fillId="0" borderId="44" xfId="6" applyFont="1" applyBorder="1" applyAlignment="1">
      <alignment horizontal="center" vertical="center"/>
    </xf>
    <xf numFmtId="0" fontId="21" fillId="2" borderId="3" xfId="0" applyFont="1" applyFill="1" applyBorder="1" applyAlignment="1">
      <alignment vertical="center" wrapText="1"/>
    </xf>
    <xf numFmtId="0" fontId="21" fillId="2" borderId="3" xfId="0" applyFont="1" applyFill="1" applyBorder="1" applyAlignment="1">
      <alignment horizontal="center" vertical="center" wrapText="1"/>
    </xf>
    <xf numFmtId="0" fontId="37" fillId="0" borderId="44" xfId="0" applyFont="1" applyBorder="1"/>
    <xf numFmtId="0" fontId="37" fillId="3" borderId="0" xfId="0" applyFont="1" applyFill="1"/>
    <xf numFmtId="0" fontId="0" fillId="3" borderId="0" xfId="0" applyFill="1"/>
    <xf numFmtId="43" fontId="12" fillId="2" borderId="12" xfId="8" applyFont="1" applyFill="1" applyBorder="1" applyAlignment="1" applyProtection="1">
      <alignment horizontal="center" vertical="center" wrapText="1"/>
    </xf>
    <xf numFmtId="0" fontId="0" fillId="2" borderId="0" xfId="0" applyFill="1" applyAlignment="1">
      <alignment horizontal="right" vertical="center"/>
    </xf>
    <xf numFmtId="0" fontId="8" fillId="2" borderId="0" xfId="0" applyFont="1" applyFill="1" applyAlignment="1">
      <alignment horizontal="right" vertical="center"/>
    </xf>
    <xf numFmtId="0" fontId="8" fillId="2" borderId="0" xfId="0" applyFont="1" applyFill="1" applyAlignment="1">
      <alignment vertical="center"/>
    </xf>
    <xf numFmtId="0" fontId="5" fillId="2" borderId="0" xfId="14" applyFont="1" applyFill="1" applyAlignment="1">
      <alignment vertical="center"/>
    </xf>
    <xf numFmtId="0" fontId="22" fillId="2" borderId="0" xfId="14" applyFill="1"/>
    <xf numFmtId="0" fontId="22" fillId="2" borderId="0" xfId="14" applyFill="1" applyAlignment="1">
      <alignment vertical="center"/>
    </xf>
    <xf numFmtId="0" fontId="0" fillId="2" borderId="0" xfId="0" applyFill="1"/>
    <xf numFmtId="0" fontId="33" fillId="0" borderId="0" xfId="0" applyFont="1" applyAlignment="1">
      <alignment vertical="center"/>
    </xf>
    <xf numFmtId="0" fontId="33" fillId="2" borderId="0" xfId="0" applyFont="1" applyFill="1" applyAlignment="1">
      <alignment vertical="center" wrapText="1"/>
    </xf>
    <xf numFmtId="43" fontId="33" fillId="2" borderId="0" xfId="8" applyFont="1" applyFill="1" applyAlignment="1">
      <alignment vertical="center"/>
    </xf>
    <xf numFmtId="4" fontId="33" fillId="2" borderId="0" xfId="8" applyNumberFormat="1" applyFont="1" applyFill="1" applyAlignment="1">
      <alignment vertical="center"/>
    </xf>
    <xf numFmtId="0" fontId="33" fillId="2" borderId="9" xfId="0" applyFont="1" applyFill="1" applyBorder="1" applyAlignment="1">
      <alignment vertical="center"/>
    </xf>
    <xf numFmtId="0" fontId="33" fillId="0" borderId="0" xfId="0" applyFont="1" applyAlignment="1">
      <alignment vertical="center" wrapText="1"/>
    </xf>
    <xf numFmtId="43" fontId="33" fillId="0" borderId="0" xfId="8" applyFont="1" applyAlignment="1">
      <alignment vertical="center"/>
    </xf>
    <xf numFmtId="4" fontId="33" fillId="0" borderId="0" xfId="8" applyNumberFormat="1" applyFont="1" applyAlignment="1">
      <alignment vertical="center"/>
    </xf>
    <xf numFmtId="0" fontId="33" fillId="0" borderId="0" xfId="0" applyFont="1"/>
    <xf numFmtId="49" fontId="28" fillId="8" borderId="37" xfId="14" applyNumberFormat="1" applyFont="1" applyFill="1" applyBorder="1" applyAlignment="1" applyProtection="1">
      <alignment vertical="center" wrapText="1"/>
      <protection locked="0"/>
    </xf>
    <xf numFmtId="0" fontId="29" fillId="9" borderId="36" xfId="14" applyFont="1" applyFill="1" applyBorder="1" applyAlignment="1" applyProtection="1">
      <alignment vertical="center"/>
      <protection locked="0"/>
    </xf>
    <xf numFmtId="10" fontId="29" fillId="9" borderId="37" xfId="14" applyNumberFormat="1" applyFont="1" applyFill="1" applyBorder="1" applyAlignment="1" applyProtection="1">
      <alignment horizontal="left" vertical="center"/>
      <protection locked="0"/>
    </xf>
    <xf numFmtId="4" fontId="29" fillId="9" borderId="37" xfId="14" applyNumberFormat="1" applyFont="1" applyFill="1" applyBorder="1" applyAlignment="1" applyProtection="1">
      <alignment vertical="center"/>
      <protection locked="0"/>
    </xf>
    <xf numFmtId="0" fontId="29" fillId="9" borderId="37" xfId="14" applyFont="1" applyFill="1" applyBorder="1" applyAlignment="1" applyProtection="1">
      <alignment vertical="center"/>
      <protection locked="0"/>
    </xf>
    <xf numFmtId="0" fontId="0" fillId="0" borderId="0" xfId="0" applyAlignment="1">
      <alignment horizontal="center"/>
    </xf>
    <xf numFmtId="0" fontId="43" fillId="0" borderId="0" xfId="0" applyFont="1" applyAlignment="1">
      <alignment horizontal="right" vertical="center"/>
    </xf>
    <xf numFmtId="0" fontId="44" fillId="0" borderId="0" xfId="0" applyFont="1" applyAlignment="1">
      <alignment horizontal="left" vertical="center"/>
    </xf>
    <xf numFmtId="167" fontId="0" fillId="0" borderId="0" xfId="0" applyNumberFormat="1" applyAlignment="1">
      <alignment vertical="center"/>
    </xf>
    <xf numFmtId="0" fontId="46" fillId="0" borderId="3" xfId="0" applyFont="1" applyBorder="1" applyAlignment="1">
      <alignment vertical="center" textRotation="90"/>
    </xf>
    <xf numFmtId="0" fontId="44" fillId="0" borderId="3" xfId="0" applyFont="1" applyBorder="1" applyAlignment="1">
      <alignment vertical="center" wrapText="1"/>
    </xf>
    <xf numFmtId="0" fontId="23" fillId="9" borderId="0" xfId="14" applyFont="1" applyFill="1" applyAlignment="1">
      <alignment horizontal="left"/>
    </xf>
    <xf numFmtId="0" fontId="23" fillId="9" borderId="0" xfId="14" applyFont="1" applyFill="1" applyAlignment="1">
      <alignment horizontal="right"/>
    </xf>
    <xf numFmtId="43" fontId="8" fillId="0" borderId="0" xfId="0" applyNumberFormat="1" applyFont="1" applyAlignment="1">
      <alignment vertical="center"/>
    </xf>
    <xf numFmtId="165" fontId="0" fillId="0" borderId="0" xfId="0" applyNumberFormat="1"/>
    <xf numFmtId="0" fontId="0" fillId="0" borderId="0" xfId="0" applyAlignment="1">
      <alignment wrapText="1"/>
    </xf>
    <xf numFmtId="0" fontId="33" fillId="2" borderId="5" xfId="0" applyFont="1" applyFill="1" applyBorder="1" applyAlignment="1">
      <alignment vertical="center"/>
    </xf>
    <xf numFmtId="0" fontId="33" fillId="2" borderId="10" xfId="0" applyFont="1" applyFill="1" applyBorder="1" applyAlignment="1">
      <alignment vertical="center"/>
    </xf>
    <xf numFmtId="0" fontId="33" fillId="2" borderId="7" xfId="0" applyFont="1" applyFill="1" applyBorder="1" applyAlignment="1">
      <alignment vertical="center"/>
    </xf>
    <xf numFmtId="0" fontId="47" fillId="0" borderId="0" xfId="0" applyFont="1" applyAlignment="1">
      <alignment vertical="center" wrapText="1"/>
    </xf>
    <xf numFmtId="0" fontId="48" fillId="0" borderId="0" xfId="44"/>
    <xf numFmtId="49" fontId="49" fillId="14" borderId="3" xfId="44" applyNumberFormat="1" applyFont="1" applyFill="1" applyBorder="1" applyAlignment="1">
      <alignment horizontal="left" vertical="center" wrapText="1"/>
    </xf>
    <xf numFmtId="49" fontId="49" fillId="15" borderId="3" xfId="44" applyNumberFormat="1" applyFont="1" applyFill="1" applyBorder="1" applyAlignment="1">
      <alignment horizontal="left" vertical="center" wrapText="1"/>
    </xf>
    <xf numFmtId="49" fontId="50" fillId="15" borderId="3" xfId="44" applyNumberFormat="1" applyFont="1" applyFill="1" applyBorder="1" applyAlignment="1">
      <alignment horizontal="center" vertical="center" wrapText="1"/>
    </xf>
    <xf numFmtId="3" fontId="49" fillId="14" borderId="3" xfId="44" applyNumberFormat="1" applyFont="1" applyFill="1" applyBorder="1" applyAlignment="1">
      <alignment horizontal="right" vertical="center" wrapText="1"/>
    </xf>
    <xf numFmtId="168" fontId="49" fillId="14" borderId="3" xfId="44" applyNumberFormat="1" applyFont="1" applyFill="1" applyBorder="1" applyAlignment="1">
      <alignment horizontal="right" vertical="center" wrapText="1"/>
    </xf>
    <xf numFmtId="3" fontId="49" fillId="15" borderId="3" xfId="44" applyNumberFormat="1" applyFont="1" applyFill="1" applyBorder="1" applyAlignment="1">
      <alignment horizontal="right" vertical="center" wrapText="1"/>
    </xf>
    <xf numFmtId="168" fontId="49" fillId="15" borderId="3" xfId="44" applyNumberFormat="1" applyFont="1" applyFill="1" applyBorder="1" applyAlignment="1">
      <alignment horizontal="right" vertical="center" wrapText="1"/>
    </xf>
    <xf numFmtId="0" fontId="9" fillId="0" borderId="0" xfId="17" applyFont="1"/>
    <xf numFmtId="0" fontId="9" fillId="0" borderId="0" xfId="17" applyFont="1" applyAlignment="1">
      <alignment horizontal="center" vertical="center"/>
    </xf>
    <xf numFmtId="0" fontId="9" fillId="0" borderId="0" xfId="17" applyFont="1" applyAlignment="1">
      <alignment vertical="center"/>
    </xf>
    <xf numFmtId="49" fontId="53" fillId="15" borderId="3" xfId="44" applyNumberFormat="1" applyFont="1" applyFill="1" applyBorder="1" applyAlignment="1">
      <alignment horizontal="center" vertical="center" wrapText="1"/>
    </xf>
    <xf numFmtId="3" fontId="54" fillId="14" borderId="3" xfId="44" applyNumberFormat="1" applyFont="1" applyFill="1" applyBorder="1" applyAlignment="1">
      <alignment horizontal="right" vertical="center" wrapText="1"/>
    </xf>
    <xf numFmtId="49" fontId="54" fillId="14" borderId="3" xfId="44" applyNumberFormat="1" applyFont="1" applyFill="1" applyBorder="1" applyAlignment="1">
      <alignment horizontal="left" vertical="center" wrapText="1"/>
    </xf>
    <xf numFmtId="168" fontId="54" fillId="14" borderId="3" xfId="44" applyNumberFormat="1" applyFont="1" applyFill="1" applyBorder="1" applyAlignment="1">
      <alignment horizontal="right" vertical="center" wrapText="1"/>
    </xf>
    <xf numFmtId="3" fontId="54" fillId="15" borderId="3" xfId="44" applyNumberFormat="1" applyFont="1" applyFill="1" applyBorder="1" applyAlignment="1">
      <alignment horizontal="right" vertical="center" wrapText="1"/>
    </xf>
    <xf numFmtId="49" fontId="54" fillId="15" borderId="3" xfId="44" applyNumberFormat="1" applyFont="1" applyFill="1" applyBorder="1" applyAlignment="1">
      <alignment horizontal="left" vertical="center" wrapText="1"/>
    </xf>
    <xf numFmtId="168" fontId="54" fillId="15" borderId="3" xfId="44" applyNumberFormat="1" applyFont="1" applyFill="1" applyBorder="1" applyAlignment="1">
      <alignment horizontal="right" vertical="center" wrapText="1"/>
    </xf>
    <xf numFmtId="0" fontId="9" fillId="0" borderId="0" xfId="17" applyFont="1" applyAlignment="1">
      <alignment horizontal="center"/>
    </xf>
    <xf numFmtId="0" fontId="36" fillId="2" borderId="0" xfId="0" applyFont="1" applyFill="1"/>
    <xf numFmtId="0" fontId="21" fillId="2" borderId="0" xfId="0" applyFont="1" applyFill="1" applyAlignment="1">
      <alignment horizontal="center" vertical="center"/>
    </xf>
    <xf numFmtId="0" fontId="21" fillId="0" borderId="0" xfId="0" applyFont="1" applyAlignment="1">
      <alignment horizontal="center" vertical="center"/>
    </xf>
    <xf numFmtId="0" fontId="55" fillId="0" borderId="0" xfId="0" applyFont="1" applyAlignment="1">
      <alignment vertical="center" wrapText="1"/>
    </xf>
    <xf numFmtId="0" fontId="55" fillId="0" borderId="0" xfId="0" applyFont="1" applyAlignment="1">
      <alignment vertical="center"/>
    </xf>
    <xf numFmtId="0" fontId="58" fillId="2" borderId="0" xfId="0" applyFont="1" applyFill="1"/>
    <xf numFmtId="0" fontId="58" fillId="0" borderId="0" xfId="0" applyFont="1"/>
    <xf numFmtId="0" fontId="57" fillId="2" borderId="0" xfId="0" applyFont="1" applyFill="1"/>
    <xf numFmtId="0" fontId="58" fillId="8" borderId="0" xfId="0" applyFont="1" applyFill="1"/>
    <xf numFmtId="0" fontId="36" fillId="8" borderId="0" xfId="0" applyFont="1" applyFill="1"/>
    <xf numFmtId="2" fontId="9" fillId="0" borderId="0" xfId="17" applyNumberFormat="1" applyFont="1"/>
    <xf numFmtId="10" fontId="9" fillId="0" borderId="0" xfId="3" applyNumberFormat="1" applyFont="1"/>
    <xf numFmtId="43" fontId="33" fillId="2" borderId="0" xfId="0" applyNumberFormat="1" applyFont="1" applyFill="1" applyAlignment="1">
      <alignment vertical="center"/>
    </xf>
    <xf numFmtId="0" fontId="33" fillId="0" borderId="11" xfId="0" applyFont="1" applyBorder="1"/>
    <xf numFmtId="0" fontId="33" fillId="0" borderId="12" xfId="0" applyFont="1" applyBorder="1" applyAlignment="1">
      <alignment vertical="center"/>
    </xf>
    <xf numFmtId="0" fontId="33" fillId="0" borderId="8" xfId="0" applyFont="1" applyBorder="1"/>
    <xf numFmtId="0" fontId="33" fillId="2" borderId="0" xfId="0" applyFont="1" applyFill="1"/>
    <xf numFmtId="0" fontId="37" fillId="0" borderId="1" xfId="0" applyFont="1" applyBorder="1"/>
    <xf numFmtId="0" fontId="0" fillId="0" borderId="4" xfId="0" applyBorder="1"/>
    <xf numFmtId="0" fontId="0" fillId="0" borderId="2" xfId="0" applyBorder="1"/>
    <xf numFmtId="0" fontId="0" fillId="0" borderId="11" xfId="0" applyBorder="1"/>
    <xf numFmtId="0" fontId="0" fillId="0" borderId="12" xfId="0" applyBorder="1"/>
    <xf numFmtId="0" fontId="0" fillId="0" borderId="8" xfId="0" applyBorder="1"/>
    <xf numFmtId="0" fontId="59" fillId="2" borderId="0" xfId="0" applyFont="1" applyFill="1"/>
    <xf numFmtId="0" fontId="60" fillId="5" borderId="4" xfId="0" applyFont="1" applyFill="1" applyBorder="1"/>
    <xf numFmtId="0" fontId="59" fillId="5" borderId="4" xfId="0" applyFont="1" applyFill="1" applyBorder="1"/>
    <xf numFmtId="0" fontId="59" fillId="5" borderId="2" xfId="0" applyFont="1" applyFill="1" applyBorder="1"/>
    <xf numFmtId="10" fontId="28" fillId="8" borderId="37" xfId="14" applyNumberFormat="1" applyFont="1" applyFill="1" applyBorder="1" applyAlignment="1" applyProtection="1">
      <alignment horizontal="left" vertical="center"/>
      <protection locked="0"/>
    </xf>
    <xf numFmtId="0" fontId="61" fillId="0" borderId="0" xfId="0" applyFont="1" applyAlignment="1">
      <alignment vertical="center"/>
    </xf>
    <xf numFmtId="0" fontId="61" fillId="2" borderId="0" xfId="0" applyFont="1" applyFill="1" applyAlignment="1">
      <alignment vertical="center"/>
    </xf>
    <xf numFmtId="0" fontId="64" fillId="5" borderId="2" xfId="0" applyFont="1" applyFill="1" applyBorder="1"/>
    <xf numFmtId="0" fontId="64" fillId="8" borderId="9" xfId="0" applyFont="1" applyFill="1" applyBorder="1"/>
    <xf numFmtId="0" fontId="64" fillId="0" borderId="0" xfId="0" applyFont="1"/>
    <xf numFmtId="0" fontId="65" fillId="0" borderId="0" xfId="0" applyFont="1"/>
    <xf numFmtId="0" fontId="65" fillId="2" borderId="0" xfId="0" applyFont="1" applyFill="1"/>
    <xf numFmtId="44" fontId="0" fillId="0" borderId="0" xfId="0" applyNumberFormat="1"/>
    <xf numFmtId="10" fontId="61" fillId="0" borderId="0" xfId="3" applyNumberFormat="1" applyFont="1" applyAlignment="1">
      <alignment vertical="center"/>
    </xf>
    <xf numFmtId="0" fontId="60" fillId="17" borderId="1" xfId="0" applyFont="1" applyFill="1" applyBorder="1"/>
    <xf numFmtId="0" fontId="59" fillId="0" borderId="0" xfId="0" applyFont="1"/>
    <xf numFmtId="0" fontId="59" fillId="8" borderId="0" xfId="0" applyFont="1" applyFill="1"/>
    <xf numFmtId="0" fontId="59" fillId="8" borderId="9" xfId="0" applyFont="1" applyFill="1" applyBorder="1"/>
    <xf numFmtId="0" fontId="45" fillId="2" borderId="0" xfId="0" applyFont="1" applyFill="1"/>
    <xf numFmtId="0" fontId="59" fillId="17" borderId="0" xfId="0" applyFont="1" applyFill="1"/>
    <xf numFmtId="0" fontId="9" fillId="0" borderId="0" xfId="0" applyFont="1"/>
    <xf numFmtId="43" fontId="9" fillId="2" borderId="9" xfId="8" applyFont="1" applyFill="1" applyBorder="1" applyAlignment="1" applyProtection="1">
      <alignment vertical="center" wrapText="1"/>
    </xf>
    <xf numFmtId="43" fontId="14" fillId="2" borderId="0" xfId="8" applyFont="1" applyFill="1" applyBorder="1" applyAlignment="1" applyProtection="1">
      <alignment vertical="center" wrapText="1"/>
    </xf>
    <xf numFmtId="4" fontId="33" fillId="2" borderId="47" xfId="8" applyNumberFormat="1" applyFont="1" applyFill="1" applyBorder="1" applyAlignment="1">
      <alignment vertical="center"/>
    </xf>
    <xf numFmtId="0" fontId="33" fillId="2" borderId="47" xfId="0" applyFont="1" applyFill="1" applyBorder="1" applyAlignment="1">
      <alignment vertical="center"/>
    </xf>
    <xf numFmtId="4" fontId="12" fillId="2" borderId="47" xfId="3" applyNumberFormat="1" applyFont="1" applyFill="1" applyBorder="1" applyAlignment="1" applyProtection="1">
      <alignment vertical="center" wrapText="1"/>
    </xf>
    <xf numFmtId="4" fontId="12" fillId="2" borderId="47" xfId="8" applyNumberFormat="1" applyFont="1" applyFill="1" applyBorder="1" applyAlignment="1" applyProtection="1">
      <alignment vertical="center" wrapText="1"/>
    </xf>
    <xf numFmtId="0" fontId="67" fillId="2" borderId="47" xfId="0" applyFont="1" applyFill="1" applyBorder="1" applyAlignment="1">
      <alignment horizontal="right" vertical="center" wrapText="1"/>
    </xf>
    <xf numFmtId="0" fontId="68" fillId="2" borderId="47" xfId="0" applyFont="1" applyFill="1" applyBorder="1" applyAlignment="1">
      <alignment vertical="center"/>
    </xf>
    <xf numFmtId="0" fontId="67" fillId="2" borderId="47" xfId="0" applyFont="1" applyFill="1" applyBorder="1" applyAlignment="1">
      <alignment horizontal="right" vertical="center"/>
    </xf>
    <xf numFmtId="0" fontId="69" fillId="2" borderId="47" xfId="0" applyFont="1" applyFill="1" applyBorder="1" applyAlignment="1">
      <alignment horizontal="center" vertical="center"/>
    </xf>
    <xf numFmtId="43" fontId="68" fillId="2" borderId="47" xfId="8" applyFont="1" applyFill="1" applyBorder="1" applyAlignment="1" applyProtection="1">
      <alignment vertical="center"/>
    </xf>
    <xf numFmtId="10" fontId="68" fillId="2" borderId="47" xfId="3" applyNumberFormat="1" applyFont="1" applyFill="1" applyBorder="1" applyAlignment="1" applyProtection="1">
      <alignment horizontal="left" vertical="center" wrapText="1"/>
    </xf>
    <xf numFmtId="0" fontId="76" fillId="2" borderId="47" xfId="0" applyFont="1" applyFill="1" applyBorder="1" applyAlignment="1">
      <alignment horizontal="right" vertical="center" wrapText="1"/>
    </xf>
    <xf numFmtId="10" fontId="70" fillId="2" borderId="47" xfId="3" applyNumberFormat="1" applyFont="1" applyFill="1" applyBorder="1" applyAlignment="1" applyProtection="1">
      <alignment horizontal="left" vertical="center" wrapText="1"/>
    </xf>
    <xf numFmtId="10" fontId="71" fillId="2" borderId="47" xfId="3" applyNumberFormat="1" applyFont="1" applyFill="1" applyBorder="1" applyAlignment="1" applyProtection="1">
      <alignment horizontal="left" vertical="center" wrapText="1"/>
    </xf>
    <xf numFmtId="0" fontId="68" fillId="2" borderId="47" xfId="0" applyFont="1" applyFill="1" applyBorder="1" applyAlignment="1">
      <alignment horizontal="left" vertical="center"/>
    </xf>
    <xf numFmtId="10" fontId="72" fillId="2" borderId="47" xfId="3" applyNumberFormat="1" applyFont="1" applyFill="1" applyBorder="1" applyAlignment="1" applyProtection="1">
      <alignment vertical="center" wrapText="1"/>
    </xf>
    <xf numFmtId="0" fontId="68" fillId="2" borderId="47" xfId="3" applyNumberFormat="1" applyFont="1" applyFill="1" applyBorder="1" applyAlignment="1" applyProtection="1">
      <alignment horizontal="center" vertical="center" wrapText="1"/>
    </xf>
    <xf numFmtId="10" fontId="72" fillId="2" borderId="47" xfId="3" applyNumberFormat="1" applyFont="1" applyFill="1" applyBorder="1" applyAlignment="1" applyProtection="1">
      <alignment horizontal="left" vertical="center" wrapText="1"/>
    </xf>
    <xf numFmtId="0" fontId="73" fillId="2" borderId="47" xfId="0" applyFont="1" applyFill="1" applyBorder="1" applyAlignment="1">
      <alignment vertical="center"/>
    </xf>
    <xf numFmtId="43" fontId="74" fillId="2" borderId="47" xfId="8" applyFont="1" applyFill="1" applyBorder="1" applyAlignment="1" applyProtection="1">
      <alignment vertical="center" wrapText="1"/>
    </xf>
    <xf numFmtId="0" fontId="74" fillId="2" borderId="47" xfId="0" applyFont="1" applyFill="1" applyBorder="1" applyAlignment="1">
      <alignment horizontal="left" vertical="center"/>
    </xf>
    <xf numFmtId="0" fontId="73" fillId="2" borderId="47" xfId="0" applyFont="1" applyFill="1" applyBorder="1" applyAlignment="1">
      <alignment horizontal="left" vertical="center" wrapText="1"/>
    </xf>
    <xf numFmtId="2" fontId="74" fillId="2" borderId="47" xfId="0" applyNumberFormat="1" applyFont="1" applyFill="1" applyBorder="1" applyAlignment="1">
      <alignment horizontal="center" vertical="center" wrapText="1"/>
    </xf>
    <xf numFmtId="0" fontId="74" fillId="2" borderId="47" xfId="0" applyFont="1" applyFill="1" applyBorder="1" applyAlignment="1">
      <alignment horizontal="center" vertical="center" wrapText="1"/>
    </xf>
    <xf numFmtId="0" fontId="74" fillId="8" borderId="9" xfId="0" applyFont="1" applyFill="1" applyBorder="1" applyAlignment="1">
      <alignment horizontal="center" vertical="center" wrapText="1"/>
    </xf>
    <xf numFmtId="0" fontId="68" fillId="8" borderId="9" xfId="0" applyFont="1" applyFill="1" applyBorder="1" applyAlignment="1">
      <alignment horizontal="center" vertical="center" wrapText="1"/>
    </xf>
    <xf numFmtId="43" fontId="74" fillId="8" borderId="9" xfId="0" applyNumberFormat="1" applyFont="1" applyFill="1" applyBorder="1" applyAlignment="1">
      <alignment horizontal="center" vertical="center" wrapText="1"/>
    </xf>
    <xf numFmtId="4" fontId="74" fillId="8" borderId="9" xfId="0" applyNumberFormat="1" applyFont="1" applyFill="1" applyBorder="1" applyAlignment="1">
      <alignment horizontal="center" vertical="center" wrapText="1"/>
    </xf>
    <xf numFmtId="2" fontId="74" fillId="2" borderId="49" xfId="0" applyNumberFormat="1" applyFont="1" applyFill="1" applyBorder="1" applyAlignment="1">
      <alignment horizontal="center" vertical="center" wrapText="1"/>
    </xf>
    <xf numFmtId="0" fontId="74" fillId="2" borderId="49" xfId="0" applyFont="1" applyFill="1" applyBorder="1" applyAlignment="1">
      <alignment horizontal="center" vertical="center" wrapText="1"/>
    </xf>
    <xf numFmtId="0" fontId="75" fillId="2" borderId="48" xfId="0" applyFont="1" applyFill="1" applyBorder="1" applyAlignment="1">
      <alignment horizontal="left" vertical="center"/>
    </xf>
    <xf numFmtId="0" fontId="77" fillId="2" borderId="49" xfId="0" applyFont="1" applyFill="1" applyBorder="1" applyAlignment="1">
      <alignment vertical="center"/>
    </xf>
    <xf numFmtId="0" fontId="77" fillId="2" borderId="0" xfId="0" applyFont="1" applyFill="1" applyAlignment="1">
      <alignment vertical="center"/>
    </xf>
    <xf numFmtId="0" fontId="75" fillId="2" borderId="49" xfId="0" applyFont="1" applyFill="1" applyBorder="1" applyAlignment="1">
      <alignment horizontal="left" vertical="center"/>
    </xf>
    <xf numFmtId="0" fontId="67" fillId="2" borderId="56" xfId="0" applyFont="1" applyFill="1" applyBorder="1" applyAlignment="1">
      <alignment horizontal="right" vertical="center" wrapText="1"/>
    </xf>
    <xf numFmtId="0" fontId="68" fillId="2" borderId="47" xfId="0" applyFont="1" applyFill="1" applyBorder="1" applyAlignment="1">
      <alignment horizontal="center" vertical="center"/>
    </xf>
    <xf numFmtId="0" fontId="67" fillId="2" borderId="50" xfId="0" applyFont="1" applyFill="1" applyBorder="1" applyAlignment="1">
      <alignment horizontal="right" vertical="center"/>
    </xf>
    <xf numFmtId="0" fontId="68" fillId="2" borderId="48" xfId="0" applyFont="1" applyFill="1" applyBorder="1" applyAlignment="1">
      <alignment vertical="center"/>
    </xf>
    <xf numFmtId="0" fontId="68" fillId="2" borderId="48" xfId="0" applyFont="1" applyFill="1" applyBorder="1" applyAlignment="1">
      <alignment horizontal="center" vertical="center"/>
    </xf>
    <xf numFmtId="0" fontId="10" fillId="2" borderId="59" xfId="0" applyFont="1" applyFill="1" applyBorder="1" applyAlignment="1">
      <alignment vertical="center"/>
    </xf>
    <xf numFmtId="0" fontId="10" fillId="2" borderId="58" xfId="0" applyFont="1" applyFill="1" applyBorder="1" applyAlignment="1">
      <alignment vertical="center"/>
    </xf>
    <xf numFmtId="0" fontId="79" fillId="19" borderId="54" xfId="0" applyFont="1" applyFill="1" applyBorder="1" applyAlignment="1">
      <alignment horizontal="center" vertical="center"/>
    </xf>
    <xf numFmtId="0" fontId="75" fillId="0" borderId="54" xfId="0" applyFont="1" applyBorder="1" applyAlignment="1">
      <alignment vertical="center" wrapText="1"/>
    </xf>
    <xf numFmtId="0" fontId="75" fillId="0" borderId="54" xfId="0" applyFont="1" applyBorder="1" applyAlignment="1">
      <alignment horizontal="center" vertical="center" wrapText="1"/>
    </xf>
    <xf numFmtId="4" fontId="75" fillId="0" borderId="54" xfId="0" applyNumberFormat="1" applyFont="1" applyBorder="1" applyAlignment="1">
      <alignment horizontal="right" vertical="center" wrapText="1"/>
    </xf>
    <xf numFmtId="0" fontId="10" fillId="0" borderId="9" xfId="0" applyFont="1" applyBorder="1" applyAlignment="1">
      <alignment vertical="center"/>
    </xf>
    <xf numFmtId="0" fontId="75" fillId="2" borderId="60" xfId="0" applyFont="1" applyFill="1" applyBorder="1" applyAlignment="1">
      <alignment horizontal="center" vertical="center"/>
    </xf>
    <xf numFmtId="0" fontId="75" fillId="0" borderId="60" xfId="0" applyFont="1" applyBorder="1" applyAlignment="1">
      <alignment vertical="center" wrapText="1"/>
    </xf>
    <xf numFmtId="0" fontId="75" fillId="0" borderId="60" xfId="0" applyFont="1" applyBorder="1" applyAlignment="1">
      <alignment horizontal="center" vertical="center" wrapText="1"/>
    </xf>
    <xf numFmtId="169" fontId="75" fillId="2" borderId="60" xfId="8" applyNumberFormat="1" applyFont="1" applyFill="1" applyBorder="1" applyAlignment="1">
      <alignment horizontal="center" vertical="center"/>
    </xf>
    <xf numFmtId="4" fontId="75" fillId="0" borderId="60" xfId="0" applyNumberFormat="1" applyFont="1" applyBorder="1" applyAlignment="1">
      <alignment horizontal="right" vertical="center" wrapText="1"/>
    </xf>
    <xf numFmtId="4" fontId="75" fillId="2" borderId="60" xfId="8" applyNumberFormat="1" applyFont="1" applyFill="1" applyBorder="1" applyAlignment="1">
      <alignment horizontal="right" vertical="center" wrapText="1"/>
    </xf>
    <xf numFmtId="0" fontId="83" fillId="2" borderId="54" xfId="0" applyFont="1" applyFill="1" applyBorder="1" applyAlignment="1">
      <alignment horizontal="right" vertical="center"/>
    </xf>
    <xf numFmtId="0" fontId="84" fillId="2" borderId="54" xfId="0" applyFont="1" applyFill="1" applyBorder="1" applyAlignment="1">
      <alignment horizontal="center" vertical="center" wrapText="1"/>
    </xf>
    <xf numFmtId="0" fontId="75" fillId="2" borderId="54" xfId="0" applyFont="1" applyFill="1" applyBorder="1" applyAlignment="1">
      <alignment horizontal="center" vertical="center"/>
    </xf>
    <xf numFmtId="169" fontId="75" fillId="2" borderId="54" xfId="8" applyNumberFormat="1" applyFont="1" applyFill="1" applyBorder="1" applyAlignment="1">
      <alignment horizontal="center" vertical="center"/>
    </xf>
    <xf numFmtId="4" fontId="75" fillId="2" borderId="54" xfId="8" applyNumberFormat="1" applyFont="1" applyFill="1" applyBorder="1" applyAlignment="1">
      <alignment horizontal="right" vertical="center" wrapText="1"/>
    </xf>
    <xf numFmtId="4" fontId="75" fillId="0" borderId="55" xfId="0" applyNumberFormat="1" applyFont="1" applyBorder="1" applyAlignment="1">
      <alignment horizontal="right" vertical="center" wrapText="1"/>
    </xf>
    <xf numFmtId="0" fontId="83" fillId="2" borderId="60" xfId="0" applyFont="1" applyFill="1" applyBorder="1" applyAlignment="1">
      <alignment horizontal="right" vertical="center"/>
    </xf>
    <xf numFmtId="4" fontId="9" fillId="2" borderId="47" xfId="0" applyNumberFormat="1" applyFont="1" applyFill="1" applyBorder="1" applyAlignment="1">
      <alignment horizontal="right" vertical="center" wrapText="1"/>
    </xf>
    <xf numFmtId="0" fontId="75" fillId="2" borderId="47" xfId="0" applyFont="1" applyFill="1" applyBorder="1" applyAlignment="1">
      <alignment horizontal="center" vertical="center" wrapText="1"/>
    </xf>
    <xf numFmtId="0" fontId="9" fillId="2" borderId="9" xfId="0" applyFont="1" applyFill="1" applyBorder="1" applyAlignment="1">
      <alignment vertical="center" wrapText="1"/>
    </xf>
    <xf numFmtId="4" fontId="9" fillId="2" borderId="9" xfId="8" applyNumberFormat="1" applyFont="1" applyFill="1" applyBorder="1" applyAlignment="1" applyProtection="1">
      <alignment vertical="center" wrapText="1"/>
    </xf>
    <xf numFmtId="4" fontId="14" fillId="2" borderId="0" xfId="8" applyNumberFormat="1" applyFont="1" applyFill="1" applyBorder="1" applyAlignment="1" applyProtection="1">
      <alignment vertical="center" wrapText="1"/>
    </xf>
    <xf numFmtId="0" fontId="75" fillId="2" borderId="48" xfId="0" applyFont="1" applyFill="1" applyBorder="1" applyAlignment="1">
      <alignment vertical="center"/>
    </xf>
    <xf numFmtId="0" fontId="67" fillId="2" borderId="48" xfId="0" applyFont="1" applyFill="1" applyBorder="1" applyAlignment="1">
      <alignment horizontal="center" vertical="center" wrapText="1"/>
    </xf>
    <xf numFmtId="0" fontId="73" fillId="2" borderId="48" xfId="0" applyFont="1" applyFill="1" applyBorder="1" applyAlignment="1">
      <alignment vertical="center" wrapText="1"/>
    </xf>
    <xf numFmtId="0" fontId="73" fillId="2" borderId="49" xfId="0" applyFont="1" applyFill="1" applyBorder="1" applyAlignment="1">
      <alignment vertical="center"/>
    </xf>
    <xf numFmtId="43" fontId="9" fillId="2" borderId="0" xfId="8" applyFont="1" applyFill="1" applyBorder="1" applyAlignment="1" applyProtection="1">
      <alignment vertical="center" wrapText="1"/>
    </xf>
    <xf numFmtId="4" fontId="9" fillId="2" borderId="0" xfId="8" applyNumberFormat="1" applyFont="1" applyFill="1" applyBorder="1" applyAlignment="1" applyProtection="1">
      <alignment vertical="center" wrapText="1"/>
    </xf>
    <xf numFmtId="0" fontId="79" fillId="2" borderId="47" xfId="0" applyFont="1" applyFill="1" applyBorder="1" applyAlignment="1">
      <alignment horizontal="center" vertical="center" wrapText="1"/>
    </xf>
    <xf numFmtId="0" fontId="75" fillId="2" borderId="47" xfId="0" applyFont="1" applyFill="1" applyBorder="1" applyAlignment="1">
      <alignment vertical="center" wrapText="1"/>
    </xf>
    <xf numFmtId="4" fontId="75" fillId="2" borderId="47" xfId="8" applyNumberFormat="1" applyFont="1" applyFill="1" applyBorder="1" applyAlignment="1" applyProtection="1">
      <alignment horizontal="right" vertical="center" wrapText="1"/>
    </xf>
    <xf numFmtId="4" fontId="75" fillId="2" borderId="47" xfId="0" applyNumberFormat="1" applyFont="1" applyFill="1" applyBorder="1" applyAlignment="1">
      <alignment horizontal="right" vertical="center" wrapText="1"/>
    </xf>
    <xf numFmtId="0" fontId="7" fillId="2" borderId="47" xfId="0" applyFont="1" applyFill="1" applyBorder="1" applyAlignment="1">
      <alignment horizontal="center" vertical="center" wrapText="1"/>
    </xf>
    <xf numFmtId="0" fontId="7" fillId="2" borderId="47" xfId="0" applyFont="1" applyFill="1" applyBorder="1" applyAlignment="1">
      <alignment vertical="center" wrapText="1"/>
    </xf>
    <xf numFmtId="0" fontId="7" fillId="2" borderId="47" xfId="0" applyFont="1" applyFill="1" applyBorder="1" applyAlignment="1">
      <alignment vertical="center"/>
    </xf>
    <xf numFmtId="43" fontId="7" fillId="2" borderId="47" xfId="8" applyFont="1" applyFill="1" applyBorder="1" applyAlignment="1">
      <alignment vertical="center"/>
    </xf>
    <xf numFmtId="4" fontId="7" fillId="2" borderId="47" xfId="0" applyNumberFormat="1" applyFont="1" applyFill="1" applyBorder="1" applyAlignment="1">
      <alignment horizontal="right" vertical="center"/>
    </xf>
    <xf numFmtId="165" fontId="7" fillId="2" borderId="47" xfId="43" applyNumberFormat="1" applyFont="1" applyFill="1" applyBorder="1" applyAlignment="1">
      <alignment vertical="center"/>
    </xf>
    <xf numFmtId="43" fontId="33" fillId="2" borderId="52" xfId="8" applyFont="1" applyFill="1" applyBorder="1" applyAlignment="1">
      <alignment vertical="center"/>
    </xf>
    <xf numFmtId="0" fontId="14" fillId="2" borderId="0" xfId="0" applyFont="1" applyFill="1" applyAlignment="1">
      <alignment vertical="center" wrapText="1"/>
    </xf>
    <xf numFmtId="0" fontId="75" fillId="2" borderId="0" xfId="0" applyFont="1" applyFill="1" applyAlignment="1">
      <alignment vertical="center"/>
    </xf>
    <xf numFmtId="0" fontId="67" fillId="2" borderId="0" xfId="0" applyFont="1" applyFill="1" applyAlignment="1">
      <alignment horizontal="center"/>
    </xf>
    <xf numFmtId="0" fontId="73" fillId="2" borderId="0" xfId="0" applyFont="1" applyFill="1" applyAlignment="1">
      <alignment vertical="center" wrapText="1"/>
    </xf>
    <xf numFmtId="0" fontId="9" fillId="2" borderId="0" xfId="0" applyFont="1" applyFill="1" applyAlignment="1">
      <alignment vertical="center" wrapText="1"/>
    </xf>
    <xf numFmtId="0" fontId="12" fillId="2" borderId="0" xfId="0" applyFont="1" applyFill="1" applyAlignment="1">
      <alignment wrapText="1"/>
    </xf>
    <xf numFmtId="0" fontId="67" fillId="2" borderId="59" xfId="0" applyFont="1" applyFill="1" applyBorder="1" applyAlignment="1">
      <alignment horizontal="right" vertical="center" wrapText="1"/>
    </xf>
    <xf numFmtId="0" fontId="68" fillId="2" borderId="59" xfId="0" applyFont="1" applyFill="1" applyBorder="1" applyAlignment="1">
      <alignment horizontal="left" vertical="center"/>
    </xf>
    <xf numFmtId="0" fontId="74" fillId="2" borderId="59" xfId="0" applyFont="1" applyFill="1" applyBorder="1" applyAlignment="1">
      <alignment horizontal="left" vertical="center"/>
    </xf>
    <xf numFmtId="0" fontId="69" fillId="2" borderId="59" xfId="0" applyFont="1" applyFill="1" applyBorder="1" applyAlignment="1">
      <alignment horizontal="center" vertical="center"/>
    </xf>
    <xf numFmtId="0" fontId="73" fillId="2" borderId="59" xfId="0" applyFont="1" applyFill="1" applyBorder="1" applyAlignment="1">
      <alignment horizontal="left" vertical="center" wrapText="1"/>
    </xf>
    <xf numFmtId="2" fontId="74" fillId="2" borderId="59" xfId="0" applyNumberFormat="1" applyFont="1" applyFill="1" applyBorder="1" applyAlignment="1">
      <alignment horizontal="center" vertical="center" wrapText="1"/>
    </xf>
    <xf numFmtId="0" fontId="74" fillId="2" borderId="59" xfId="0" applyFont="1" applyFill="1" applyBorder="1" applyAlignment="1">
      <alignment horizontal="center" vertical="center" wrapText="1"/>
    </xf>
    <xf numFmtId="4" fontId="12" fillId="2" borderId="59" xfId="8" applyNumberFormat="1" applyFont="1" applyFill="1" applyBorder="1" applyAlignment="1" applyProtection="1">
      <alignment vertical="center" wrapText="1"/>
    </xf>
    <xf numFmtId="2" fontId="74" fillId="2" borderId="12" xfId="0" applyNumberFormat="1" applyFont="1" applyFill="1" applyBorder="1" applyAlignment="1">
      <alignment horizontal="center" vertical="center" wrapText="1"/>
    </xf>
    <xf numFmtId="0" fontId="74" fillId="2" borderId="12" xfId="0" applyFont="1" applyFill="1" applyBorder="1" applyAlignment="1">
      <alignment horizontal="center" vertical="center" wrapText="1"/>
    </xf>
    <xf numFmtId="0" fontId="9" fillId="2" borderId="47" xfId="0" applyFont="1" applyFill="1" applyBorder="1" applyAlignment="1">
      <alignment horizontal="center" vertical="center" wrapText="1"/>
    </xf>
    <xf numFmtId="0" fontId="9" fillId="2" borderId="47" xfId="0" applyFont="1" applyFill="1" applyBorder="1" applyAlignment="1">
      <alignment vertical="center" wrapText="1"/>
    </xf>
    <xf numFmtId="43" fontId="9" fillId="2" borderId="47" xfId="8" applyFont="1" applyFill="1" applyBorder="1" applyAlignment="1" applyProtection="1">
      <alignment horizontal="right" vertical="center" wrapText="1"/>
    </xf>
    <xf numFmtId="0" fontId="9" fillId="0" borderId="47" xfId="0" applyFont="1" applyBorder="1" applyAlignment="1">
      <alignment horizontal="right" vertical="center" wrapText="1"/>
    </xf>
    <xf numFmtId="165" fontId="9" fillId="2" borderId="47" xfId="8" applyNumberFormat="1" applyFont="1" applyFill="1" applyBorder="1" applyAlignment="1" applyProtection="1">
      <alignment horizontal="right" vertical="center" wrapText="1"/>
    </xf>
    <xf numFmtId="49" fontId="79" fillId="8" borderId="47" xfId="0" applyNumberFormat="1" applyFont="1" applyFill="1" applyBorder="1" applyAlignment="1">
      <alignment horizontal="center" vertical="center" wrapText="1"/>
    </xf>
    <xf numFmtId="0" fontId="79" fillId="8" borderId="47" xfId="0" applyFont="1" applyFill="1" applyBorder="1" applyAlignment="1">
      <alignment horizontal="left" vertical="center" wrapText="1"/>
    </xf>
    <xf numFmtId="0" fontId="75" fillId="8" borderId="47" xfId="0" applyFont="1" applyFill="1" applyBorder="1" applyAlignment="1">
      <alignment horizontal="center" vertical="center" wrapText="1"/>
    </xf>
    <xf numFmtId="43" fontId="75" fillId="8" borderId="47" xfId="8" applyFont="1" applyFill="1" applyBorder="1" applyAlignment="1" applyProtection="1">
      <alignment horizontal="right" vertical="center" wrapText="1"/>
    </xf>
    <xf numFmtId="4" fontId="75" fillId="8" borderId="47" xfId="8" applyNumberFormat="1" applyFont="1" applyFill="1" applyBorder="1" applyAlignment="1" applyProtection="1">
      <alignment horizontal="right" vertical="center" wrapText="1"/>
    </xf>
    <xf numFmtId="165" fontId="79" fillId="8" borderId="47" xfId="8" applyNumberFormat="1" applyFont="1" applyFill="1" applyBorder="1" applyAlignment="1" applyProtection="1">
      <alignment horizontal="right" vertical="center" wrapText="1"/>
    </xf>
    <xf numFmtId="4" fontId="9" fillId="2" borderId="47" xfId="8" applyNumberFormat="1" applyFont="1" applyFill="1" applyBorder="1" applyAlignment="1" applyProtection="1">
      <alignment horizontal="right" vertical="center" wrapText="1"/>
    </xf>
    <xf numFmtId="0" fontId="80" fillId="19" borderId="47" xfId="0" applyFont="1" applyFill="1" applyBorder="1" applyAlignment="1">
      <alignment horizontal="center" vertical="center" wrapText="1"/>
    </xf>
    <xf numFmtId="0" fontId="79" fillId="19" borderId="47" xfId="0" applyFont="1" applyFill="1" applyBorder="1" applyAlignment="1">
      <alignment horizontal="center" vertical="center" wrapText="1"/>
    </xf>
    <xf numFmtId="0" fontId="80" fillId="19" borderId="47" xfId="0" applyFont="1" applyFill="1" applyBorder="1" applyAlignment="1">
      <alignment horizontal="left" vertical="center" wrapText="1"/>
    </xf>
    <xf numFmtId="0" fontId="73" fillId="19" borderId="47" xfId="0" applyFont="1" applyFill="1" applyBorder="1" applyAlignment="1">
      <alignment vertical="center" wrapText="1"/>
    </xf>
    <xf numFmtId="43" fontId="73" fillId="19" borderId="47" xfId="8" applyFont="1" applyFill="1" applyBorder="1" applyAlignment="1" applyProtection="1">
      <alignment vertical="center" wrapText="1"/>
    </xf>
    <xf numFmtId="4" fontId="73" fillId="19" borderId="47" xfId="8" applyNumberFormat="1" applyFont="1" applyFill="1" applyBorder="1" applyAlignment="1" applyProtection="1">
      <alignment vertical="center" wrapText="1"/>
    </xf>
    <xf numFmtId="44" fontId="80" fillId="19" borderId="47" xfId="43" applyFont="1" applyFill="1" applyBorder="1" applyAlignment="1" applyProtection="1">
      <alignment horizontal="right" vertical="center" wrapText="1"/>
    </xf>
    <xf numFmtId="43" fontId="7" fillId="2" borderId="47" xfId="8" applyFont="1" applyFill="1" applyBorder="1" applyAlignment="1" applyProtection="1">
      <alignment horizontal="right" vertical="center" wrapText="1"/>
    </xf>
    <xf numFmtId="0" fontId="7" fillId="0" borderId="47" xfId="0" applyFont="1" applyBorder="1" applyAlignment="1">
      <alignment horizontal="right" vertical="center" wrapText="1"/>
    </xf>
    <xf numFmtId="165" fontId="7" fillId="2" borderId="47" xfId="8" applyNumberFormat="1" applyFont="1" applyFill="1" applyBorder="1" applyAlignment="1" applyProtection="1">
      <alignment horizontal="right" vertical="center" wrapText="1"/>
    </xf>
    <xf numFmtId="0" fontId="9" fillId="2" borderId="47" xfId="0" applyFont="1" applyFill="1" applyBorder="1" applyAlignment="1">
      <alignment horizontal="right" vertical="center" wrapText="1"/>
    </xf>
    <xf numFmtId="165" fontId="7" fillId="2" borderId="47" xfId="43" applyNumberFormat="1" applyFont="1" applyFill="1" applyBorder="1" applyAlignment="1" applyProtection="1">
      <alignment horizontal="right" vertical="center" wrapText="1"/>
    </xf>
    <xf numFmtId="0" fontId="9" fillId="0" borderId="47" xfId="0" applyFont="1" applyBorder="1" applyAlignment="1">
      <alignment horizontal="center" vertical="center" wrapText="1"/>
    </xf>
    <xf numFmtId="4" fontId="7" fillId="2" borderId="47" xfId="8" applyNumberFormat="1" applyFont="1" applyFill="1" applyBorder="1" applyAlignment="1">
      <alignment horizontal="right" vertical="center" wrapText="1"/>
    </xf>
    <xf numFmtId="0" fontId="63" fillId="2" borderId="47" xfId="0" applyFont="1" applyFill="1" applyBorder="1" applyAlignment="1">
      <alignment horizontal="center" vertical="center" wrapText="1"/>
    </xf>
    <xf numFmtId="0" fontId="62" fillId="2" borderId="47" xfId="0" applyFont="1" applyFill="1" applyBorder="1" applyAlignment="1">
      <alignment horizontal="center" vertical="center" wrapText="1"/>
    </xf>
    <xf numFmtId="0" fontId="63" fillId="2" borderId="47" xfId="0" applyFont="1" applyFill="1" applyBorder="1" applyAlignment="1">
      <alignment vertical="center" wrapText="1"/>
    </xf>
    <xf numFmtId="4" fontId="63" fillId="2" borderId="47" xfId="8" applyNumberFormat="1" applyFont="1" applyFill="1" applyBorder="1" applyAlignment="1" applyProtection="1">
      <alignment horizontal="right" vertical="center" wrapText="1"/>
    </xf>
    <xf numFmtId="4" fontId="63" fillId="2" borderId="47" xfId="0" applyNumberFormat="1" applyFont="1" applyFill="1" applyBorder="1" applyAlignment="1">
      <alignment horizontal="right" vertical="center" wrapText="1"/>
    </xf>
    <xf numFmtId="0" fontId="66" fillId="2" borderId="47" xfId="0" applyFont="1" applyFill="1" applyBorder="1" applyAlignment="1">
      <alignment horizontal="center" vertical="center" wrapText="1"/>
    </xf>
    <xf numFmtId="0" fontId="7" fillId="2" borderId="47" xfId="0" applyFont="1" applyFill="1" applyBorder="1" applyAlignment="1">
      <alignment horizontal="right" vertical="center"/>
    </xf>
    <xf numFmtId="43" fontId="80" fillId="19" borderId="47" xfId="8" applyFont="1" applyFill="1" applyBorder="1" applyAlignment="1" applyProtection="1">
      <alignment vertical="center" wrapText="1"/>
    </xf>
    <xf numFmtId="0" fontId="79" fillId="7" borderId="47" xfId="0" applyFont="1" applyFill="1" applyBorder="1" applyAlignment="1">
      <alignment horizontal="center" vertical="center" wrapText="1"/>
    </xf>
    <xf numFmtId="49" fontId="80" fillId="7" borderId="47" xfId="0" applyNumberFormat="1" applyFont="1" applyFill="1" applyBorder="1" applyAlignment="1">
      <alignment horizontal="left" vertical="center"/>
    </xf>
    <xf numFmtId="43" fontId="79" fillId="7" borderId="47" xfId="8" applyFont="1" applyFill="1" applyBorder="1" applyAlignment="1" applyProtection="1">
      <alignment horizontal="center" vertical="center" wrapText="1"/>
    </xf>
    <xf numFmtId="4" fontId="79" fillId="7" borderId="47" xfId="8" applyNumberFormat="1" applyFont="1" applyFill="1" applyBorder="1" applyAlignment="1" applyProtection="1">
      <alignment horizontal="center" vertical="center" wrapText="1"/>
    </xf>
    <xf numFmtId="165" fontId="80" fillId="7" borderId="47" xfId="8" applyNumberFormat="1" applyFont="1" applyFill="1" applyBorder="1" applyAlignment="1" applyProtection="1">
      <alignment horizontal="right" vertical="center" wrapText="1"/>
    </xf>
    <xf numFmtId="0" fontId="12" fillId="0" borderId="0" xfId="0" applyFont="1" applyAlignment="1">
      <alignment horizontal="center" wrapText="1"/>
    </xf>
    <xf numFmtId="0" fontId="77" fillId="0" borderId="61" xfId="0" applyFont="1" applyBorder="1" applyAlignment="1">
      <alignment vertical="center"/>
    </xf>
    <xf numFmtId="0" fontId="74" fillId="0" borderId="61" xfId="0" applyFont="1" applyBorder="1" applyAlignment="1">
      <alignment horizontal="center" vertical="center" wrapText="1"/>
    </xf>
    <xf numFmtId="0" fontId="73" fillId="0" borderId="61" xfId="0" applyFont="1" applyBorder="1" applyAlignment="1">
      <alignment vertical="center"/>
    </xf>
    <xf numFmtId="0" fontId="77" fillId="2" borderId="61" xfId="0" applyFont="1" applyFill="1" applyBorder="1" applyAlignment="1">
      <alignment horizontal="left" vertical="center"/>
    </xf>
    <xf numFmtId="0" fontId="77" fillId="2" borderId="61" xfId="0" applyFont="1" applyFill="1" applyBorder="1" applyAlignment="1">
      <alignment horizontal="left" vertical="center" wrapText="1"/>
    </xf>
    <xf numFmtId="0" fontId="75" fillId="2" borderId="0" xfId="0" applyFont="1" applyFill="1" applyAlignment="1">
      <alignment vertical="center" wrapText="1"/>
    </xf>
    <xf numFmtId="0" fontId="77" fillId="2" borderId="12" xfId="0" applyFont="1" applyFill="1" applyBorder="1" applyAlignment="1">
      <alignment horizontal="left" vertical="center"/>
    </xf>
    <xf numFmtId="0" fontId="74" fillId="7" borderId="1" xfId="0" applyFont="1" applyFill="1" applyBorder="1" applyAlignment="1">
      <alignment horizontal="center" vertical="center" wrapText="1"/>
    </xf>
    <xf numFmtId="0" fontId="74" fillId="7" borderId="4" xfId="0" applyFont="1" applyFill="1" applyBorder="1" applyAlignment="1">
      <alignment horizontal="center" vertical="center" wrapText="1"/>
    </xf>
    <xf numFmtId="0" fontId="75" fillId="2" borderId="1" xfId="0" applyFont="1" applyFill="1" applyBorder="1" applyAlignment="1">
      <alignment horizontal="center" vertical="center" wrapText="1"/>
    </xf>
    <xf numFmtId="0" fontId="69" fillId="2" borderId="4" xfId="0" applyFont="1" applyFill="1" applyBorder="1" applyAlignment="1">
      <alignment vertical="center" wrapText="1"/>
    </xf>
    <xf numFmtId="0" fontId="69" fillId="2" borderId="4" xfId="0" applyFont="1" applyFill="1" applyBorder="1" applyAlignment="1">
      <alignment horizontal="center" vertical="center" wrapText="1"/>
    </xf>
    <xf numFmtId="43" fontId="69" fillId="2" borderId="2" xfId="8" applyFont="1" applyFill="1" applyBorder="1" applyAlignment="1" applyProtection="1">
      <alignment horizontal="right" vertical="center" wrapText="1"/>
    </xf>
    <xf numFmtId="0" fontId="74" fillId="7" borderId="12" xfId="0" applyFont="1" applyFill="1" applyBorder="1" applyAlignment="1">
      <alignment horizontal="center" vertical="center" wrapText="1"/>
    </xf>
    <xf numFmtId="2" fontId="12" fillId="2" borderId="53" xfId="0" applyNumberFormat="1" applyFont="1" applyFill="1" applyBorder="1" applyAlignment="1">
      <alignment horizontal="center" vertical="center" wrapText="1"/>
    </xf>
    <xf numFmtId="0" fontId="68" fillId="2" borderId="62" xfId="0" applyFont="1" applyFill="1" applyBorder="1" applyAlignment="1">
      <alignment vertical="center"/>
    </xf>
    <xf numFmtId="10" fontId="68" fillId="2" borderId="62" xfId="3" applyNumberFormat="1" applyFont="1" applyFill="1" applyBorder="1" applyAlignment="1" applyProtection="1">
      <alignment horizontal="left" vertical="center" wrapText="1"/>
    </xf>
    <xf numFmtId="0" fontId="68" fillId="2" borderId="62" xfId="0" applyFont="1" applyFill="1" applyBorder="1" applyAlignment="1">
      <alignment horizontal="left" vertical="center"/>
    </xf>
    <xf numFmtId="0" fontId="68" fillId="2" borderId="63" xfId="0" applyFont="1" applyFill="1" applyBorder="1" applyAlignment="1">
      <alignment horizontal="left" vertical="center"/>
    </xf>
    <xf numFmtId="10" fontId="69" fillId="2" borderId="4" xfId="3" applyNumberFormat="1" applyFont="1" applyFill="1" applyBorder="1" applyAlignment="1">
      <alignment vertical="center" wrapText="1"/>
    </xf>
    <xf numFmtId="0" fontId="77" fillId="2" borderId="49" xfId="0" applyFont="1" applyFill="1" applyBorder="1" applyAlignment="1">
      <alignment horizontal="left" vertical="center"/>
    </xf>
    <xf numFmtId="0" fontId="67" fillId="2" borderId="56" xfId="0" applyFont="1" applyFill="1" applyBorder="1" applyAlignment="1">
      <alignment vertical="center" wrapText="1"/>
    </xf>
    <xf numFmtId="0" fontId="67" fillId="2" borderId="56" xfId="0" applyFont="1" applyFill="1" applyBorder="1" applyAlignment="1">
      <alignment vertical="center"/>
    </xf>
    <xf numFmtId="0" fontId="74" fillId="7" borderId="54" xfId="14" applyFont="1" applyFill="1" applyBorder="1" applyAlignment="1">
      <alignment horizontal="center"/>
    </xf>
    <xf numFmtId="0" fontId="67" fillId="0" borderId="54" xfId="14" applyFont="1" applyBorder="1" applyAlignment="1">
      <alignment horizontal="center"/>
    </xf>
    <xf numFmtId="0" fontId="67" fillId="0" borderId="54" xfId="14" applyFont="1" applyBorder="1" applyAlignment="1">
      <alignment horizontal="center" vertical="center"/>
    </xf>
    <xf numFmtId="44" fontId="67" fillId="0" borderId="54" xfId="70" applyFont="1" applyFill="1" applyBorder="1" applyAlignment="1">
      <alignment horizontal="center"/>
    </xf>
    <xf numFmtId="0" fontId="74" fillId="7" borderId="54" xfId="14" applyFont="1" applyFill="1" applyBorder="1" applyAlignment="1">
      <alignment horizontal="center" vertical="center"/>
    </xf>
    <xf numFmtId="0" fontId="74" fillId="19" borderId="54" xfId="14" applyFont="1" applyFill="1" applyBorder="1" applyAlignment="1">
      <alignment horizontal="center" vertical="center"/>
    </xf>
    <xf numFmtId="0" fontId="74" fillId="0" borderId="54" xfId="14" applyFont="1" applyBorder="1" applyAlignment="1">
      <alignment horizontal="left" vertical="center" wrapText="1"/>
    </xf>
    <xf numFmtId="0" fontId="74" fillId="0" borderId="54" xfId="14" applyFont="1" applyBorder="1" applyAlignment="1">
      <alignment horizontal="center" vertical="center"/>
    </xf>
    <xf numFmtId="14" fontId="74" fillId="2" borderId="54" xfId="14" applyNumberFormat="1" applyFont="1" applyFill="1" applyBorder="1" applyAlignment="1">
      <alignment horizontal="center" vertical="center"/>
    </xf>
    <xf numFmtId="44" fontId="74" fillId="2" borderId="54" xfId="16" applyFont="1" applyFill="1" applyBorder="1" applyAlignment="1">
      <alignment horizontal="center" vertical="center"/>
    </xf>
    <xf numFmtId="0" fontId="86" fillId="7" borderId="54" xfId="0" applyFont="1" applyFill="1" applyBorder="1" applyAlignment="1">
      <alignment horizontal="center"/>
    </xf>
    <xf numFmtId="0" fontId="89" fillId="2" borderId="54" xfId="0" applyFont="1" applyFill="1" applyBorder="1" applyAlignment="1">
      <alignment horizontal="center" vertical="center"/>
    </xf>
    <xf numFmtId="0" fontId="88" fillId="2" borderId="54" xfId="0" applyFont="1" applyFill="1" applyBorder="1" applyAlignment="1">
      <alignment horizontal="center" vertical="center"/>
    </xf>
    <xf numFmtId="0" fontId="90" fillId="2" borderId="54" xfId="0" applyFont="1" applyFill="1" applyBorder="1" applyAlignment="1">
      <alignment horizontal="center" vertical="center"/>
    </xf>
    <xf numFmtId="0" fontId="91" fillId="0" borderId="54" xfId="0" applyFont="1" applyBorder="1"/>
    <xf numFmtId="165" fontId="92" fillId="2" borderId="54" xfId="0" applyNumberFormat="1" applyFont="1" applyFill="1" applyBorder="1" applyAlignment="1">
      <alignment horizontal="right" vertical="center"/>
    </xf>
    <xf numFmtId="10" fontId="93" fillId="2" borderId="54" xfId="0" applyNumberFormat="1" applyFont="1" applyFill="1" applyBorder="1" applyAlignment="1">
      <alignment horizontal="center" vertical="center"/>
    </xf>
    <xf numFmtId="10" fontId="92" fillId="2" borderId="54" xfId="0" applyNumberFormat="1" applyFont="1" applyFill="1" applyBorder="1" applyAlignment="1">
      <alignment horizontal="center" vertical="center"/>
    </xf>
    <xf numFmtId="0" fontId="94" fillId="8" borderId="54" xfId="0" applyFont="1" applyFill="1" applyBorder="1" applyAlignment="1">
      <alignment horizontal="center" vertical="center"/>
    </xf>
    <xf numFmtId="165" fontId="92" fillId="2" borderId="54" xfId="0" applyNumberFormat="1" applyFont="1" applyFill="1" applyBorder="1" applyAlignment="1">
      <alignment horizontal="center" vertical="center"/>
    </xf>
    <xf numFmtId="165" fontId="88" fillId="2" borderId="54" xfId="0" applyNumberFormat="1" applyFont="1" applyFill="1" applyBorder="1" applyAlignment="1">
      <alignment horizontal="center" vertical="center"/>
    </xf>
    <xf numFmtId="0" fontId="92" fillId="2" borderId="54" xfId="0" applyFont="1" applyFill="1" applyBorder="1" applyAlignment="1">
      <alignment horizontal="center" vertical="center"/>
    </xf>
    <xf numFmtId="10" fontId="88" fillId="2" borderId="54" xfId="3" applyNumberFormat="1" applyFont="1" applyFill="1" applyBorder="1" applyAlignment="1">
      <alignment horizontal="center" vertical="center"/>
    </xf>
    <xf numFmtId="0" fontId="88" fillId="2" borderId="54" xfId="0" applyFont="1" applyFill="1" applyBorder="1" applyAlignment="1">
      <alignment vertical="center" wrapText="1"/>
    </xf>
    <xf numFmtId="0" fontId="88" fillId="2" borderId="54" xfId="0" applyFont="1" applyFill="1" applyBorder="1" applyAlignment="1">
      <alignment vertical="center"/>
    </xf>
    <xf numFmtId="10" fontId="88" fillId="2" borderId="54" xfId="0" applyNumberFormat="1" applyFont="1" applyFill="1" applyBorder="1" applyAlignment="1">
      <alignment horizontal="center" vertical="center"/>
    </xf>
    <xf numFmtId="0" fontId="67" fillId="0" borderId="54" xfId="0" applyFont="1" applyBorder="1" applyAlignment="1">
      <alignment vertical="center" wrapText="1"/>
    </xf>
    <xf numFmtId="10" fontId="23" fillId="2" borderId="54" xfId="0" applyNumberFormat="1" applyFont="1" applyFill="1" applyBorder="1" applyAlignment="1">
      <alignment horizontal="center" vertical="center"/>
    </xf>
    <xf numFmtId="165" fontId="23" fillId="2" borderId="54" xfId="0" applyNumberFormat="1" applyFont="1" applyFill="1" applyBorder="1" applyAlignment="1">
      <alignment horizontal="center" vertical="center"/>
    </xf>
    <xf numFmtId="9" fontId="23" fillId="2" borderId="54" xfId="0" applyNumberFormat="1" applyFont="1" applyFill="1" applyBorder="1" applyAlignment="1">
      <alignment horizontal="center" vertical="center"/>
    </xf>
    <xf numFmtId="0" fontId="38" fillId="0" borderId="54" xfId="0" applyFont="1" applyBorder="1"/>
    <xf numFmtId="0" fontId="5" fillId="2" borderId="54" xfId="0" applyFont="1" applyFill="1" applyBorder="1" applyAlignment="1">
      <alignment horizontal="center" vertical="center"/>
    </xf>
    <xf numFmtId="0" fontId="39" fillId="2" borderId="54" xfId="0" applyFont="1" applyFill="1" applyBorder="1" applyAlignment="1">
      <alignment horizontal="center" vertical="center" wrapText="1"/>
    </xf>
    <xf numFmtId="0" fontId="39" fillId="2" borderId="54" xfId="0" applyFont="1" applyFill="1" applyBorder="1" applyAlignment="1">
      <alignment horizontal="center" vertical="center"/>
    </xf>
    <xf numFmtId="0" fontId="22" fillId="2" borderId="54" xfId="0" applyFont="1" applyFill="1" applyBorder="1" applyAlignment="1">
      <alignment horizontal="center" vertical="center"/>
    </xf>
    <xf numFmtId="165" fontId="22" fillId="2" borderId="54" xfId="0" applyNumberFormat="1" applyFont="1" applyFill="1" applyBorder="1" applyAlignment="1">
      <alignment horizontal="center" vertical="center"/>
    </xf>
    <xf numFmtId="0" fontId="0" fillId="2" borderId="50" xfId="0" applyFill="1" applyBorder="1"/>
    <xf numFmtId="0" fontId="9" fillId="2" borderId="51" xfId="0" applyFont="1" applyFill="1" applyBorder="1" applyAlignment="1">
      <alignment vertical="center" wrapText="1"/>
    </xf>
    <xf numFmtId="0" fontId="0" fillId="2" borderId="52" xfId="0" applyFill="1" applyBorder="1"/>
    <xf numFmtId="0" fontId="14" fillId="2" borderId="64" xfId="0" applyFont="1" applyFill="1" applyBorder="1" applyAlignment="1">
      <alignment vertical="center" wrapText="1"/>
    </xf>
    <xf numFmtId="0" fontId="0" fillId="2" borderId="53" xfId="0" applyFill="1" applyBorder="1"/>
    <xf numFmtId="0" fontId="9" fillId="2" borderId="65" xfId="0" applyFont="1" applyFill="1" applyBorder="1" applyAlignment="1">
      <alignment vertical="center" wrapText="1"/>
    </xf>
    <xf numFmtId="0" fontId="77" fillId="2" borderId="47" xfId="0" applyFont="1" applyFill="1" applyBorder="1" applyAlignment="1">
      <alignment vertical="center" wrapText="1"/>
    </xf>
    <xf numFmtId="0" fontId="73" fillId="2" borderId="12" xfId="0" applyFont="1" applyFill="1" applyBorder="1" applyAlignment="1">
      <alignment vertical="center" wrapText="1"/>
    </xf>
    <xf numFmtId="0" fontId="6" fillId="0" borderId="50" xfId="6" applyBorder="1"/>
    <xf numFmtId="0" fontId="67" fillId="2" borderId="68" xfId="0" applyFont="1" applyFill="1" applyBorder="1" applyAlignment="1">
      <alignment horizontal="center" vertical="center" wrapText="1"/>
    </xf>
    <xf numFmtId="0" fontId="73" fillId="2" borderId="51" xfId="0" applyFont="1" applyFill="1" applyBorder="1" applyAlignment="1">
      <alignment vertical="center" wrapText="1"/>
    </xf>
    <xf numFmtId="0" fontId="6" fillId="0" borderId="52" xfId="6" applyBorder="1"/>
    <xf numFmtId="0" fontId="77" fillId="2" borderId="64" xfId="0" applyFont="1" applyFill="1" applyBorder="1" applyAlignment="1">
      <alignment vertical="center"/>
    </xf>
    <xf numFmtId="0" fontId="73" fillId="2" borderId="69" xfId="0" applyFont="1" applyFill="1" applyBorder="1" applyAlignment="1">
      <alignment vertical="center" wrapText="1"/>
    </xf>
    <xf numFmtId="0" fontId="67" fillId="2" borderId="62" xfId="0" applyFont="1" applyFill="1" applyBorder="1" applyAlignment="1">
      <alignment horizontal="right" vertical="center"/>
    </xf>
    <xf numFmtId="0" fontId="84" fillId="0" borderId="52" xfId="6" applyFont="1" applyBorder="1"/>
    <xf numFmtId="0" fontId="84" fillId="0" borderId="0" xfId="6" applyFont="1"/>
    <xf numFmtId="0" fontId="84" fillId="0" borderId="64" xfId="6" applyFont="1" applyBorder="1"/>
    <xf numFmtId="0" fontId="83" fillId="0" borderId="52" xfId="6" applyFont="1" applyBorder="1" applyAlignment="1">
      <alignment horizontal="left"/>
    </xf>
    <xf numFmtId="0" fontId="84" fillId="0" borderId="0" xfId="6" applyFont="1" applyAlignment="1">
      <alignment horizontal="center" vertical="center"/>
    </xf>
    <xf numFmtId="0" fontId="84" fillId="0" borderId="64" xfId="6" applyFont="1" applyBorder="1" applyAlignment="1">
      <alignment horizontal="center" vertical="center"/>
    </xf>
    <xf numFmtId="0" fontId="83" fillId="0" borderId="0" xfId="6" applyFont="1"/>
    <xf numFmtId="0" fontId="84" fillId="0" borderId="0" xfId="6" applyFont="1" applyAlignment="1">
      <alignment horizontal="left" vertical="center"/>
    </xf>
    <xf numFmtId="2" fontId="83" fillId="0" borderId="0" xfId="6" applyNumberFormat="1" applyFont="1"/>
    <xf numFmtId="43" fontId="83" fillId="0" borderId="0" xfId="8" applyFont="1" applyBorder="1"/>
    <xf numFmtId="0" fontId="83" fillId="0" borderId="0" xfId="6" applyFont="1" applyAlignment="1">
      <alignment horizontal="right"/>
    </xf>
    <xf numFmtId="0" fontId="83" fillId="0" borderId="0" xfId="6" applyFont="1" applyAlignment="1">
      <alignment horizontal="left" vertical="center"/>
    </xf>
    <xf numFmtId="0" fontId="83" fillId="0" borderId="0" xfId="6" applyFont="1" applyAlignment="1">
      <alignment horizontal="center" vertical="center"/>
    </xf>
    <xf numFmtId="0" fontId="84" fillId="0" borderId="70" xfId="6" applyFont="1" applyBorder="1" applyAlignment="1">
      <alignment horizontal="center" vertical="center"/>
    </xf>
    <xf numFmtId="10" fontId="73" fillId="20" borderId="54" xfId="6" applyNumberFormat="1" applyFont="1" applyFill="1" applyBorder="1" applyAlignment="1" applyProtection="1">
      <alignment horizontal="center" vertical="center"/>
      <protection locked="0"/>
    </xf>
    <xf numFmtId="0" fontId="77" fillId="21" borderId="54" xfId="6" applyFont="1" applyFill="1" applyBorder="1" applyAlignment="1">
      <alignment horizontal="center" vertical="center" wrapText="1"/>
    </xf>
    <xf numFmtId="10" fontId="77" fillId="21" borderId="54" xfId="6" applyNumberFormat="1" applyFont="1" applyFill="1" applyBorder="1" applyAlignment="1">
      <alignment horizontal="center" vertical="center"/>
    </xf>
    <xf numFmtId="0" fontId="84" fillId="0" borderId="54" xfId="6" applyFont="1" applyBorder="1"/>
    <xf numFmtId="0" fontId="83" fillId="0" borderId="54" xfId="6" applyFont="1" applyBorder="1" applyAlignment="1">
      <alignment horizontal="center" vertical="center"/>
    </xf>
    <xf numFmtId="0" fontId="83" fillId="0" borderId="54" xfId="6" applyFont="1" applyBorder="1" applyAlignment="1">
      <alignment horizontal="center"/>
    </xf>
    <xf numFmtId="10" fontId="84" fillId="0" borderId="54" xfId="3" applyNumberFormat="1" applyFont="1" applyBorder="1" applyAlignment="1">
      <alignment horizontal="center"/>
    </xf>
    <xf numFmtId="0" fontId="67" fillId="2" borderId="71" xfId="0" applyFont="1" applyFill="1" applyBorder="1" applyAlignment="1">
      <alignment horizontal="right" vertical="center" wrapText="1"/>
    </xf>
    <xf numFmtId="0" fontId="9" fillId="0" borderId="67" xfId="6" applyFont="1" applyBorder="1"/>
    <xf numFmtId="0" fontId="83" fillId="0" borderId="56" xfId="6" applyFont="1" applyBorder="1" applyAlignment="1">
      <alignment vertical="center" wrapText="1"/>
    </xf>
    <xf numFmtId="0" fontId="0" fillId="0" borderId="0" xfId="6" applyFont="1"/>
    <xf numFmtId="0" fontId="75" fillId="0" borderId="0" xfId="6" applyFont="1"/>
    <xf numFmtId="0" fontId="75" fillId="2" borderId="9" xfId="0" applyFont="1" applyFill="1" applyBorder="1" applyAlignment="1">
      <alignment vertical="center" wrapText="1"/>
    </xf>
    <xf numFmtId="4" fontId="9" fillId="0" borderId="0" xfId="8" applyNumberFormat="1" applyFont="1" applyFill="1" applyBorder="1" applyAlignment="1" applyProtection="1">
      <alignment vertical="center" wrapText="1"/>
    </xf>
    <xf numFmtId="43" fontId="9" fillId="0" borderId="0" xfId="8" applyFont="1" applyFill="1" applyBorder="1" applyAlignment="1" applyProtection="1">
      <alignment vertical="center" wrapText="1"/>
    </xf>
    <xf numFmtId="0" fontId="14" fillId="0" borderId="0" xfId="0" applyFont="1" applyAlignment="1">
      <alignment vertical="center"/>
    </xf>
    <xf numFmtId="0" fontId="95" fillId="0" borderId="0" xfId="6" applyFont="1" applyAlignment="1">
      <alignment horizontal="center"/>
    </xf>
    <xf numFmtId="43" fontId="75" fillId="2" borderId="0" xfId="8" applyFont="1" applyFill="1" applyBorder="1" applyAlignment="1" applyProtection="1">
      <alignment vertical="center" wrapText="1"/>
    </xf>
    <xf numFmtId="0" fontId="95" fillId="0" borderId="72" xfId="6" applyFont="1" applyBorder="1" applyAlignment="1">
      <alignment horizontal="center"/>
    </xf>
    <xf numFmtId="10" fontId="96" fillId="0" borderId="72" xfId="6" applyNumberFormat="1" applyFont="1" applyBorder="1" applyAlignment="1">
      <alignment horizontal="center"/>
    </xf>
    <xf numFmtId="0" fontId="97" fillId="0" borderId="0" xfId="0" applyFont="1" applyAlignment="1">
      <alignment horizontal="center" vertical="center" wrapText="1"/>
    </xf>
    <xf numFmtId="0" fontId="97" fillId="0" borderId="0" xfId="0" applyFont="1" applyAlignment="1">
      <alignment vertical="center" wrapText="1"/>
    </xf>
    <xf numFmtId="0" fontId="67" fillId="2" borderId="62" xfId="0" applyFont="1" applyFill="1" applyBorder="1" applyAlignment="1">
      <alignment horizontal="center" vertical="center"/>
    </xf>
    <xf numFmtId="4" fontId="12" fillId="0" borderId="0" xfId="8" applyNumberFormat="1" applyFont="1" applyFill="1" applyBorder="1" applyAlignment="1" applyProtection="1">
      <alignment vertical="center"/>
    </xf>
    <xf numFmtId="4" fontId="12" fillId="0" borderId="0" xfId="8" applyNumberFormat="1" applyFont="1" applyFill="1" applyBorder="1" applyAlignment="1" applyProtection="1">
      <alignment horizontal="center" vertical="center"/>
    </xf>
    <xf numFmtId="0" fontId="68" fillId="2" borderId="52" xfId="0" applyFont="1" applyFill="1" applyBorder="1" applyAlignment="1">
      <alignment wrapText="1"/>
    </xf>
    <xf numFmtId="0" fontId="68" fillId="2" borderId="64" xfId="0" applyFont="1" applyFill="1" applyBorder="1" applyAlignment="1">
      <alignment wrapText="1"/>
    </xf>
    <xf numFmtId="0" fontId="11" fillId="0" borderId="0" xfId="0" applyFont="1" applyAlignment="1">
      <alignment horizontal="center" wrapText="1"/>
    </xf>
    <xf numFmtId="4" fontId="33" fillId="0" borderId="0" xfId="8" applyNumberFormat="1" applyFont="1" applyFill="1" applyBorder="1" applyAlignment="1">
      <alignment vertical="center"/>
    </xf>
    <xf numFmtId="0" fontId="12" fillId="0" borderId="0" xfId="0" applyFont="1" applyAlignment="1">
      <alignment wrapText="1"/>
    </xf>
    <xf numFmtId="4" fontId="12" fillId="0" borderId="0" xfId="8" applyNumberFormat="1" applyFont="1" applyFill="1" applyBorder="1" applyAlignment="1" applyProtection="1">
      <alignment vertical="center" wrapText="1"/>
    </xf>
    <xf numFmtId="0" fontId="95" fillId="0" borderId="72" xfId="6" applyFont="1" applyBorder="1" applyAlignment="1">
      <alignment horizontal="center" vertical="center" wrapText="1"/>
    </xf>
    <xf numFmtId="0" fontId="67" fillId="2" borderId="10" xfId="0" applyFont="1" applyFill="1" applyBorder="1" applyAlignment="1">
      <alignment horizontal="right" vertical="center" wrapText="1"/>
    </xf>
    <xf numFmtId="0" fontId="68" fillId="2" borderId="0" xfId="0" applyFont="1" applyFill="1" applyAlignment="1">
      <alignment horizontal="left" vertical="center"/>
    </xf>
    <xf numFmtId="10" fontId="72" fillId="2" borderId="0" xfId="3" applyNumberFormat="1" applyFont="1" applyFill="1" applyBorder="1" applyAlignment="1" applyProtection="1">
      <alignment vertical="center" wrapText="1"/>
    </xf>
    <xf numFmtId="0" fontId="74" fillId="2" borderId="0" xfId="3" applyNumberFormat="1" applyFont="1" applyFill="1" applyBorder="1" applyAlignment="1" applyProtection="1">
      <alignment horizontal="center" vertical="center" wrapText="1"/>
    </xf>
    <xf numFmtId="10" fontId="72" fillId="2" borderId="0" xfId="3" applyNumberFormat="1" applyFont="1" applyFill="1" applyBorder="1" applyAlignment="1" applyProtection="1">
      <alignment horizontal="left" vertical="center" wrapText="1"/>
    </xf>
    <xf numFmtId="2" fontId="74" fillId="2" borderId="0" xfId="0" applyNumberFormat="1" applyFont="1" applyFill="1" applyAlignment="1">
      <alignment horizontal="center" vertical="center" wrapText="1"/>
    </xf>
    <xf numFmtId="0" fontId="74" fillId="2" borderId="0" xfId="0" applyFont="1" applyFill="1" applyAlignment="1">
      <alignment horizontal="center" vertical="center" wrapText="1"/>
    </xf>
    <xf numFmtId="4" fontId="74" fillId="2" borderId="11" xfId="8" applyNumberFormat="1" applyFont="1" applyFill="1" applyBorder="1" applyAlignment="1" applyProtection="1">
      <alignment vertical="center" wrapText="1"/>
    </xf>
    <xf numFmtId="4" fontId="12" fillId="2" borderId="0" xfId="8" applyNumberFormat="1" applyFont="1" applyFill="1" applyBorder="1" applyAlignment="1" applyProtection="1">
      <alignment vertical="center" wrapText="1"/>
    </xf>
    <xf numFmtId="0" fontId="12" fillId="2" borderId="0" xfId="0" applyFont="1" applyFill="1" applyAlignment="1">
      <alignment horizontal="center" wrapText="1"/>
    </xf>
    <xf numFmtId="0" fontId="79" fillId="0" borderId="10" xfId="6" applyFont="1" applyBorder="1"/>
    <xf numFmtId="0" fontId="79" fillId="0" borderId="0" xfId="6" applyFont="1"/>
    <xf numFmtId="0" fontId="79" fillId="0" borderId="11" xfId="6" applyFont="1" applyBorder="1"/>
    <xf numFmtId="0" fontId="95" fillId="0" borderId="0" xfId="6" applyFont="1"/>
    <xf numFmtId="10" fontId="21" fillId="0" borderId="0" xfId="6" applyNumberFormat="1" applyFont="1" applyAlignment="1" applyProtection="1">
      <alignment horizontal="center"/>
      <protection locked="0"/>
    </xf>
    <xf numFmtId="10" fontId="98" fillId="0" borderId="0" xfId="6" applyNumberFormat="1" applyFont="1" applyAlignment="1" applyProtection="1">
      <alignment horizontal="center"/>
      <protection locked="0"/>
    </xf>
    <xf numFmtId="1" fontId="67" fillId="0" borderId="0" xfId="6" applyNumberFormat="1" applyFont="1" applyAlignment="1">
      <alignment horizontal="center" vertical="center"/>
    </xf>
    <xf numFmtId="0" fontId="21" fillId="0" borderId="0" xfId="6" applyFont="1" applyAlignment="1">
      <alignment horizontal="left"/>
    </xf>
    <xf numFmtId="0" fontId="98" fillId="0" borderId="0" xfId="6" applyFont="1" applyAlignment="1">
      <alignment horizontal="left"/>
    </xf>
    <xf numFmtId="0" fontId="85" fillId="0" borderId="0" xfId="6" applyFont="1"/>
    <xf numFmtId="0" fontId="85" fillId="0" borderId="11" xfId="6" applyFont="1" applyBorder="1"/>
    <xf numFmtId="0" fontId="8" fillId="0" borderId="0" xfId="6" applyFont="1"/>
    <xf numFmtId="0" fontId="14" fillId="0" borderId="0" xfId="6" applyFont="1" applyAlignment="1">
      <alignment horizontal="center"/>
    </xf>
    <xf numFmtId="0" fontId="45" fillId="0" borderId="0" xfId="6" applyFont="1" applyAlignment="1">
      <alignment horizontal="center"/>
    </xf>
    <xf numFmtId="0" fontId="7" fillId="0" borderId="0" xfId="77" applyFont="1" applyAlignment="1">
      <alignment horizontal="left" vertical="top"/>
    </xf>
    <xf numFmtId="0" fontId="95" fillId="0" borderId="0" xfId="77" applyFont="1" applyAlignment="1">
      <alignment horizontal="left" vertical="top"/>
    </xf>
    <xf numFmtId="170" fontId="21" fillId="0" borderId="0" xfId="78" applyFont="1" applyFill="1" applyBorder="1" applyAlignment="1" applyProtection="1">
      <alignment horizontal="left"/>
      <protection locked="0"/>
    </xf>
    <xf numFmtId="170" fontId="98" fillId="0" borderId="0" xfId="78" applyFont="1" applyFill="1" applyBorder="1" applyAlignment="1" applyProtection="1">
      <alignment horizontal="left"/>
      <protection locked="0"/>
    </xf>
    <xf numFmtId="0" fontId="85" fillId="0" borderId="56" xfId="6" applyFont="1" applyBorder="1"/>
    <xf numFmtId="0" fontId="85" fillId="0" borderId="47" xfId="6" applyFont="1" applyBorder="1"/>
    <xf numFmtId="0" fontId="85" fillId="0" borderId="67" xfId="6" applyFont="1" applyBorder="1"/>
    <xf numFmtId="4" fontId="13" fillId="0" borderId="0" xfId="6" applyNumberFormat="1" applyFont="1" applyAlignment="1">
      <alignment horizontal="center" vertical="center" wrapText="1"/>
    </xf>
    <xf numFmtId="4" fontId="99" fillId="0" borderId="0" xfId="6" applyNumberFormat="1" applyFont="1" applyAlignment="1">
      <alignment horizontal="center" vertical="center" wrapText="1"/>
    </xf>
    <xf numFmtId="0" fontId="95" fillId="0" borderId="85" xfId="6" applyFont="1" applyBorder="1" applyAlignment="1">
      <alignment horizontal="center" vertical="center"/>
    </xf>
    <xf numFmtId="0" fontId="95" fillId="0" borderId="44" xfId="6" applyFont="1" applyBorder="1" applyAlignment="1">
      <alignment horizontal="center" vertical="center"/>
    </xf>
    <xf numFmtId="0" fontId="73" fillId="0" borderId="54" xfId="6" applyFont="1" applyBorder="1" applyAlignment="1">
      <alignment horizontal="center" vertical="center"/>
    </xf>
    <xf numFmtId="10" fontId="51" fillId="0" borderId="0" xfId="6" applyNumberFormat="1" applyFont="1" applyAlignment="1" applyProtection="1">
      <alignment horizontal="center" vertical="center"/>
      <protection locked="0"/>
    </xf>
    <xf numFmtId="10" fontId="100" fillId="0" borderId="0" xfId="6" applyNumberFormat="1" applyFont="1" applyAlignment="1" applyProtection="1">
      <alignment horizontal="center" vertical="center"/>
      <protection locked="0"/>
    </xf>
    <xf numFmtId="10" fontId="100" fillId="0" borderId="89" xfId="6" applyNumberFormat="1" applyFont="1" applyBorder="1" applyAlignment="1">
      <alignment horizontal="center" vertical="center"/>
    </xf>
    <xf numFmtId="10" fontId="73" fillId="0" borderId="54" xfId="6" applyNumberFormat="1" applyFont="1" applyBorder="1" applyAlignment="1">
      <alignment horizontal="center" vertical="center"/>
    </xf>
    <xf numFmtId="10" fontId="51" fillId="0" borderId="0" xfId="6" applyNumberFormat="1" applyFont="1" applyAlignment="1">
      <alignment horizontal="center" vertical="center"/>
    </xf>
    <xf numFmtId="10" fontId="100" fillId="0" borderId="0" xfId="6" applyNumberFormat="1" applyFont="1" applyAlignment="1">
      <alignment horizontal="center" vertical="center"/>
    </xf>
    <xf numFmtId="10" fontId="100" fillId="0" borderId="89" xfId="6" applyNumberFormat="1" applyFont="1" applyBorder="1" applyAlignment="1">
      <alignment horizontal="center" vertical="center" wrapText="1"/>
    </xf>
    <xf numFmtId="0" fontId="73" fillId="0" borderId="54" xfId="6" applyFont="1" applyBorder="1" applyAlignment="1">
      <alignment horizontal="center" vertical="center" wrapText="1"/>
    </xf>
    <xf numFmtId="0" fontId="101" fillId="0" borderId="90" xfId="6" applyFont="1" applyBorder="1" applyAlignment="1">
      <alignment horizontal="right" vertical="center"/>
    </xf>
    <xf numFmtId="0" fontId="103" fillId="0" borderId="0" xfId="6" applyFont="1" applyAlignment="1">
      <alignment horizontal="left" vertical="center" indent="1"/>
    </xf>
    <xf numFmtId="0" fontId="104" fillId="0" borderId="0" xfId="6" applyFont="1" applyAlignment="1">
      <alignment horizontal="left" vertical="center" indent="1"/>
    </xf>
    <xf numFmtId="0" fontId="85" fillId="0" borderId="90" xfId="6" applyFont="1" applyBorder="1"/>
    <xf numFmtId="0" fontId="8" fillId="0" borderId="0" xfId="6" applyFont="1" applyAlignment="1">
      <alignment horizontal="center" vertical="center"/>
    </xf>
    <xf numFmtId="0" fontId="0" fillId="0" borderId="0" xfId="6" applyFont="1" applyAlignment="1">
      <alignment horizontal="center" vertical="center"/>
    </xf>
    <xf numFmtId="0" fontId="85" fillId="0" borderId="90" xfId="6" applyFont="1" applyBorder="1" applyAlignment="1">
      <alignment horizontal="center" vertical="top"/>
    </xf>
    <xf numFmtId="0" fontId="85" fillId="0" borderId="0" xfId="6" applyFont="1" applyAlignment="1">
      <alignment horizontal="center" vertical="top"/>
    </xf>
    <xf numFmtId="0" fontId="105" fillId="0" borderId="0" xfId="6" applyFont="1" applyAlignment="1">
      <alignment horizontal="right" vertical="center"/>
    </xf>
    <xf numFmtId="0" fontId="105" fillId="0" borderId="0" xfId="6" applyFont="1" applyAlignment="1">
      <alignment horizontal="left" vertical="center"/>
    </xf>
    <xf numFmtId="0" fontId="85" fillId="0" borderId="11" xfId="6" applyFont="1" applyBorder="1" applyAlignment="1">
      <alignment horizontal="center" vertical="top"/>
    </xf>
    <xf numFmtId="0" fontId="8" fillId="0" borderId="0" xfId="6" applyFont="1" applyAlignment="1">
      <alignment horizontal="center" vertical="top"/>
    </xf>
    <xf numFmtId="0" fontId="0" fillId="0" borderId="0" xfId="6" applyFont="1" applyAlignment="1">
      <alignment horizontal="center" vertical="top"/>
    </xf>
    <xf numFmtId="0" fontId="105" fillId="0" borderId="0" xfId="6" applyFont="1" applyAlignment="1">
      <alignment horizontal="center" vertical="top"/>
    </xf>
    <xf numFmtId="0" fontId="108" fillId="0" borderId="0" xfId="6" applyFont="1" applyAlignment="1">
      <alignment horizontal="center" vertical="top"/>
    </xf>
    <xf numFmtId="0" fontId="109" fillId="0" borderId="0" xfId="6" applyFont="1" applyAlignment="1">
      <alignment horizontal="center" vertical="top"/>
    </xf>
    <xf numFmtId="0" fontId="21" fillId="0" borderId="0" xfId="6" applyFont="1" applyAlignment="1">
      <alignment horizontal="left" vertical="center" wrapText="1"/>
    </xf>
    <xf numFmtId="0" fontId="98" fillId="0" borderId="0" xfId="6" applyFont="1" applyAlignment="1">
      <alignment horizontal="left" vertical="center" wrapText="1"/>
    </xf>
    <xf numFmtId="49" fontId="8" fillId="0" borderId="0" xfId="6" applyNumberFormat="1" applyFont="1" applyAlignment="1" applyProtection="1">
      <alignment horizontal="left" vertical="top" wrapText="1"/>
      <protection locked="0"/>
    </xf>
    <xf numFmtId="49" fontId="0" fillId="0" borderId="0" xfId="6" applyNumberFormat="1" applyFont="1" applyAlignment="1" applyProtection="1">
      <alignment horizontal="left" vertical="top" wrapText="1"/>
      <protection locked="0"/>
    </xf>
    <xf numFmtId="0" fontId="79" fillId="0" borderId="0" xfId="77" applyFont="1" applyAlignment="1">
      <alignment horizontal="left" vertical="top"/>
    </xf>
    <xf numFmtId="171" fontId="85" fillId="0" borderId="0" xfId="6" applyNumberFormat="1" applyFont="1" applyAlignment="1">
      <alignment vertical="top"/>
    </xf>
    <xf numFmtId="171" fontId="85" fillId="0" borderId="0" xfId="6" applyNumberFormat="1" applyFont="1"/>
    <xf numFmtId="0" fontId="73" fillId="0" borderId="0" xfId="6" applyFont="1"/>
    <xf numFmtId="0" fontId="73" fillId="0" borderId="72" xfId="6" applyFont="1" applyBorder="1" applyAlignment="1">
      <alignment horizontal="center" vertical="center"/>
    </xf>
    <xf numFmtId="10" fontId="73" fillId="20" borderId="98" xfId="6" applyNumberFormat="1" applyFont="1" applyFill="1" applyBorder="1" applyAlignment="1" applyProtection="1">
      <alignment horizontal="center" vertical="center"/>
      <protection locked="0"/>
    </xf>
    <xf numFmtId="10" fontId="100" fillId="0" borderId="72" xfId="6" applyNumberFormat="1" applyFont="1" applyBorder="1" applyAlignment="1">
      <alignment horizontal="center" vertical="center"/>
    </xf>
    <xf numFmtId="10" fontId="73" fillId="0" borderId="98" xfId="6" applyNumberFormat="1" applyFont="1" applyBorder="1" applyAlignment="1">
      <alignment horizontal="center" vertical="center"/>
    </xf>
    <xf numFmtId="10" fontId="100" fillId="0" borderId="72" xfId="6" applyNumberFormat="1" applyFont="1" applyBorder="1" applyAlignment="1">
      <alignment horizontal="center" vertical="center" wrapText="1"/>
    </xf>
    <xf numFmtId="0" fontId="73" fillId="0" borderId="72" xfId="6" applyFont="1" applyBorder="1" applyAlignment="1">
      <alignment horizontal="center" vertical="center" wrapText="1"/>
    </xf>
    <xf numFmtId="0" fontId="77" fillId="21" borderId="72" xfId="6" applyFont="1" applyFill="1" applyBorder="1" applyAlignment="1">
      <alignment horizontal="center" vertical="center" wrapText="1"/>
    </xf>
    <xf numFmtId="10" fontId="77" fillId="21" borderId="98" xfId="6" applyNumberFormat="1" applyFont="1" applyFill="1" applyBorder="1" applyAlignment="1">
      <alignment horizontal="center" vertical="center"/>
    </xf>
    <xf numFmtId="10" fontId="99" fillId="0" borderId="0" xfId="6" applyNumberFormat="1" applyFont="1" applyAlignment="1">
      <alignment horizontal="center" vertical="center"/>
    </xf>
    <xf numFmtId="0" fontId="75" fillId="2" borderId="49" xfId="0" applyFont="1" applyFill="1" applyBorder="1" applyAlignment="1">
      <alignment vertical="center"/>
    </xf>
    <xf numFmtId="0" fontId="67" fillId="2" borderId="49" xfId="0" applyFont="1" applyFill="1" applyBorder="1" applyAlignment="1">
      <alignment horizontal="center"/>
    </xf>
    <xf numFmtId="0" fontId="73" fillId="2" borderId="49" xfId="0" applyFont="1" applyFill="1" applyBorder="1" applyAlignment="1">
      <alignment vertical="center" wrapText="1"/>
    </xf>
    <xf numFmtId="0" fontId="67" fillId="0" borderId="56" xfId="17" applyFont="1" applyBorder="1" applyAlignment="1">
      <alignment horizontal="right" vertical="center" wrapText="1"/>
    </xf>
    <xf numFmtId="0" fontId="7" fillId="0" borderId="56" xfId="17" applyFont="1" applyBorder="1" applyAlignment="1">
      <alignment horizontal="center" vertical="center"/>
    </xf>
    <xf numFmtId="49" fontId="7" fillId="0" borderId="47" xfId="17" applyNumberFormat="1" applyFont="1" applyBorder="1" applyAlignment="1">
      <alignment horizontal="center" vertical="center" wrapText="1"/>
    </xf>
    <xf numFmtId="49" fontId="7" fillId="0" borderId="47" xfId="17" applyNumberFormat="1" applyFont="1" applyBorder="1" applyAlignment="1">
      <alignment horizontal="center" vertical="center"/>
    </xf>
    <xf numFmtId="2" fontId="7" fillId="0" borderId="47" xfId="17" applyNumberFormat="1" applyFont="1" applyBorder="1" applyAlignment="1">
      <alignment horizontal="center" vertical="center" wrapText="1"/>
    </xf>
    <xf numFmtId="4" fontId="7" fillId="0" borderId="47" xfId="17" applyNumberFormat="1" applyFont="1" applyBorder="1" applyAlignment="1">
      <alignment horizontal="center" vertical="center" wrapText="1"/>
    </xf>
    <xf numFmtId="4" fontId="7" fillId="0" borderId="67" xfId="17" applyNumberFormat="1" applyFont="1" applyBorder="1" applyAlignment="1">
      <alignment horizontal="center" vertical="center" wrapText="1"/>
    </xf>
    <xf numFmtId="0" fontId="7" fillId="0" borderId="56" xfId="17" applyFont="1" applyBorder="1" applyAlignment="1">
      <alignment horizontal="center" vertical="center" wrapText="1"/>
    </xf>
    <xf numFmtId="0" fontId="7" fillId="0" borderId="47" xfId="17" applyFont="1" applyBorder="1" applyAlignment="1">
      <alignment horizontal="center" vertical="center" wrapText="1"/>
    </xf>
    <xf numFmtId="0" fontId="7" fillId="0" borderId="67" xfId="17" applyFont="1" applyBorder="1" applyAlignment="1">
      <alignment horizontal="center" vertical="center" wrapText="1"/>
    </xf>
    <xf numFmtId="0" fontId="79" fillId="8" borderId="56" xfId="17" applyFont="1" applyFill="1" applyBorder="1" applyAlignment="1">
      <alignment horizontal="center" vertical="center" wrapText="1"/>
    </xf>
    <xf numFmtId="0" fontId="79" fillId="8" borderId="47" xfId="17" applyFont="1" applyFill="1" applyBorder="1" applyAlignment="1">
      <alignment horizontal="center" vertical="center" wrapText="1"/>
    </xf>
    <xf numFmtId="0" fontId="79" fillId="8" borderId="67" xfId="17" applyFont="1" applyFill="1" applyBorder="1" applyAlignment="1">
      <alignment horizontal="center" vertical="center" wrapText="1"/>
    </xf>
    <xf numFmtId="0" fontId="79" fillId="0" borderId="54" xfId="17" applyFont="1" applyBorder="1" applyAlignment="1">
      <alignment horizontal="center" vertical="center"/>
    </xf>
    <xf numFmtId="2" fontId="79" fillId="0" borderId="54" xfId="17" applyNumberFormat="1" applyFont="1" applyBorder="1" applyAlignment="1">
      <alignment horizontal="center" vertical="center" wrapText="1"/>
    </xf>
    <xf numFmtId="4" fontId="79" fillId="0" borderId="54" xfId="17" applyNumberFormat="1" applyFont="1" applyBorder="1" applyAlignment="1">
      <alignment horizontal="center" vertical="center" wrapText="1"/>
    </xf>
    <xf numFmtId="0" fontId="75" fillId="0" borderId="54" xfId="17" applyFont="1" applyBorder="1" applyAlignment="1">
      <alignment horizontal="center" vertical="center"/>
    </xf>
    <xf numFmtId="4" fontId="75" fillId="24" borderId="54" xfId="17" applyNumberFormat="1" applyFont="1" applyFill="1" applyBorder="1" applyAlignment="1">
      <alignment horizontal="center" vertical="center" wrapText="1"/>
    </xf>
    <xf numFmtId="4" fontId="79" fillId="24" borderId="54" xfId="17" applyNumberFormat="1" applyFont="1" applyFill="1" applyBorder="1" applyAlignment="1">
      <alignment horizontal="center" vertical="center" wrapText="1"/>
    </xf>
    <xf numFmtId="0" fontId="75" fillId="2" borderId="47" xfId="0" applyFont="1" applyFill="1" applyBorder="1" applyAlignment="1">
      <alignment horizontal="left" vertical="center" wrapText="1"/>
    </xf>
    <xf numFmtId="0" fontId="0" fillId="2" borderId="50" xfId="0" applyFill="1" applyBorder="1" applyAlignment="1">
      <alignment vertical="center"/>
    </xf>
    <xf numFmtId="0" fontId="75" fillId="2" borderId="51" xfId="0" applyFont="1" applyFill="1" applyBorder="1" applyAlignment="1">
      <alignment horizontal="left" vertical="center"/>
    </xf>
    <xf numFmtId="0" fontId="0" fillId="2" borderId="52" xfId="0" applyFill="1" applyBorder="1" applyAlignment="1">
      <alignment vertical="center"/>
    </xf>
    <xf numFmtId="0" fontId="77" fillId="2" borderId="0" xfId="0" applyFont="1" applyFill="1" applyAlignment="1">
      <alignment horizontal="left" vertical="center"/>
    </xf>
    <xf numFmtId="0" fontId="77" fillId="2" borderId="64" xfId="0" applyFont="1" applyFill="1" applyBorder="1" applyAlignment="1">
      <alignment horizontal="left" vertical="center"/>
    </xf>
    <xf numFmtId="0" fontId="75" fillId="2" borderId="64" xfId="0" applyFont="1" applyFill="1" applyBorder="1" applyAlignment="1">
      <alignment horizontal="left" vertical="center"/>
    </xf>
    <xf numFmtId="0" fontId="79" fillId="8" borderId="56" xfId="17" applyFont="1" applyFill="1" applyBorder="1" applyAlignment="1">
      <alignment horizontal="left" vertical="center"/>
    </xf>
    <xf numFmtId="0" fontId="79" fillId="19" borderId="54" xfId="17" applyFont="1" applyFill="1" applyBorder="1" applyAlignment="1">
      <alignment horizontal="center" vertical="center"/>
    </xf>
    <xf numFmtId="2" fontId="75" fillId="0" borderId="54" xfId="17" applyNumberFormat="1" applyFont="1" applyBorder="1" applyAlignment="1">
      <alignment horizontal="center" vertical="center"/>
    </xf>
    <xf numFmtId="0" fontId="79" fillId="11" borderId="54" xfId="17" applyFont="1" applyFill="1" applyBorder="1" applyAlignment="1">
      <alignment horizontal="center" vertical="center"/>
    </xf>
    <xf numFmtId="0" fontId="79" fillId="19" borderId="54" xfId="17" applyFont="1" applyFill="1" applyBorder="1" applyAlignment="1">
      <alignment horizontal="center" vertical="center" wrapText="1"/>
    </xf>
    <xf numFmtId="2" fontId="75" fillId="12" borderId="54" xfId="17" applyNumberFormat="1" applyFont="1" applyFill="1" applyBorder="1" applyAlignment="1">
      <alignment horizontal="center" vertical="center"/>
    </xf>
    <xf numFmtId="0" fontId="75" fillId="2" borderId="54" xfId="17" applyFont="1" applyFill="1" applyBorder="1" applyAlignment="1">
      <alignment horizontal="center" vertical="center" wrapText="1"/>
    </xf>
    <xf numFmtId="2" fontId="79" fillId="12" borderId="54" xfId="17" applyNumberFormat="1" applyFont="1" applyFill="1" applyBorder="1" applyAlignment="1">
      <alignment horizontal="center" vertical="center" wrapText="1"/>
    </xf>
    <xf numFmtId="2" fontId="75" fillId="25" borderId="54" xfId="17" applyNumberFormat="1" applyFont="1" applyFill="1" applyBorder="1" applyAlignment="1">
      <alignment horizontal="center" vertical="center"/>
    </xf>
    <xf numFmtId="0" fontId="79" fillId="0" borderId="54" xfId="17" applyFont="1" applyBorder="1" applyAlignment="1">
      <alignment horizontal="center" vertical="center" wrapText="1"/>
    </xf>
    <xf numFmtId="0" fontId="75" fillId="2" borderId="54" xfId="17" applyFont="1" applyFill="1" applyBorder="1" applyAlignment="1">
      <alignment horizontal="center" vertical="center"/>
    </xf>
    <xf numFmtId="0" fontId="79" fillId="8" borderId="56" xfId="17" applyFont="1" applyFill="1" applyBorder="1" applyAlignment="1">
      <alignment horizontal="center" vertical="center"/>
    </xf>
    <xf numFmtId="0" fontId="75" fillId="8" borderId="47" xfId="17" applyFont="1" applyFill="1" applyBorder="1" applyAlignment="1">
      <alignment vertical="center"/>
    </xf>
    <xf numFmtId="0" fontId="79" fillId="8" borderId="47" xfId="17" applyFont="1" applyFill="1" applyBorder="1" applyAlignment="1">
      <alignment vertical="center"/>
    </xf>
    <xf numFmtId="0" fontId="79" fillId="8" borderId="67" xfId="17" applyFont="1" applyFill="1" applyBorder="1" applyAlignment="1">
      <alignment vertical="center"/>
    </xf>
    <xf numFmtId="0" fontId="79" fillId="2" borderId="54" xfId="17" applyFont="1" applyFill="1" applyBorder="1" applyAlignment="1">
      <alignment horizontal="center" vertical="center" wrapText="1"/>
    </xf>
    <xf numFmtId="0" fontId="75" fillId="7" borderId="54" xfId="17" applyFont="1" applyFill="1" applyBorder="1" applyAlignment="1">
      <alignment vertical="center"/>
    </xf>
    <xf numFmtId="0" fontId="79" fillId="7" borderId="54" xfId="17" applyFont="1" applyFill="1" applyBorder="1" applyAlignment="1">
      <alignment vertical="center"/>
    </xf>
    <xf numFmtId="49" fontId="79" fillId="7" borderId="54" xfId="17" applyNumberFormat="1" applyFont="1" applyFill="1" applyBorder="1" applyAlignment="1">
      <alignment horizontal="center" vertical="center"/>
    </xf>
    <xf numFmtId="2" fontId="75" fillId="0" borderId="54" xfId="17" applyNumberFormat="1" applyFont="1" applyBorder="1" applyAlignment="1">
      <alignment horizontal="center" vertical="center" wrapText="1"/>
    </xf>
    <xf numFmtId="49" fontId="79" fillId="2" borderId="54" xfId="17" applyNumberFormat="1" applyFont="1" applyFill="1" applyBorder="1" applyAlignment="1">
      <alignment vertical="center" wrapText="1"/>
    </xf>
    <xf numFmtId="0" fontId="79" fillId="0" borderId="54" xfId="0" applyFont="1" applyBorder="1" applyAlignment="1">
      <alignment horizontal="center" vertical="center" wrapText="1"/>
    </xf>
    <xf numFmtId="2" fontId="79" fillId="0" borderId="54" xfId="0" applyNumberFormat="1" applyFont="1" applyBorder="1" applyAlignment="1">
      <alignment horizontal="center" vertical="center" wrapText="1"/>
    </xf>
    <xf numFmtId="0" fontId="79" fillId="0" borderId="54" xfId="0" applyFont="1" applyBorder="1" applyAlignment="1">
      <alignment horizontal="center" vertical="center"/>
    </xf>
    <xf numFmtId="2" fontId="75" fillId="0" borderId="54" xfId="0" applyNumberFormat="1" applyFont="1" applyBorder="1" applyAlignment="1">
      <alignment horizontal="center" vertical="center"/>
    </xf>
    <xf numFmtId="0" fontId="79" fillId="0" borderId="54" xfId="0" applyFont="1" applyBorder="1" applyAlignment="1">
      <alignment vertical="center" wrapText="1"/>
    </xf>
    <xf numFmtId="2" fontId="79" fillId="0" borderId="54" xfId="0" applyNumberFormat="1" applyFont="1" applyBorder="1" applyAlignment="1">
      <alignment horizontal="center" vertical="center"/>
    </xf>
    <xf numFmtId="0" fontId="79" fillId="2" borderId="54" xfId="0" applyFont="1" applyFill="1" applyBorder="1" applyAlignment="1">
      <alignment horizontal="center" vertical="center" wrapText="1"/>
    </xf>
    <xf numFmtId="2" fontId="75" fillId="12" borderId="54" xfId="17" applyNumberFormat="1" applyFont="1" applyFill="1" applyBorder="1" applyAlignment="1">
      <alignment horizontal="center" vertical="center" wrapText="1"/>
    </xf>
    <xf numFmtId="0" fontId="75" fillId="12" borderId="54" xfId="17" applyFont="1" applyFill="1" applyBorder="1" applyAlignment="1">
      <alignment horizontal="center" vertical="center" wrapText="1"/>
    </xf>
    <xf numFmtId="0" fontId="9" fillId="12" borderId="0" xfId="17" applyFont="1" applyFill="1"/>
    <xf numFmtId="2" fontId="75" fillId="12" borderId="54" xfId="0" applyNumberFormat="1" applyFont="1" applyFill="1" applyBorder="1" applyAlignment="1">
      <alignment horizontal="center" vertical="center" wrapText="1"/>
    </xf>
    <xf numFmtId="0" fontId="79" fillId="2" borderId="54" xfId="17" applyFont="1" applyFill="1" applyBorder="1" applyAlignment="1">
      <alignment horizontal="right" vertical="center"/>
    </xf>
    <xf numFmtId="2" fontId="79" fillId="12" borderId="54" xfId="0" applyNumberFormat="1" applyFont="1" applyFill="1" applyBorder="1" applyAlignment="1">
      <alignment horizontal="center" vertical="center" wrapText="1"/>
    </xf>
    <xf numFmtId="0" fontId="79" fillId="8" borderId="47" xfId="17" applyFont="1" applyFill="1" applyBorder="1" applyAlignment="1">
      <alignment horizontal="left" vertical="center" wrapText="1"/>
    </xf>
    <xf numFmtId="2" fontId="75" fillId="25" borderId="54" xfId="0" applyNumberFormat="1" applyFont="1" applyFill="1" applyBorder="1" applyAlignment="1">
      <alignment horizontal="center" vertical="center"/>
    </xf>
    <xf numFmtId="2" fontId="75" fillId="25" borderId="54" xfId="17" applyNumberFormat="1" applyFont="1" applyFill="1" applyBorder="1" applyAlignment="1">
      <alignment horizontal="center" vertical="center" wrapText="1"/>
    </xf>
    <xf numFmtId="0" fontId="79" fillId="2" borderId="54" xfId="17" applyFont="1" applyFill="1" applyBorder="1" applyAlignment="1">
      <alignment vertical="center" wrapText="1"/>
    </xf>
    <xf numFmtId="49" fontId="79" fillId="8" borderId="56" xfId="17" applyNumberFormat="1" applyFont="1" applyFill="1" applyBorder="1" applyAlignment="1">
      <alignment horizontal="center" vertical="center"/>
    </xf>
    <xf numFmtId="0" fontId="79" fillId="8" borderId="47" xfId="8" applyNumberFormat="1" applyFont="1" applyFill="1" applyBorder="1" applyAlignment="1">
      <alignment vertical="center"/>
    </xf>
    <xf numFmtId="0" fontId="75" fillId="8" borderId="47" xfId="17" applyFont="1" applyFill="1" applyBorder="1"/>
    <xf numFmtId="49" fontId="79" fillId="8" borderId="56" xfId="17" applyNumberFormat="1" applyFont="1" applyFill="1" applyBorder="1" applyAlignment="1">
      <alignment horizontal="center" vertical="center" wrapText="1"/>
    </xf>
    <xf numFmtId="0" fontId="75" fillId="2" borderId="6" xfId="0" applyFont="1" applyFill="1" applyBorder="1" applyAlignment="1">
      <alignment vertical="center" wrapText="1"/>
    </xf>
    <xf numFmtId="0" fontId="77" fillId="2" borderId="11" xfId="0" applyFont="1" applyFill="1" applyBorder="1" applyAlignment="1">
      <alignment horizontal="left" vertical="center"/>
    </xf>
    <xf numFmtId="0" fontId="75" fillId="2" borderId="11" xfId="0" applyFont="1" applyFill="1" applyBorder="1" applyAlignment="1">
      <alignment vertical="center" wrapText="1"/>
    </xf>
    <xf numFmtId="0" fontId="67" fillId="0" borderId="105" xfId="0" applyFont="1" applyBorder="1" applyAlignment="1">
      <alignment horizontal="right" vertical="center" wrapText="1"/>
    </xf>
    <xf numFmtId="0" fontId="67" fillId="0" borderId="106" xfId="0" applyFont="1" applyBorder="1" applyAlignment="1">
      <alignment horizontal="right" vertical="center" wrapText="1"/>
    </xf>
    <xf numFmtId="0" fontId="12" fillId="2" borderId="57" xfId="0" applyFont="1" applyFill="1" applyBorder="1" applyAlignment="1">
      <alignment horizontal="center" vertical="center" wrapText="1"/>
    </xf>
    <xf numFmtId="0" fontId="74" fillId="7" borderId="8" xfId="0" applyFont="1" applyFill="1" applyBorder="1" applyAlignment="1">
      <alignment horizontal="center" vertical="center" wrapText="1"/>
    </xf>
    <xf numFmtId="0" fontId="67" fillId="2" borderId="51" xfId="0" applyFont="1" applyFill="1" applyBorder="1" applyAlignment="1">
      <alignment horizontal="center" vertical="center" wrapText="1"/>
    </xf>
    <xf numFmtId="0" fontId="73" fillId="2" borderId="0" xfId="0" applyFont="1" applyFill="1" applyAlignment="1">
      <alignment vertical="center"/>
    </xf>
    <xf numFmtId="0" fontId="74" fillId="2" borderId="64" xfId="0" applyFont="1" applyFill="1" applyBorder="1" applyAlignment="1">
      <alignment horizontal="center" vertical="center" wrapText="1"/>
    </xf>
    <xf numFmtId="0" fontId="67" fillId="2" borderId="65" xfId="0" applyFont="1" applyFill="1" applyBorder="1" applyAlignment="1">
      <alignment horizontal="center"/>
    </xf>
    <xf numFmtId="0" fontId="7" fillId="0" borderId="52" xfId="17" applyFont="1" applyBorder="1" applyAlignment="1">
      <alignment horizontal="right" vertical="center"/>
    </xf>
    <xf numFmtId="0" fontId="7" fillId="0" borderId="0" xfId="17" applyFont="1" applyAlignment="1">
      <alignment horizontal="right" vertical="center"/>
    </xf>
    <xf numFmtId="4" fontId="7" fillId="3" borderId="0" xfId="17" applyNumberFormat="1" applyFont="1" applyFill="1" applyAlignment="1">
      <alignment horizontal="center" vertical="center" wrapText="1"/>
    </xf>
    <xf numFmtId="4" fontId="7" fillId="0" borderId="0" xfId="17" applyNumberFormat="1" applyFont="1" applyAlignment="1">
      <alignment horizontal="center" vertical="center" wrapText="1"/>
    </xf>
    <xf numFmtId="4" fontId="7" fillId="0" borderId="64" xfId="17" applyNumberFormat="1" applyFont="1" applyBorder="1" applyAlignment="1">
      <alignment horizontal="center" vertical="center" wrapText="1"/>
    </xf>
    <xf numFmtId="0" fontId="33" fillId="0" borderId="50" xfId="0" applyFont="1" applyBorder="1" applyAlignment="1">
      <alignment vertical="center"/>
    </xf>
    <xf numFmtId="0" fontId="33" fillId="0" borderId="48" xfId="0" applyFont="1" applyBorder="1" applyAlignment="1">
      <alignment vertical="center"/>
    </xf>
    <xf numFmtId="0" fontId="33" fillId="0" borderId="68" xfId="0" applyFont="1" applyBorder="1"/>
    <xf numFmtId="0" fontId="33" fillId="0" borderId="52" xfId="0" applyFont="1" applyBorder="1" applyAlignment="1">
      <alignment vertical="center"/>
    </xf>
    <xf numFmtId="0" fontId="33" fillId="0" borderId="102" xfId="0" applyFont="1" applyBorder="1" applyAlignment="1">
      <alignment vertical="center"/>
    </xf>
    <xf numFmtId="0" fontId="75" fillId="2" borderId="0" xfId="0" applyFont="1" applyFill="1" applyAlignment="1">
      <alignment horizontal="left" vertical="center"/>
    </xf>
    <xf numFmtId="0" fontId="75" fillId="2" borderId="65" xfId="0" applyFont="1" applyFill="1" applyBorder="1" applyAlignment="1">
      <alignment horizontal="left" vertical="center"/>
    </xf>
    <xf numFmtId="0" fontId="10" fillId="2" borderId="66" xfId="0" applyFont="1" applyFill="1" applyBorder="1" applyAlignment="1">
      <alignment vertical="center"/>
    </xf>
    <xf numFmtId="0" fontId="10" fillId="0" borderId="103" xfId="0" applyFont="1" applyBorder="1" applyAlignment="1">
      <alignment vertical="center"/>
    </xf>
    <xf numFmtId="0" fontId="10" fillId="0" borderId="0" xfId="0" applyFont="1" applyAlignment="1">
      <alignment vertical="center"/>
    </xf>
    <xf numFmtId="0" fontId="10" fillId="0" borderId="64" xfId="0" applyFont="1" applyBorder="1" applyAlignment="1">
      <alignment vertical="center"/>
    </xf>
    <xf numFmtId="4" fontId="83" fillId="2" borderId="54" xfId="0" applyNumberFormat="1" applyFont="1" applyFill="1" applyBorder="1" applyAlignment="1">
      <alignment horizontal="center" vertical="center"/>
    </xf>
    <xf numFmtId="0" fontId="9" fillId="0" borderId="52" xfId="0" applyFont="1" applyBorder="1"/>
    <xf numFmtId="0" fontId="9" fillId="0" borderId="64" xfId="0" applyFont="1" applyBorder="1"/>
    <xf numFmtId="0" fontId="73" fillId="2" borderId="50" xfId="0" applyFont="1" applyFill="1" applyBorder="1" applyAlignment="1">
      <alignment vertical="center"/>
    </xf>
    <xf numFmtId="0" fontId="73" fillId="2" borderId="48" xfId="0" applyFont="1" applyFill="1" applyBorder="1" applyAlignment="1">
      <alignment vertical="center"/>
    </xf>
    <xf numFmtId="0" fontId="75" fillId="2" borderId="48" xfId="0" applyFont="1" applyFill="1" applyBorder="1" applyAlignment="1">
      <alignment vertical="center" wrapText="1"/>
    </xf>
    <xf numFmtId="43" fontId="75" fillId="2" borderId="48" xfId="8" applyFont="1" applyFill="1" applyBorder="1" applyAlignment="1" applyProtection="1">
      <alignment vertical="center" wrapText="1"/>
    </xf>
    <xf numFmtId="4" fontId="75" fillId="2" borderId="51" xfId="8" applyNumberFormat="1" applyFont="1" applyFill="1" applyBorder="1" applyAlignment="1" applyProtection="1">
      <alignment vertical="center" wrapText="1"/>
    </xf>
    <xf numFmtId="0" fontId="73" fillId="2" borderId="52" xfId="0" applyFont="1" applyFill="1" applyBorder="1" applyAlignment="1">
      <alignment vertical="center"/>
    </xf>
    <xf numFmtId="4" fontId="75" fillId="2" borderId="64" xfId="8" applyNumberFormat="1" applyFont="1" applyFill="1" applyBorder="1" applyAlignment="1" applyProtection="1">
      <alignment vertical="center" wrapText="1"/>
    </xf>
    <xf numFmtId="0" fontId="67" fillId="2" borderId="110" xfId="0" applyFont="1" applyFill="1" applyBorder="1" applyAlignment="1">
      <alignment horizontal="right" vertical="center" wrapText="1"/>
    </xf>
    <xf numFmtId="0" fontId="68" fillId="2" borderId="0" xfId="0" applyFont="1" applyFill="1" applyAlignment="1">
      <alignment wrapText="1"/>
    </xf>
    <xf numFmtId="0" fontId="67" fillId="2" borderId="111" xfId="0" applyFont="1" applyFill="1" applyBorder="1" applyAlignment="1">
      <alignment horizontal="right" vertical="center" wrapText="1"/>
    </xf>
    <xf numFmtId="0" fontId="68" fillId="2" borderId="112" xfId="0" applyFont="1" applyFill="1" applyBorder="1" applyAlignment="1">
      <alignment horizontal="left" vertical="center"/>
    </xf>
    <xf numFmtId="10" fontId="72" fillId="2" borderId="112" xfId="3" applyNumberFormat="1" applyFont="1" applyFill="1" applyBorder="1" applyAlignment="1" applyProtection="1">
      <alignment vertical="center" wrapText="1"/>
    </xf>
    <xf numFmtId="0" fontId="74" fillId="2" borderId="112" xfId="3" applyNumberFormat="1" applyFont="1" applyFill="1" applyBorder="1" applyAlignment="1" applyProtection="1">
      <alignment horizontal="center" vertical="center" wrapText="1"/>
    </xf>
    <xf numFmtId="2" fontId="74" fillId="2" borderId="112" xfId="0" applyNumberFormat="1" applyFont="1" applyFill="1" applyBorder="1" applyAlignment="1">
      <alignment horizontal="center" vertical="center"/>
    </xf>
    <xf numFmtId="0" fontId="74" fillId="2" borderId="112" xfId="0" applyFont="1" applyFill="1" applyBorder="1" applyAlignment="1">
      <alignment horizontal="center" vertical="center" wrapText="1"/>
    </xf>
    <xf numFmtId="4" fontId="74" fillId="2" borderId="112" xfId="8" applyNumberFormat="1" applyFont="1" applyFill="1" applyBorder="1" applyAlignment="1" applyProtection="1">
      <alignment vertical="center" wrapText="1"/>
    </xf>
    <xf numFmtId="0" fontId="69" fillId="0" borderId="52" xfId="6" applyFont="1" applyBorder="1" applyAlignment="1">
      <alignment horizontal="left"/>
    </xf>
    <xf numFmtId="0" fontId="69" fillId="0" borderId="0" xfId="6" applyFont="1" applyAlignment="1">
      <alignment horizontal="left"/>
    </xf>
    <xf numFmtId="0" fontId="69" fillId="0" borderId="64" xfId="6" applyFont="1" applyBorder="1" applyAlignment="1">
      <alignment horizontal="left"/>
    </xf>
    <xf numFmtId="0" fontId="85" fillId="0" borderId="52" xfId="6" applyFont="1" applyBorder="1"/>
    <xf numFmtId="0" fontId="85" fillId="0" borderId="64" xfId="6" applyFont="1" applyBorder="1"/>
    <xf numFmtId="0" fontId="101" fillId="0" borderId="52" xfId="6" applyFont="1" applyBorder="1" applyAlignment="1">
      <alignment horizontal="right" vertical="center"/>
    </xf>
    <xf numFmtId="0" fontId="85" fillId="0" borderId="52" xfId="6" applyFont="1" applyBorder="1" applyAlignment="1">
      <alignment horizontal="center" vertical="top"/>
    </xf>
    <xf numFmtId="0" fontId="85" fillId="0" borderId="64" xfId="6" applyFont="1" applyBorder="1" applyAlignment="1">
      <alignment horizontal="center" vertical="top"/>
    </xf>
    <xf numFmtId="0" fontId="107" fillId="0" borderId="52" xfId="6" applyFont="1" applyBorder="1" applyAlignment="1">
      <alignment horizontal="center" vertical="top"/>
    </xf>
    <xf numFmtId="0" fontId="107" fillId="0" borderId="0" xfId="6" applyFont="1" applyAlignment="1">
      <alignment horizontal="center" vertical="top"/>
    </xf>
    <xf numFmtId="0" fontId="107" fillId="0" borderId="64" xfId="6" applyFont="1" applyBorder="1" applyAlignment="1">
      <alignment horizontal="center" vertical="top"/>
    </xf>
    <xf numFmtId="0" fontId="10" fillId="2" borderId="67" xfId="0" applyFont="1" applyFill="1" applyBorder="1" applyAlignment="1">
      <alignment vertical="center"/>
    </xf>
    <xf numFmtId="0" fontId="10" fillId="2" borderId="53" xfId="0" applyFont="1" applyFill="1" applyBorder="1" applyAlignment="1">
      <alignment vertical="center"/>
    </xf>
    <xf numFmtId="0" fontId="10" fillId="2" borderId="49" xfId="0" applyFont="1" applyFill="1" applyBorder="1" applyAlignment="1">
      <alignment vertical="center"/>
    </xf>
    <xf numFmtId="0" fontId="0" fillId="2" borderId="65" xfId="0" applyFill="1" applyBorder="1"/>
    <xf numFmtId="0" fontId="75" fillId="2" borderId="51" xfId="0" applyFont="1" applyFill="1" applyBorder="1" applyAlignment="1">
      <alignment vertical="center" wrapText="1"/>
    </xf>
    <xf numFmtId="0" fontId="77" fillId="2" borderId="0" xfId="0" applyFont="1" applyFill="1" applyAlignment="1">
      <alignment vertical="center" wrapText="1"/>
    </xf>
    <xf numFmtId="0" fontId="77" fillId="2" borderId="64" xfId="0" applyFont="1" applyFill="1" applyBorder="1" applyAlignment="1">
      <alignment vertical="center" wrapText="1"/>
    </xf>
    <xf numFmtId="0" fontId="75" fillId="2" borderId="49" xfId="0" applyFont="1" applyFill="1" applyBorder="1" applyAlignment="1">
      <alignment vertical="center" wrapText="1"/>
    </xf>
    <xf numFmtId="0" fontId="75" fillId="2" borderId="65" xfId="0" applyFont="1" applyFill="1" applyBorder="1" applyAlignment="1">
      <alignment vertical="center" wrapText="1"/>
    </xf>
    <xf numFmtId="0" fontId="67" fillId="0" borderId="55" xfId="14" applyFont="1" applyBorder="1" applyAlignment="1">
      <alignment horizontal="center"/>
    </xf>
    <xf numFmtId="0" fontId="67" fillId="0" borderId="55" xfId="14" applyFont="1" applyBorder="1" applyAlignment="1">
      <alignment horizontal="center" vertical="center"/>
    </xf>
    <xf numFmtId="44" fontId="67" fillId="0" borderId="55" xfId="70" applyFont="1" applyFill="1" applyBorder="1" applyAlignment="1">
      <alignment horizontal="center"/>
    </xf>
    <xf numFmtId="0" fontId="10" fillId="0" borderId="54" xfId="14" applyFont="1" applyBorder="1" applyAlignment="1">
      <alignment horizontal="center"/>
    </xf>
    <xf numFmtId="0" fontId="18" fillId="0" borderId="54" xfId="14" applyFont="1" applyBorder="1" applyAlignment="1">
      <alignment horizontal="center" vertical="center"/>
    </xf>
    <xf numFmtId="44" fontId="10" fillId="0" borderId="54" xfId="16" applyFont="1" applyFill="1" applyBorder="1" applyAlignment="1">
      <alignment horizontal="center"/>
    </xf>
    <xf numFmtId="165" fontId="33" fillId="0" borderId="0" xfId="0" applyNumberFormat="1" applyFont="1" applyAlignment="1">
      <alignment vertical="center"/>
    </xf>
    <xf numFmtId="0" fontId="67" fillId="0" borderId="56" xfId="0" applyFont="1" applyBorder="1" applyAlignment="1">
      <alignment horizontal="right" vertical="center" wrapText="1"/>
    </xf>
    <xf numFmtId="0" fontId="33" fillId="0" borderId="50" xfId="0" applyFont="1" applyBorder="1"/>
    <xf numFmtId="0" fontId="9" fillId="0" borderId="68" xfId="0" applyFont="1" applyBorder="1" applyAlignment="1">
      <alignment vertical="center" wrapText="1"/>
    </xf>
    <xf numFmtId="0" fontId="33" fillId="0" borderId="52" xfId="0" applyFont="1" applyBorder="1"/>
    <xf numFmtId="0" fontId="77" fillId="2" borderId="0" xfId="0" applyFont="1" applyFill="1" applyAlignment="1">
      <alignment horizontal="left" vertical="center" wrapText="1"/>
    </xf>
    <xf numFmtId="0" fontId="77" fillId="2" borderId="64" xfId="0" applyFont="1" applyFill="1" applyBorder="1" applyAlignment="1">
      <alignment horizontal="left" vertical="center" wrapText="1"/>
    </xf>
    <xf numFmtId="0" fontId="33" fillId="0" borderId="102" xfId="0" applyFont="1" applyBorder="1"/>
    <xf numFmtId="0" fontId="79" fillId="2" borderId="123" xfId="0" applyFont="1" applyFill="1" applyBorder="1" applyAlignment="1">
      <alignment horizontal="center" vertical="center"/>
    </xf>
    <xf numFmtId="0" fontId="0" fillId="0" borderId="53" xfId="0" applyBorder="1"/>
    <xf numFmtId="0" fontId="0" fillId="0" borderId="49" xfId="0" applyBorder="1"/>
    <xf numFmtId="0" fontId="37" fillId="0" borderId="49" xfId="0" applyFont="1" applyBorder="1"/>
    <xf numFmtId="0" fontId="0" fillId="0" borderId="5" xfId="0"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42" fillId="10" borderId="5" xfId="0" applyFont="1" applyFill="1" applyBorder="1" applyAlignment="1">
      <alignment horizontal="center" vertical="center" wrapText="1"/>
    </xf>
    <xf numFmtId="0" fontId="42" fillId="10" borderId="6" xfId="0" applyFont="1" applyFill="1" applyBorder="1" applyAlignment="1">
      <alignment horizontal="center" vertical="center" wrapText="1"/>
    </xf>
    <xf numFmtId="0" fontId="42" fillId="10" borderId="10" xfId="0" applyFont="1" applyFill="1" applyBorder="1" applyAlignment="1">
      <alignment horizontal="center" vertical="center" wrapText="1"/>
    </xf>
    <xf numFmtId="0" fontId="42" fillId="10" borderId="11" xfId="0" applyFont="1" applyFill="1" applyBorder="1" applyAlignment="1">
      <alignment horizontal="center" vertical="center" wrapText="1"/>
    </xf>
    <xf numFmtId="0" fontId="42" fillId="10" borderId="7" xfId="0" applyFont="1" applyFill="1" applyBorder="1" applyAlignment="1">
      <alignment horizontal="center" vertical="center" wrapText="1"/>
    </xf>
    <xf numFmtId="0" fontId="42" fillId="10" borderId="8" xfId="0" applyFont="1" applyFill="1" applyBorder="1" applyAlignment="1">
      <alignment horizontal="center" vertical="center" wrapText="1"/>
    </xf>
    <xf numFmtId="0" fontId="43" fillId="0" borderId="3" xfId="0" applyFont="1" applyBorder="1" applyAlignment="1">
      <alignment horizontal="right" vertical="center"/>
    </xf>
    <xf numFmtId="49" fontId="44" fillId="0" borderId="1" xfId="0" applyNumberFormat="1" applyFont="1" applyBorder="1" applyAlignment="1">
      <alignment horizontal="left" vertical="center"/>
    </xf>
    <xf numFmtId="0" fontId="44" fillId="0" borderId="2" xfId="0" applyFont="1" applyBorder="1" applyAlignment="1">
      <alignment horizontal="left" vertical="center"/>
    </xf>
    <xf numFmtId="0" fontId="43" fillId="0" borderId="1" xfId="0" applyFont="1" applyBorder="1" applyAlignment="1">
      <alignment horizontal="right" vertical="center"/>
    </xf>
    <xf numFmtId="0" fontId="43" fillId="0" borderId="2" xfId="0" applyFont="1" applyBorder="1" applyAlignment="1">
      <alignment horizontal="right" vertical="center"/>
    </xf>
    <xf numFmtId="0" fontId="44" fillId="0" borderId="1" xfId="0" applyFont="1" applyBorder="1" applyAlignment="1">
      <alignment horizontal="left" vertical="center"/>
    </xf>
    <xf numFmtId="0" fontId="43" fillId="0" borderId="1" xfId="0" applyFont="1" applyBorder="1" applyAlignment="1">
      <alignment horizontal="center" vertical="center"/>
    </xf>
    <xf numFmtId="0" fontId="43" fillId="0" borderId="4" xfId="0" applyFont="1" applyBorder="1" applyAlignment="1">
      <alignment horizontal="center" vertical="center"/>
    </xf>
    <xf numFmtId="0" fontId="43" fillId="0" borderId="2" xfId="0" applyFont="1" applyBorder="1" applyAlignment="1">
      <alignment horizontal="center" vertical="center"/>
    </xf>
    <xf numFmtId="9" fontId="45" fillId="11" borderId="9" xfId="3" applyFont="1" applyFill="1" applyBorder="1" applyAlignment="1">
      <alignment horizontal="center" vertical="center"/>
    </xf>
    <xf numFmtId="0" fontId="46" fillId="7" borderId="5" xfId="0" applyFont="1" applyFill="1" applyBorder="1" applyAlignment="1">
      <alignment horizontal="center" vertical="center" textRotation="90"/>
    </xf>
    <xf numFmtId="0" fontId="46" fillId="7" borderId="6" xfId="0" applyFont="1" applyFill="1" applyBorder="1" applyAlignment="1">
      <alignment horizontal="center" vertical="center" textRotation="90"/>
    </xf>
    <xf numFmtId="0" fontId="46" fillId="7" borderId="10" xfId="0" applyFont="1" applyFill="1" applyBorder="1" applyAlignment="1">
      <alignment horizontal="center" vertical="center" textRotation="90"/>
    </xf>
    <xf numFmtId="0" fontId="46" fillId="7" borderId="11" xfId="0" applyFont="1" applyFill="1" applyBorder="1" applyAlignment="1">
      <alignment horizontal="center" vertical="center" textRotation="90"/>
    </xf>
    <xf numFmtId="0" fontId="46" fillId="7" borderId="7" xfId="0" applyFont="1" applyFill="1" applyBorder="1" applyAlignment="1">
      <alignment horizontal="center" vertical="center" textRotation="90"/>
    </xf>
    <xf numFmtId="0" fontId="46" fillId="7" borderId="8" xfId="0" applyFont="1" applyFill="1" applyBorder="1" applyAlignment="1">
      <alignment horizontal="center" vertical="center" textRotation="90"/>
    </xf>
    <xf numFmtId="0" fontId="24" fillId="6" borderId="40" xfId="14" applyFont="1" applyFill="1" applyBorder="1" applyAlignment="1" applyProtection="1">
      <alignment horizontal="center" vertical="center"/>
      <protection locked="0"/>
    </xf>
    <xf numFmtId="0" fontId="24" fillId="6" borderId="41" xfId="14" applyFont="1" applyFill="1" applyBorder="1" applyAlignment="1" applyProtection="1">
      <alignment horizontal="center" vertical="center"/>
      <protection locked="0"/>
    </xf>
    <xf numFmtId="0" fontId="30" fillId="6" borderId="34" xfId="14" applyFont="1" applyFill="1" applyBorder="1" applyAlignment="1" applyProtection="1">
      <alignment horizontal="center" vertical="center"/>
      <protection locked="0"/>
    </xf>
    <xf numFmtId="0" fontId="30" fillId="6" borderId="35" xfId="14" applyFont="1" applyFill="1" applyBorder="1" applyAlignment="1" applyProtection="1">
      <alignment horizontal="center" vertical="center"/>
      <protection locked="0"/>
    </xf>
    <xf numFmtId="0" fontId="81" fillId="18" borderId="10" xfId="0" applyFont="1" applyFill="1" applyBorder="1" applyAlignment="1">
      <alignment horizontal="center" vertical="center" wrapText="1"/>
    </xf>
    <xf numFmtId="0" fontId="81" fillId="18" borderId="0" xfId="0" applyFont="1" applyFill="1" applyAlignment="1">
      <alignment horizontal="center" vertical="center" wrapText="1"/>
    </xf>
    <xf numFmtId="0" fontId="81" fillId="18" borderId="11" xfId="0" applyFont="1" applyFill="1" applyBorder="1" applyAlignment="1">
      <alignment horizontal="center" vertical="center" wrapText="1"/>
    </xf>
    <xf numFmtId="0" fontId="87" fillId="2" borderId="50" xfId="0" applyFont="1" applyFill="1" applyBorder="1" applyAlignment="1">
      <alignment horizontal="center" vertical="center"/>
    </xf>
    <xf numFmtId="0" fontId="87" fillId="2" borderId="68" xfId="0" applyFont="1" applyFill="1" applyBorder="1" applyAlignment="1">
      <alignment horizontal="center" vertical="center"/>
    </xf>
    <xf numFmtId="0" fontId="82" fillId="2" borderId="52" xfId="0" applyFont="1" applyFill="1" applyBorder="1" applyAlignment="1">
      <alignment horizontal="center" wrapText="1"/>
    </xf>
    <xf numFmtId="0" fontId="82" fillId="2" borderId="11" xfId="0" applyFont="1" applyFill="1" applyBorder="1" applyAlignment="1">
      <alignment horizontal="center" wrapText="1"/>
    </xf>
    <xf numFmtId="0" fontId="79" fillId="8" borderId="3" xfId="0" applyFont="1" applyFill="1" applyBorder="1" applyAlignment="1">
      <alignment horizontal="center" vertical="center" wrapText="1"/>
    </xf>
    <xf numFmtId="0" fontId="79" fillId="8" borderId="122" xfId="0" applyFont="1" applyFill="1" applyBorder="1" applyAlignment="1">
      <alignment horizontal="center" vertical="center" wrapText="1"/>
    </xf>
    <xf numFmtId="0" fontId="82" fillId="2" borderId="0" xfId="0" applyFont="1" applyFill="1" applyAlignment="1">
      <alignment horizontal="center" wrapText="1"/>
    </xf>
    <xf numFmtId="0" fontId="82" fillId="2" borderId="64" xfId="0" applyFont="1" applyFill="1" applyBorder="1" applyAlignment="1">
      <alignment horizontal="center" wrapText="1"/>
    </xf>
    <xf numFmtId="0" fontId="82" fillId="2" borderId="12" xfId="0" applyFont="1" applyFill="1" applyBorder="1" applyAlignment="1">
      <alignment horizontal="center" wrapText="1"/>
    </xf>
    <xf numFmtId="0" fontId="82" fillId="2" borderId="69" xfId="0" applyFont="1" applyFill="1" applyBorder="1" applyAlignment="1">
      <alignment horizontal="center" wrapText="1"/>
    </xf>
    <xf numFmtId="0" fontId="75" fillId="2" borderId="48" xfId="0" applyFont="1" applyFill="1" applyBorder="1" applyAlignment="1">
      <alignment horizontal="left" vertical="center" wrapText="1"/>
    </xf>
    <xf numFmtId="0" fontId="75" fillId="2" borderId="51" xfId="0" applyFont="1" applyFill="1" applyBorder="1" applyAlignment="1">
      <alignment horizontal="left" vertical="center" wrapText="1"/>
    </xf>
    <xf numFmtId="0" fontId="75" fillId="2" borderId="0" xfId="0" applyFont="1" applyFill="1" applyAlignment="1">
      <alignment horizontal="left" vertical="center" wrapText="1"/>
    </xf>
    <xf numFmtId="0" fontId="75" fillId="2" borderId="64" xfId="0" applyFont="1" applyFill="1" applyBorder="1" applyAlignment="1">
      <alignment horizontal="left" vertical="center" wrapText="1"/>
    </xf>
    <xf numFmtId="0" fontId="81" fillId="18" borderId="52" xfId="0" applyFont="1" applyFill="1" applyBorder="1" applyAlignment="1">
      <alignment horizontal="center" vertical="center" wrapText="1"/>
    </xf>
    <xf numFmtId="0" fontId="81" fillId="18" borderId="64" xfId="0" applyFont="1" applyFill="1" applyBorder="1" applyAlignment="1">
      <alignment horizontal="center" vertical="center" wrapText="1"/>
    </xf>
    <xf numFmtId="0" fontId="74" fillId="0" borderId="47" xfId="0" applyFont="1" applyBorder="1" applyAlignment="1">
      <alignment horizontal="left" vertical="center" wrapText="1"/>
    </xf>
    <xf numFmtId="0" fontId="74" fillId="0" borderId="67" xfId="0" applyFont="1" applyBorder="1" applyAlignment="1">
      <alignment horizontal="left" vertical="center" wrapText="1"/>
    </xf>
    <xf numFmtId="0" fontId="82" fillId="2" borderId="9" xfId="0" applyFont="1" applyFill="1" applyBorder="1" applyAlignment="1">
      <alignment horizontal="center" vertical="top" wrapText="1"/>
    </xf>
    <xf numFmtId="0" fontId="82" fillId="2" borderId="120" xfId="0" applyFont="1" applyFill="1" applyBorder="1" applyAlignment="1">
      <alignment horizontal="center" vertical="top" wrapText="1"/>
    </xf>
    <xf numFmtId="0" fontId="79" fillId="8" borderId="121" xfId="0" applyFont="1" applyFill="1" applyBorder="1" applyAlignment="1">
      <alignment horizontal="center" vertical="center"/>
    </xf>
    <xf numFmtId="0" fontId="79" fillId="8" borderId="123" xfId="0" applyFont="1" applyFill="1" applyBorder="1" applyAlignment="1">
      <alignment horizontal="center" vertical="center"/>
    </xf>
    <xf numFmtId="0" fontId="79" fillId="8" borderId="44" xfId="0" applyFont="1" applyFill="1" applyBorder="1" applyAlignment="1">
      <alignment horizontal="left" vertical="center"/>
    </xf>
    <xf numFmtId="0" fontId="79" fillId="8" borderId="89" xfId="0" applyFont="1" applyFill="1" applyBorder="1" applyAlignment="1">
      <alignment horizontal="left" vertical="center"/>
    </xf>
    <xf numFmtId="0" fontId="79" fillId="8" borderId="44" xfId="0" applyFont="1" applyFill="1" applyBorder="1" applyAlignment="1">
      <alignment horizontal="center" vertical="center" wrapText="1"/>
    </xf>
    <xf numFmtId="0" fontId="79" fillId="2" borderId="89" xfId="0" applyFont="1" applyFill="1" applyBorder="1" applyAlignment="1">
      <alignment horizontal="left" vertical="center"/>
    </xf>
    <xf numFmtId="10" fontId="85" fillId="2" borderId="89" xfId="0" applyNumberFormat="1" applyFont="1" applyFill="1" applyBorder="1" applyAlignment="1">
      <alignment horizontal="center"/>
    </xf>
    <xf numFmtId="165" fontId="73" fillId="2" borderId="89" xfId="0" applyNumberFormat="1" applyFont="1" applyFill="1" applyBorder="1" applyAlignment="1">
      <alignment horizontal="center"/>
    </xf>
    <xf numFmtId="165" fontId="73" fillId="2" borderId="122" xfId="0" applyNumberFormat="1" applyFont="1" applyFill="1" applyBorder="1" applyAlignment="1">
      <alignment horizontal="center"/>
    </xf>
    <xf numFmtId="44" fontId="0" fillId="0" borderId="0" xfId="0" applyNumberFormat="1" applyAlignment="1">
      <alignment horizontal="center"/>
    </xf>
    <xf numFmtId="0" fontId="0" fillId="0" borderId="0" xfId="0" applyAlignment="1">
      <alignment horizontal="center"/>
    </xf>
    <xf numFmtId="165" fontId="86" fillId="8" borderId="124" xfId="0" applyNumberFormat="1" applyFont="1" applyFill="1" applyBorder="1" applyAlignment="1">
      <alignment horizontal="center"/>
    </xf>
    <xf numFmtId="0" fontId="86" fillId="8" borderId="49" xfId="0" applyFont="1" applyFill="1" applyBorder="1" applyAlignment="1">
      <alignment horizontal="center"/>
    </xf>
    <xf numFmtId="0" fontId="86" fillId="8" borderId="65" xfId="0" applyFont="1" applyFill="1" applyBorder="1" applyAlignment="1">
      <alignment horizontal="center"/>
    </xf>
    <xf numFmtId="10" fontId="86" fillId="8" borderId="124" xfId="0" applyNumberFormat="1" applyFont="1" applyFill="1" applyBorder="1" applyAlignment="1">
      <alignment horizontal="center"/>
    </xf>
    <xf numFmtId="0" fontId="86" fillId="8" borderId="57" xfId="0" applyFont="1" applyFill="1" applyBorder="1" applyAlignment="1">
      <alignment horizontal="center"/>
    </xf>
    <xf numFmtId="0" fontId="78" fillId="18" borderId="47" xfId="0" applyFont="1" applyFill="1" applyBorder="1" applyAlignment="1">
      <alignment horizontal="center" vertical="center" wrapText="1"/>
    </xf>
    <xf numFmtId="4" fontId="74" fillId="2" borderId="50" xfId="8" applyNumberFormat="1" applyFont="1" applyFill="1" applyBorder="1" applyAlignment="1" applyProtection="1">
      <alignment horizontal="center" vertical="center"/>
    </xf>
    <xf numFmtId="4" fontId="74" fillId="2" borderId="48" xfId="8" applyNumberFormat="1" applyFont="1" applyFill="1" applyBorder="1" applyAlignment="1" applyProtection="1">
      <alignment horizontal="center" vertical="center"/>
    </xf>
    <xf numFmtId="0" fontId="74" fillId="2" borderId="52" xfId="0" applyFont="1" applyFill="1" applyBorder="1" applyAlignment="1">
      <alignment horizontal="center" wrapText="1"/>
    </xf>
    <xf numFmtId="0" fontId="74" fillId="2" borderId="0" xfId="0" applyFont="1" applyFill="1" applyAlignment="1">
      <alignment horizontal="center" wrapText="1"/>
    </xf>
    <xf numFmtId="0" fontId="74" fillId="2" borderId="53" xfId="0" applyFont="1" applyFill="1" applyBorder="1" applyAlignment="1">
      <alignment horizontal="center" wrapText="1"/>
    </xf>
    <xf numFmtId="0" fontId="74" fillId="2" borderId="49" xfId="0" applyFont="1" applyFill="1" applyBorder="1" applyAlignment="1">
      <alignment horizontal="center" wrapText="1"/>
    </xf>
    <xf numFmtId="0" fontId="75" fillId="0" borderId="54" xfId="17" applyFont="1" applyBorder="1" applyAlignment="1">
      <alignment horizontal="center" vertical="center"/>
    </xf>
    <xf numFmtId="2" fontId="75" fillId="12" borderId="54" xfId="17" applyNumberFormat="1" applyFont="1" applyFill="1" applyBorder="1" applyAlignment="1">
      <alignment horizontal="center" vertical="center"/>
    </xf>
    <xf numFmtId="0" fontId="75" fillId="12" borderId="54" xfId="17" applyFont="1" applyFill="1" applyBorder="1" applyAlignment="1">
      <alignment horizontal="center" vertical="center"/>
    </xf>
    <xf numFmtId="0" fontId="79" fillId="0" borderId="54" xfId="17" applyFont="1" applyBorder="1" applyAlignment="1">
      <alignment horizontal="right" vertical="center" wrapText="1"/>
    </xf>
    <xf numFmtId="2" fontId="79" fillId="12" borderId="54" xfId="17" applyNumberFormat="1" applyFont="1" applyFill="1" applyBorder="1" applyAlignment="1">
      <alignment horizontal="center" vertical="center" wrapText="1"/>
    </xf>
    <xf numFmtId="2" fontId="75" fillId="12" borderId="56" xfId="17" applyNumberFormat="1" applyFont="1" applyFill="1" applyBorder="1" applyAlignment="1">
      <alignment horizontal="center" vertical="center"/>
    </xf>
    <xf numFmtId="2" fontId="75" fillId="12" borderId="67" xfId="17" applyNumberFormat="1" applyFont="1" applyFill="1" applyBorder="1" applyAlignment="1">
      <alignment horizontal="center" vertical="center"/>
    </xf>
    <xf numFmtId="0" fontId="75" fillId="0" borderId="56" xfId="17" applyFont="1" applyBorder="1" applyAlignment="1">
      <alignment horizontal="center" vertical="center"/>
    </xf>
    <xf numFmtId="0" fontId="75" fillId="0" borderId="47" xfId="17" applyFont="1" applyBorder="1" applyAlignment="1">
      <alignment horizontal="center" vertical="center"/>
    </xf>
    <xf numFmtId="0" fontId="75" fillId="0" borderId="67" xfId="17" applyFont="1" applyBorder="1" applyAlignment="1">
      <alignment horizontal="center" vertical="center"/>
    </xf>
    <xf numFmtId="0" fontId="79" fillId="19" borderId="56" xfId="17" applyFont="1" applyFill="1" applyBorder="1" applyAlignment="1">
      <alignment horizontal="left" vertical="center" wrapText="1"/>
    </xf>
    <xf numFmtId="0" fontId="79" fillId="19" borderId="47" xfId="17" applyFont="1" applyFill="1" applyBorder="1" applyAlignment="1">
      <alignment horizontal="left" vertical="center" wrapText="1"/>
    </xf>
    <xf numFmtId="0" fontId="79" fillId="19" borderId="67" xfId="17" applyFont="1" applyFill="1" applyBorder="1" applyAlignment="1">
      <alignment horizontal="left" vertical="center" wrapText="1"/>
    </xf>
    <xf numFmtId="0" fontId="79" fillId="0" borderId="56" xfId="17" applyFont="1" applyBorder="1" applyAlignment="1">
      <alignment horizontal="right" vertical="center" wrapText="1"/>
    </xf>
    <xf numFmtId="0" fontId="79" fillId="0" borderId="47" xfId="17" applyFont="1" applyBorder="1" applyAlignment="1">
      <alignment horizontal="right" vertical="center" wrapText="1"/>
    </xf>
    <xf numFmtId="0" fontId="79" fillId="0" borderId="67" xfId="17" applyFont="1" applyBorder="1" applyAlignment="1">
      <alignment horizontal="right" vertical="center" wrapText="1"/>
    </xf>
    <xf numFmtId="0" fontId="79" fillId="0" borderId="56" xfId="17" applyFont="1" applyBorder="1" applyAlignment="1">
      <alignment horizontal="center" vertical="center"/>
    </xf>
    <xf numFmtId="0" fontId="79" fillId="0" borderId="47" xfId="17" applyFont="1" applyBorder="1" applyAlignment="1">
      <alignment horizontal="center" vertical="center"/>
    </xf>
    <xf numFmtId="0" fontId="79" fillId="0" borderId="67" xfId="17" applyFont="1" applyBorder="1" applyAlignment="1">
      <alignment horizontal="center" vertical="center"/>
    </xf>
    <xf numFmtId="0" fontId="79" fillId="0" borderId="56" xfId="17" applyFont="1" applyBorder="1" applyAlignment="1">
      <alignment horizontal="center" vertical="center" wrapText="1"/>
    </xf>
    <xf numFmtId="0" fontId="79" fillId="0" borderId="67" xfId="17" applyFont="1" applyBorder="1" applyAlignment="1">
      <alignment horizontal="center" vertical="center" wrapText="1"/>
    </xf>
    <xf numFmtId="0" fontId="75" fillId="0" borderId="55" xfId="17" applyFont="1" applyBorder="1" applyAlignment="1">
      <alignment horizontal="center" vertical="center"/>
    </xf>
    <xf numFmtId="0" fontId="75" fillId="0" borderId="104" xfId="17" applyFont="1" applyBorder="1" applyAlignment="1">
      <alignment horizontal="center" vertical="center"/>
    </xf>
    <xf numFmtId="0" fontId="75" fillId="0" borderId="60" xfId="17" applyFont="1" applyBorder="1" applyAlignment="1">
      <alignment horizontal="center" vertical="center"/>
    </xf>
    <xf numFmtId="2" fontId="75" fillId="12" borderId="56" xfId="0" applyNumberFormat="1" applyFont="1" applyFill="1" applyBorder="1" applyAlignment="1">
      <alignment horizontal="center" vertical="center" wrapText="1"/>
    </xf>
    <xf numFmtId="2" fontId="75" fillId="12" borderId="67" xfId="0" applyNumberFormat="1" applyFont="1" applyFill="1" applyBorder="1" applyAlignment="1">
      <alignment horizontal="center" vertical="center" wrapText="1"/>
    </xf>
    <xf numFmtId="2" fontId="75" fillId="0" borderId="56" xfId="17" applyNumberFormat="1" applyFont="1" applyBorder="1" applyAlignment="1">
      <alignment horizontal="center" vertical="center"/>
    </xf>
    <xf numFmtId="2" fontId="75" fillId="0" borderId="67" xfId="17" applyNumberFormat="1" applyFont="1" applyBorder="1" applyAlignment="1">
      <alignment horizontal="center" vertical="center"/>
    </xf>
    <xf numFmtId="2" fontId="79" fillId="12" borderId="56" xfId="17" applyNumberFormat="1" applyFont="1" applyFill="1" applyBorder="1" applyAlignment="1">
      <alignment horizontal="center" vertical="center" wrapText="1"/>
    </xf>
    <xf numFmtId="2" fontId="79" fillId="12" borderId="67" xfId="17" applyNumberFormat="1" applyFont="1" applyFill="1" applyBorder="1" applyAlignment="1">
      <alignment horizontal="center" vertical="center" wrapText="1"/>
    </xf>
    <xf numFmtId="0" fontId="79" fillId="0" borderId="54" xfId="17" applyFont="1" applyBorder="1" applyAlignment="1">
      <alignment horizontal="center" vertical="center"/>
    </xf>
    <xf numFmtId="0" fontId="79" fillId="0" borderId="54" xfId="17" applyFont="1" applyBorder="1" applyAlignment="1">
      <alignment horizontal="center" vertical="center" wrapText="1"/>
    </xf>
    <xf numFmtId="0" fontId="75" fillId="0" borderId="56" xfId="17" applyFont="1" applyBorder="1" applyAlignment="1">
      <alignment horizontal="right" vertical="center"/>
    </xf>
    <xf numFmtId="0" fontId="75" fillId="0" borderId="47" xfId="17" applyFont="1" applyBorder="1" applyAlignment="1">
      <alignment horizontal="right" vertical="center"/>
    </xf>
    <xf numFmtId="0" fontId="75" fillId="0" borderId="67" xfId="17" applyFont="1" applyBorder="1" applyAlignment="1">
      <alignment horizontal="right" vertical="center"/>
    </xf>
    <xf numFmtId="0" fontId="75" fillId="0" borderId="56" xfId="17" applyFont="1" applyBorder="1" applyAlignment="1">
      <alignment horizontal="center" vertical="center" wrapText="1"/>
    </xf>
    <xf numFmtId="0" fontId="75" fillId="0" borderId="47" xfId="17" applyFont="1" applyBorder="1" applyAlignment="1">
      <alignment horizontal="center" vertical="center" wrapText="1"/>
    </xf>
    <xf numFmtId="0" fontId="75" fillId="0" borderId="67" xfId="17" applyFont="1" applyBorder="1" applyAlignment="1">
      <alignment horizontal="center" vertical="center" wrapText="1"/>
    </xf>
    <xf numFmtId="0" fontId="75" fillId="2" borderId="56" xfId="17" applyFont="1" applyFill="1" applyBorder="1" applyAlignment="1">
      <alignment horizontal="left" vertical="center" wrapText="1"/>
    </xf>
    <xf numFmtId="0" fontId="75" fillId="2" borderId="47" xfId="17" applyFont="1" applyFill="1" applyBorder="1" applyAlignment="1">
      <alignment horizontal="left" vertical="center" wrapText="1"/>
    </xf>
    <xf numFmtId="0" fontId="75" fillId="2" borderId="67" xfId="17" applyFont="1" applyFill="1" applyBorder="1" applyAlignment="1">
      <alignment horizontal="left" vertical="center" wrapText="1"/>
    </xf>
    <xf numFmtId="0" fontId="79" fillId="8" borderId="47" xfId="17" applyFont="1" applyFill="1" applyBorder="1" applyAlignment="1">
      <alignment horizontal="left" vertical="center" wrapText="1"/>
    </xf>
    <xf numFmtId="49" fontId="79" fillId="19" borderId="56" xfId="17" applyNumberFormat="1" applyFont="1" applyFill="1" applyBorder="1" applyAlignment="1">
      <alignment horizontal="center" vertical="center"/>
    </xf>
    <xf numFmtId="49" fontId="79" fillId="19" borderId="47" xfId="17" applyNumberFormat="1" applyFont="1" applyFill="1" applyBorder="1" applyAlignment="1">
      <alignment horizontal="center" vertical="center"/>
    </xf>
    <xf numFmtId="49" fontId="79" fillId="19" borderId="67" xfId="17" applyNumberFormat="1" applyFont="1" applyFill="1" applyBorder="1" applyAlignment="1">
      <alignment horizontal="center" vertical="center"/>
    </xf>
    <xf numFmtId="0" fontId="75" fillId="25" borderId="56" xfId="17" applyFont="1" applyFill="1" applyBorder="1" applyAlignment="1">
      <alignment horizontal="center" vertical="center"/>
    </xf>
    <xf numFmtId="0" fontId="75" fillId="25" borderId="47" xfId="17" applyFont="1" applyFill="1" applyBorder="1" applyAlignment="1">
      <alignment horizontal="center" vertical="center"/>
    </xf>
    <xf numFmtId="0" fontId="75" fillId="25" borderId="67" xfId="17" applyFont="1" applyFill="1" applyBorder="1" applyAlignment="1">
      <alignment horizontal="center" vertical="center"/>
    </xf>
    <xf numFmtId="2" fontId="75" fillId="12" borderId="56" xfId="17" applyNumberFormat="1" applyFont="1" applyFill="1" applyBorder="1" applyAlignment="1">
      <alignment horizontal="center" vertical="center" wrapText="1"/>
    </xf>
    <xf numFmtId="2" fontId="75" fillId="12" borderId="67" xfId="17" applyNumberFormat="1" applyFont="1" applyFill="1" applyBorder="1" applyAlignment="1">
      <alignment horizontal="center" vertical="center" wrapText="1"/>
    </xf>
    <xf numFmtId="0" fontId="75" fillId="2" borderId="55" xfId="17" applyFont="1" applyFill="1" applyBorder="1" applyAlignment="1">
      <alignment horizontal="center" vertical="center" wrapText="1"/>
    </xf>
    <xf numFmtId="0" fontId="75" fillId="2" borderId="60" xfId="17" applyFont="1" applyFill="1" applyBorder="1" applyAlignment="1">
      <alignment horizontal="center" vertical="center" wrapText="1"/>
    </xf>
    <xf numFmtId="2" fontId="75" fillId="25" borderId="56" xfId="17" applyNumberFormat="1" applyFont="1" applyFill="1" applyBorder="1" applyAlignment="1">
      <alignment horizontal="center" vertical="center" wrapText="1"/>
    </xf>
    <xf numFmtId="2" fontId="75" fillId="25" borderId="67" xfId="17" applyNumberFormat="1" applyFont="1" applyFill="1" applyBorder="1" applyAlignment="1">
      <alignment horizontal="center" vertical="center" wrapText="1"/>
    </xf>
    <xf numFmtId="0" fontId="75" fillId="0" borderId="55" xfId="17" applyFont="1" applyBorder="1" applyAlignment="1">
      <alignment horizontal="center" vertical="center" wrapText="1"/>
    </xf>
    <xf numFmtId="0" fontId="75" fillId="0" borderId="60" xfId="17" applyFont="1" applyBorder="1" applyAlignment="1">
      <alignment horizontal="center" vertical="center" wrapText="1"/>
    </xf>
    <xf numFmtId="49" fontId="75" fillId="0" borderId="56" xfId="17" applyNumberFormat="1" applyFont="1" applyBorder="1" applyAlignment="1">
      <alignment horizontal="center" vertical="center" wrapText="1"/>
    </xf>
    <xf numFmtId="49" fontId="75" fillId="0" borderId="47" xfId="17" applyNumberFormat="1" applyFont="1" applyBorder="1" applyAlignment="1">
      <alignment horizontal="center" vertical="center" wrapText="1"/>
    </xf>
    <xf numFmtId="49" fontId="75" fillId="0" borderId="67" xfId="17" applyNumberFormat="1" applyFont="1" applyBorder="1" applyAlignment="1">
      <alignment horizontal="center" vertical="center" wrapText="1"/>
    </xf>
    <xf numFmtId="49" fontId="79" fillId="0" borderId="56" xfId="17" applyNumberFormat="1" applyFont="1" applyBorder="1" applyAlignment="1">
      <alignment horizontal="right" vertical="center" wrapText="1"/>
    </xf>
    <xf numFmtId="49" fontId="79" fillId="0" borderId="47" xfId="17" applyNumberFormat="1" applyFont="1" applyBorder="1" applyAlignment="1">
      <alignment horizontal="right" vertical="center" wrapText="1"/>
    </xf>
    <xf numFmtId="49" fontId="79" fillId="0" borderId="67" xfId="17" applyNumberFormat="1" applyFont="1" applyBorder="1" applyAlignment="1">
      <alignment horizontal="right" vertical="center" wrapText="1"/>
    </xf>
    <xf numFmtId="0" fontId="79" fillId="0" borderId="50" xfId="17" applyFont="1" applyBorder="1" applyAlignment="1">
      <alignment horizontal="center" vertical="center" wrapText="1"/>
    </xf>
    <xf numFmtId="0" fontId="79" fillId="0" borderId="51" xfId="17" applyFont="1" applyBorder="1" applyAlignment="1">
      <alignment horizontal="center" vertical="center" wrapText="1"/>
    </xf>
    <xf numFmtId="0" fontId="79" fillId="0" borderId="52" xfId="17" applyFont="1" applyBorder="1" applyAlignment="1">
      <alignment horizontal="center" vertical="center" wrapText="1"/>
    </xf>
    <xf numFmtId="0" fontId="79" fillId="0" borderId="64" xfId="17" applyFont="1" applyBorder="1" applyAlignment="1">
      <alignment horizontal="center" vertical="center" wrapText="1"/>
    </xf>
    <xf numFmtId="0" fontId="79" fillId="0" borderId="53" xfId="17" applyFont="1" applyBorder="1" applyAlignment="1">
      <alignment horizontal="center" vertical="center" wrapText="1"/>
    </xf>
    <xf numFmtId="0" fontId="79" fillId="0" borderId="65" xfId="17" applyFont="1" applyBorder="1" applyAlignment="1">
      <alignment horizontal="center" vertical="center" wrapText="1"/>
    </xf>
    <xf numFmtId="0" fontId="75" fillId="0" borderId="104" xfId="17" applyFont="1" applyBorder="1" applyAlignment="1">
      <alignment horizontal="center" vertical="center" wrapText="1"/>
    </xf>
    <xf numFmtId="0" fontId="79" fillId="0" borderId="56" xfId="17" quotePrefix="1" applyFont="1" applyBorder="1" applyAlignment="1">
      <alignment horizontal="center" vertical="center" wrapText="1"/>
    </xf>
    <xf numFmtId="0" fontId="79" fillId="0" borderId="67" xfId="17" quotePrefix="1" applyFont="1" applyBorder="1" applyAlignment="1">
      <alignment horizontal="center" vertical="center" wrapText="1"/>
    </xf>
    <xf numFmtId="0" fontId="75" fillId="2" borderId="104" xfId="17" applyFont="1" applyFill="1" applyBorder="1" applyAlignment="1">
      <alignment horizontal="center" vertical="center" wrapText="1"/>
    </xf>
    <xf numFmtId="0" fontId="79" fillId="2" borderId="56" xfId="17" applyFont="1" applyFill="1" applyBorder="1" applyAlignment="1">
      <alignment horizontal="right" vertical="center" wrapText="1"/>
    </xf>
    <xf numFmtId="0" fontId="79" fillId="2" borderId="47" xfId="17" applyFont="1" applyFill="1" applyBorder="1" applyAlignment="1">
      <alignment horizontal="right" vertical="center" wrapText="1"/>
    </xf>
    <xf numFmtId="0" fontId="79" fillId="2" borderId="67" xfId="17" applyFont="1" applyFill="1" applyBorder="1" applyAlignment="1">
      <alignment horizontal="right" vertical="center" wrapText="1"/>
    </xf>
    <xf numFmtId="49" fontId="79" fillId="0" borderId="56" xfId="17" applyNumberFormat="1" applyFont="1" applyBorder="1" applyAlignment="1">
      <alignment horizontal="center" vertical="center" wrapText="1"/>
    </xf>
    <xf numFmtId="49" fontId="79" fillId="0" borderId="47" xfId="17" applyNumberFormat="1" applyFont="1" applyBorder="1" applyAlignment="1">
      <alignment horizontal="center" vertical="center" wrapText="1"/>
    </xf>
    <xf numFmtId="49" fontId="79" fillId="0" borderId="67" xfId="17" applyNumberFormat="1" applyFont="1" applyBorder="1" applyAlignment="1">
      <alignment horizontal="center" vertical="center" wrapText="1"/>
    </xf>
    <xf numFmtId="2" fontId="75" fillId="25" borderId="56" xfId="17" applyNumberFormat="1" applyFont="1" applyFill="1" applyBorder="1" applyAlignment="1">
      <alignment horizontal="center" vertical="center"/>
    </xf>
    <xf numFmtId="2" fontId="75" fillId="25" borderId="67" xfId="17" applyNumberFormat="1" applyFont="1" applyFill="1" applyBorder="1" applyAlignment="1">
      <alignment horizontal="center" vertical="center"/>
    </xf>
    <xf numFmtId="2" fontId="75" fillId="0" borderId="56" xfId="0" applyNumberFormat="1" applyFont="1" applyBorder="1" applyAlignment="1">
      <alignment horizontal="center" vertical="center" wrapText="1"/>
    </xf>
    <xf numFmtId="2" fontId="75" fillId="0" borderId="67" xfId="0" applyNumberFormat="1" applyFont="1" applyBorder="1" applyAlignment="1">
      <alignment horizontal="center" vertical="center" wrapText="1"/>
    </xf>
    <xf numFmtId="49" fontId="79" fillId="19" borderId="56" xfId="17" applyNumberFormat="1" applyFont="1" applyFill="1" applyBorder="1" applyAlignment="1">
      <alignment horizontal="left" vertical="center"/>
    </xf>
    <xf numFmtId="49" fontId="79" fillId="19" borderId="47" xfId="17" applyNumberFormat="1" applyFont="1" applyFill="1" applyBorder="1" applyAlignment="1">
      <alignment horizontal="left" vertical="center"/>
    </xf>
    <xf numFmtId="49" fontId="79" fillId="19" borderId="67" xfId="17" applyNumberFormat="1" applyFont="1" applyFill="1" applyBorder="1" applyAlignment="1">
      <alignment horizontal="left" vertical="center"/>
    </xf>
    <xf numFmtId="0" fontId="79" fillId="0" borderId="56" xfId="17" applyFont="1" applyBorder="1" applyAlignment="1">
      <alignment horizontal="right" vertical="center"/>
    </xf>
    <xf numFmtId="0" fontId="79" fillId="0" borderId="47" xfId="17" applyFont="1" applyBorder="1" applyAlignment="1">
      <alignment horizontal="right" vertical="center"/>
    </xf>
    <xf numFmtId="0" fontId="79" fillId="0" borderId="67" xfId="17" applyFont="1" applyBorder="1" applyAlignment="1">
      <alignment horizontal="right" vertical="center"/>
    </xf>
    <xf numFmtId="2" fontId="79" fillId="12" borderId="56" xfId="17" applyNumberFormat="1" applyFont="1" applyFill="1" applyBorder="1" applyAlignment="1">
      <alignment horizontal="center" vertical="center"/>
    </xf>
    <xf numFmtId="2" fontId="79" fillId="12" borderId="67" xfId="17" applyNumberFormat="1" applyFont="1" applyFill="1" applyBorder="1" applyAlignment="1">
      <alignment horizontal="center" vertical="center"/>
    </xf>
    <xf numFmtId="0" fontId="75" fillId="0" borderId="55" xfId="0" applyFont="1" applyBorder="1" applyAlignment="1">
      <alignment horizontal="center" vertical="center"/>
    </xf>
    <xf numFmtId="0" fontId="75" fillId="0" borderId="104" xfId="0" applyFont="1" applyBorder="1" applyAlignment="1">
      <alignment horizontal="center" vertical="center"/>
    </xf>
    <xf numFmtId="0" fontId="75" fillId="0" borderId="60" xfId="0" applyFont="1" applyBorder="1" applyAlignment="1">
      <alignment horizontal="center" vertical="center"/>
    </xf>
    <xf numFmtId="0" fontId="79" fillId="0" borderId="56" xfId="0" applyFont="1" applyBorder="1" applyAlignment="1">
      <alignment horizontal="right" vertical="center" wrapText="1"/>
    </xf>
    <xf numFmtId="0" fontId="79" fillId="0" borderId="47" xfId="0" applyFont="1" applyBorder="1" applyAlignment="1">
      <alignment horizontal="right" vertical="center" wrapText="1"/>
    </xf>
    <xf numFmtId="0" fontId="79" fillId="0" borderId="67" xfId="0" applyFont="1" applyBorder="1" applyAlignment="1">
      <alignment horizontal="right" vertical="center" wrapText="1"/>
    </xf>
    <xf numFmtId="2" fontId="79" fillId="12" borderId="56" xfId="0" applyNumberFormat="1" applyFont="1" applyFill="1" applyBorder="1" applyAlignment="1">
      <alignment horizontal="center" vertical="center" wrapText="1"/>
    </xf>
    <xf numFmtId="2" fontId="79" fillId="12" borderId="67" xfId="0" applyNumberFormat="1" applyFont="1" applyFill="1" applyBorder="1" applyAlignment="1">
      <alignment horizontal="center" vertical="center" wrapText="1"/>
    </xf>
    <xf numFmtId="2" fontId="75" fillId="0" borderId="50" xfId="17" applyNumberFormat="1" applyFont="1" applyBorder="1" applyAlignment="1">
      <alignment horizontal="center" vertical="center"/>
    </xf>
    <xf numFmtId="2" fontId="75" fillId="0" borderId="51" xfId="17" applyNumberFormat="1" applyFont="1" applyBorder="1" applyAlignment="1">
      <alignment horizontal="center" vertical="center"/>
    </xf>
    <xf numFmtId="2" fontId="75" fillId="0" borderId="52" xfId="17" applyNumberFormat="1" applyFont="1" applyBorder="1" applyAlignment="1">
      <alignment horizontal="center" vertical="center"/>
    </xf>
    <xf numFmtId="2" fontId="75" fillId="0" borderId="64" xfId="17" applyNumberFormat="1" applyFont="1" applyBorder="1" applyAlignment="1">
      <alignment horizontal="center" vertical="center"/>
    </xf>
    <xf numFmtId="2" fontId="75" fillId="0" borderId="53" xfId="17" applyNumberFormat="1" applyFont="1" applyBorder="1" applyAlignment="1">
      <alignment horizontal="center" vertical="center"/>
    </xf>
    <xf numFmtId="2" fontId="75" fillId="0" borderId="65" xfId="17" applyNumberFormat="1" applyFont="1" applyBorder="1" applyAlignment="1">
      <alignment horizontal="center" vertical="center"/>
    </xf>
    <xf numFmtId="0" fontId="79" fillId="0" borderId="56" xfId="0" applyFont="1" applyBorder="1" applyAlignment="1">
      <alignment horizontal="center" vertical="center"/>
    </xf>
    <xf numFmtId="0" fontId="79" fillId="0" borderId="67" xfId="0" applyFont="1" applyBorder="1" applyAlignment="1">
      <alignment horizontal="center" vertical="center"/>
    </xf>
    <xf numFmtId="0" fontId="75" fillId="0" borderId="56" xfId="0" applyFont="1" applyBorder="1" applyAlignment="1">
      <alignment horizontal="right" vertical="center"/>
    </xf>
    <xf numFmtId="0" fontId="75" fillId="0" borderId="67" xfId="0" applyFont="1" applyBorder="1" applyAlignment="1">
      <alignment horizontal="right" vertical="center"/>
    </xf>
    <xf numFmtId="2" fontId="75" fillId="12" borderId="56" xfId="0" applyNumberFormat="1" applyFont="1" applyFill="1" applyBorder="1" applyAlignment="1">
      <alignment horizontal="center" vertical="center"/>
    </xf>
    <xf numFmtId="2" fontId="75" fillId="12" borderId="67" xfId="0" applyNumberFormat="1" applyFont="1" applyFill="1" applyBorder="1" applyAlignment="1">
      <alignment horizontal="center" vertical="center"/>
    </xf>
    <xf numFmtId="0" fontId="75" fillId="0" borderId="56"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67" xfId="0" applyFont="1" applyBorder="1" applyAlignment="1">
      <alignment horizontal="center" vertical="center" wrapText="1"/>
    </xf>
    <xf numFmtId="2" fontId="79" fillId="12" borderId="56" xfId="0" applyNumberFormat="1" applyFont="1" applyFill="1" applyBorder="1" applyAlignment="1">
      <alignment horizontal="center" vertical="center"/>
    </xf>
    <xf numFmtId="2" fontId="79" fillId="12" borderId="67" xfId="0" applyNumberFormat="1" applyFont="1" applyFill="1" applyBorder="1" applyAlignment="1">
      <alignment horizontal="center" vertical="center"/>
    </xf>
    <xf numFmtId="0" fontId="79" fillId="0" borderId="56" xfId="17" applyFont="1" applyBorder="1" applyAlignment="1">
      <alignment horizontal="left" vertical="center" wrapText="1"/>
    </xf>
    <xf numFmtId="0" fontId="79" fillId="0" borderId="47" xfId="17" applyFont="1" applyBorder="1" applyAlignment="1">
      <alignment horizontal="left" vertical="center" wrapText="1"/>
    </xf>
    <xf numFmtId="0" fontId="79" fillId="0" borderId="67" xfId="17" applyFont="1" applyBorder="1" applyAlignment="1">
      <alignment horizontal="left" vertical="center" wrapText="1"/>
    </xf>
    <xf numFmtId="0" fontId="81" fillId="18" borderId="107" xfId="17" applyFont="1" applyFill="1" applyBorder="1" applyAlignment="1">
      <alignment horizontal="center" vertical="center" wrapText="1"/>
    </xf>
    <xf numFmtId="0" fontId="81" fillId="18" borderId="42" xfId="17" applyFont="1" applyFill="1" applyBorder="1" applyAlignment="1">
      <alignment horizontal="center" vertical="center" wrapText="1"/>
    </xf>
    <xf numFmtId="0" fontId="81" fillId="18" borderId="108" xfId="17" applyFont="1" applyFill="1" applyBorder="1" applyAlignment="1">
      <alignment horizontal="center" vertical="center" wrapText="1"/>
    </xf>
    <xf numFmtId="0" fontId="74" fillId="0" borderId="47" xfId="17" applyFont="1" applyBorder="1" applyAlignment="1">
      <alignment horizontal="left" vertical="center"/>
    </xf>
    <xf numFmtId="0" fontId="79" fillId="0" borderId="54" xfId="17" applyFont="1" applyBorder="1" applyAlignment="1">
      <alignment horizontal="right" vertical="center"/>
    </xf>
    <xf numFmtId="0" fontId="79" fillId="23" borderId="54" xfId="17" applyFont="1" applyFill="1" applyBorder="1" applyAlignment="1">
      <alignment horizontal="center" vertical="center" wrapText="1"/>
    </xf>
    <xf numFmtId="4" fontId="79" fillId="24" borderId="54" xfId="17" applyNumberFormat="1" applyFont="1" applyFill="1" applyBorder="1" applyAlignment="1">
      <alignment horizontal="center" vertical="center" wrapText="1"/>
    </xf>
    <xf numFmtId="4" fontId="75" fillId="24" borderId="54" xfId="17" applyNumberFormat="1" applyFont="1" applyFill="1" applyBorder="1" applyAlignment="1">
      <alignment horizontal="center" vertical="center" wrapText="1"/>
    </xf>
    <xf numFmtId="0" fontId="75" fillId="2" borderId="54" xfId="17" applyFont="1" applyFill="1" applyBorder="1" applyAlignment="1">
      <alignment horizontal="center" vertical="center" wrapText="1"/>
    </xf>
    <xf numFmtId="0" fontId="79" fillId="19" borderId="50" xfId="17" applyFont="1" applyFill="1" applyBorder="1" applyAlignment="1">
      <alignment horizontal="left" vertical="center" wrapText="1"/>
    </xf>
    <xf numFmtId="0" fontId="79" fillId="19" borderId="48" xfId="17" applyFont="1" applyFill="1" applyBorder="1" applyAlignment="1">
      <alignment horizontal="left" vertical="center" wrapText="1"/>
    </xf>
    <xf numFmtId="0" fontId="79" fillId="19" borderId="51" xfId="17" applyFont="1" applyFill="1" applyBorder="1" applyAlignment="1">
      <alignment horizontal="left" vertical="center" wrapText="1"/>
    </xf>
    <xf numFmtId="0" fontId="68" fillId="0" borderId="50" xfId="17" applyFont="1" applyBorder="1" applyAlignment="1">
      <alignment horizontal="center" vertical="center"/>
    </xf>
    <xf numFmtId="0" fontId="68" fillId="0" borderId="51" xfId="17" applyFont="1" applyBorder="1" applyAlignment="1">
      <alignment horizontal="center" vertical="center"/>
    </xf>
    <xf numFmtId="0" fontId="74" fillId="0" borderId="52" xfId="17" applyFont="1" applyBorder="1" applyAlignment="1">
      <alignment horizontal="center" wrapText="1"/>
    </xf>
    <xf numFmtId="0" fontId="74" fillId="0" borderId="64" xfId="17" applyFont="1" applyBorder="1" applyAlignment="1">
      <alignment horizontal="center" wrapText="1"/>
    </xf>
    <xf numFmtId="0" fontId="74" fillId="0" borderId="53" xfId="17" applyFont="1" applyBorder="1" applyAlignment="1">
      <alignment horizontal="center" wrapText="1"/>
    </xf>
    <xf numFmtId="0" fontId="74" fillId="0" borderId="65" xfId="17" applyFont="1" applyBorder="1" applyAlignment="1">
      <alignment horizontal="center" wrapText="1"/>
    </xf>
    <xf numFmtId="0" fontId="79" fillId="0" borderId="47" xfId="17" applyFont="1" applyBorder="1" applyAlignment="1">
      <alignment horizontal="center" vertical="center" wrapText="1"/>
    </xf>
    <xf numFmtId="2" fontId="75" fillId="0" borderId="54" xfId="17" applyNumberFormat="1" applyFont="1" applyBorder="1" applyAlignment="1">
      <alignment horizontal="left" vertical="center" wrapText="1"/>
    </xf>
    <xf numFmtId="0" fontId="79" fillId="19" borderId="54" xfId="17" applyFont="1" applyFill="1" applyBorder="1" applyAlignment="1">
      <alignment horizontal="left" vertical="center" wrapText="1"/>
    </xf>
    <xf numFmtId="0" fontId="79" fillId="0" borderId="54" xfId="17" applyFont="1" applyBorder="1" applyAlignment="1">
      <alignment horizontal="left" vertical="center" wrapText="1"/>
    </xf>
    <xf numFmtId="0" fontId="79" fillId="24" borderId="56" xfId="17" applyFont="1" applyFill="1" applyBorder="1" applyAlignment="1">
      <alignment horizontal="center" vertical="center" wrapText="1"/>
    </xf>
    <xf numFmtId="0" fontId="79" fillId="24" borderId="47" xfId="17" applyFont="1" applyFill="1" applyBorder="1" applyAlignment="1">
      <alignment horizontal="center" vertical="center" wrapText="1"/>
    </xf>
    <xf numFmtId="0" fontId="79" fillId="24" borderId="67" xfId="17" applyFont="1" applyFill="1" applyBorder="1" applyAlignment="1">
      <alignment horizontal="center" vertical="center" wrapText="1"/>
    </xf>
    <xf numFmtId="2" fontId="79" fillId="0" borderId="54" xfId="17" applyNumberFormat="1" applyFont="1" applyBorder="1" applyAlignment="1">
      <alignment horizontal="center" vertical="center" wrapText="1"/>
    </xf>
    <xf numFmtId="0" fontId="79" fillId="2" borderId="54" xfId="17" applyFont="1" applyFill="1" applyBorder="1" applyAlignment="1">
      <alignment horizontal="left" vertical="center"/>
    </xf>
    <xf numFmtId="0" fontId="75" fillId="2" borderId="54" xfId="17" applyFont="1" applyFill="1" applyBorder="1" applyAlignment="1">
      <alignment horizontal="center" vertical="center"/>
    </xf>
    <xf numFmtId="2" fontId="79" fillId="19" borderId="54" xfId="17" applyNumberFormat="1" applyFont="1" applyFill="1" applyBorder="1" applyAlignment="1">
      <alignment horizontal="left" vertical="center" wrapText="1"/>
    </xf>
    <xf numFmtId="0" fontId="79" fillId="0" borderId="56" xfId="17" applyFont="1" applyBorder="1" applyAlignment="1">
      <alignment horizontal="left" vertical="center"/>
    </xf>
    <xf numFmtId="0" fontId="79" fillId="0" borderId="47" xfId="17" applyFont="1" applyBorder="1" applyAlignment="1">
      <alignment horizontal="left" vertical="center"/>
    </xf>
    <xf numFmtId="0" fontId="79" fillId="0" borderId="67" xfId="17" applyFont="1" applyBorder="1" applyAlignment="1">
      <alignment horizontal="left" vertical="center"/>
    </xf>
    <xf numFmtId="0" fontId="79" fillId="2" borderId="56" xfId="17" applyFont="1" applyFill="1" applyBorder="1" applyAlignment="1">
      <alignment horizontal="center" vertical="center" wrapText="1"/>
    </xf>
    <xf numFmtId="0" fontId="79" fillId="2" borderId="47" xfId="17" applyFont="1" applyFill="1" applyBorder="1" applyAlignment="1">
      <alignment horizontal="center" vertical="center" wrapText="1"/>
    </xf>
    <xf numFmtId="0" fontId="79" fillId="2" borderId="67" xfId="17" applyFont="1" applyFill="1" applyBorder="1" applyAlignment="1">
      <alignment horizontal="center" vertical="center" wrapText="1"/>
    </xf>
    <xf numFmtId="0" fontId="79" fillId="0" borderId="50" xfId="17" applyFont="1" applyBorder="1" applyAlignment="1">
      <alignment horizontal="center" vertical="center"/>
    </xf>
    <xf numFmtId="0" fontId="79" fillId="0" borderId="48" xfId="17" applyFont="1" applyBorder="1" applyAlignment="1">
      <alignment horizontal="center" vertical="center"/>
    </xf>
    <xf numFmtId="0" fontId="79" fillId="0" borderId="51" xfId="17" applyFont="1" applyBorder="1" applyAlignment="1">
      <alignment horizontal="center" vertical="center"/>
    </xf>
    <xf numFmtId="0" fontId="79" fillId="0" borderId="52" xfId="17" applyFont="1" applyBorder="1" applyAlignment="1">
      <alignment horizontal="center" vertical="center"/>
    </xf>
    <xf numFmtId="0" fontId="79" fillId="0" borderId="0" xfId="17" applyFont="1" applyAlignment="1">
      <alignment horizontal="center" vertical="center"/>
    </xf>
    <xf numFmtId="0" fontId="79" fillId="0" borderId="64" xfId="17" applyFont="1" applyBorder="1" applyAlignment="1">
      <alignment horizontal="center" vertical="center"/>
    </xf>
    <xf numFmtId="0" fontId="79" fillId="0" borderId="53" xfId="17" applyFont="1" applyBorder="1" applyAlignment="1">
      <alignment horizontal="center" vertical="center"/>
    </xf>
    <xf numFmtId="0" fontId="79" fillId="0" borderId="49" xfId="17" applyFont="1" applyBorder="1" applyAlignment="1">
      <alignment horizontal="center" vertical="center"/>
    </xf>
    <xf numFmtId="0" fontId="79" fillId="0" borderId="65" xfId="17" applyFont="1" applyBorder="1" applyAlignment="1">
      <alignment horizontal="center" vertical="center"/>
    </xf>
    <xf numFmtId="2" fontId="75" fillId="0" borderId="47" xfId="17" applyNumberFormat="1" applyFont="1" applyBorder="1" applyAlignment="1">
      <alignment horizontal="center" vertical="center"/>
    </xf>
    <xf numFmtId="0" fontId="79" fillId="8" borderId="56" xfId="17" applyFont="1" applyFill="1" applyBorder="1" applyAlignment="1">
      <alignment horizontal="right" vertical="center" wrapText="1"/>
    </xf>
    <xf numFmtId="0" fontId="79" fillId="8" borderId="47" xfId="17" applyFont="1" applyFill="1" applyBorder="1" applyAlignment="1">
      <alignment horizontal="right" vertical="center" wrapText="1"/>
    </xf>
    <xf numFmtId="0" fontId="79" fillId="8" borderId="67" xfId="17" applyFont="1" applyFill="1" applyBorder="1" applyAlignment="1">
      <alignment horizontal="right" vertical="center" wrapText="1"/>
    </xf>
    <xf numFmtId="0" fontId="79" fillId="7" borderId="56" xfId="17" applyFont="1" applyFill="1" applyBorder="1" applyAlignment="1">
      <alignment horizontal="right" vertical="center" wrapText="1"/>
    </xf>
    <xf numFmtId="0" fontId="79" fillId="7" borderId="47" xfId="17" applyFont="1" applyFill="1" applyBorder="1" applyAlignment="1">
      <alignment horizontal="right" vertical="center" wrapText="1"/>
    </xf>
    <xf numFmtId="0" fontId="79" fillId="7" borderId="67" xfId="17" applyFont="1" applyFill="1" applyBorder="1" applyAlignment="1">
      <alignment horizontal="right" vertical="center" wrapText="1"/>
    </xf>
    <xf numFmtId="10" fontId="74" fillId="0" borderId="47" xfId="3" applyNumberFormat="1" applyFont="1" applyBorder="1" applyAlignment="1">
      <alignment horizontal="left" vertical="center"/>
    </xf>
    <xf numFmtId="0" fontId="79" fillId="11" borderId="54" xfId="17" applyFont="1" applyFill="1" applyBorder="1" applyAlignment="1">
      <alignment horizontal="center" vertical="center"/>
    </xf>
    <xf numFmtId="0" fontId="79" fillId="8" borderId="56" xfId="17" applyFont="1" applyFill="1" applyBorder="1" applyAlignment="1">
      <alignment horizontal="center" vertical="center" wrapText="1"/>
    </xf>
    <xf numFmtId="0" fontId="79" fillId="8" borderId="47" xfId="17" applyFont="1" applyFill="1" applyBorder="1" applyAlignment="1">
      <alignment horizontal="center" vertical="center" wrapText="1"/>
    </xf>
    <xf numFmtId="0" fontId="79" fillId="8" borderId="67" xfId="17" applyFont="1" applyFill="1" applyBorder="1" applyAlignment="1">
      <alignment horizontal="center" vertical="center" wrapText="1"/>
    </xf>
    <xf numFmtId="0" fontId="79" fillId="0" borderId="55" xfId="17" applyFont="1" applyBorder="1" applyAlignment="1">
      <alignment horizontal="center" vertical="center"/>
    </xf>
    <xf numFmtId="0" fontId="79" fillId="0" borderId="104" xfId="17" applyFont="1" applyBorder="1" applyAlignment="1">
      <alignment horizontal="center" vertical="center"/>
    </xf>
    <xf numFmtId="0" fontId="79" fillId="0" borderId="60" xfId="17" applyFont="1" applyBorder="1" applyAlignment="1">
      <alignment horizontal="center" vertical="center"/>
    </xf>
    <xf numFmtId="0" fontId="79" fillId="0" borderId="47" xfId="0" applyFont="1" applyBorder="1" applyAlignment="1">
      <alignment horizontal="center" vertical="center"/>
    </xf>
    <xf numFmtId="2" fontId="79" fillId="0" borderId="56" xfId="0" applyNumberFormat="1" applyFont="1" applyBorder="1" applyAlignment="1">
      <alignment horizontal="center" vertical="center"/>
    </xf>
    <xf numFmtId="2" fontId="79" fillId="0" borderId="67" xfId="0" applyNumberFormat="1" applyFont="1" applyBorder="1" applyAlignment="1">
      <alignment horizontal="center" vertical="center"/>
    </xf>
    <xf numFmtId="0" fontId="79" fillId="8" borderId="56" xfId="17" applyFont="1" applyFill="1" applyBorder="1" applyAlignment="1">
      <alignment horizontal="left" vertical="center" wrapText="1"/>
    </xf>
    <xf numFmtId="0" fontId="79" fillId="8" borderId="67" xfId="17" applyFont="1" applyFill="1" applyBorder="1" applyAlignment="1">
      <alignment horizontal="left" vertical="center" wrapText="1"/>
    </xf>
    <xf numFmtId="0" fontId="75" fillId="2" borderId="56" xfId="17" applyFont="1" applyFill="1" applyBorder="1" applyAlignment="1">
      <alignment horizontal="center" vertical="center" wrapText="1"/>
    </xf>
    <xf numFmtId="0" fontId="75" fillId="2" borderId="47" xfId="17" applyFont="1" applyFill="1" applyBorder="1" applyAlignment="1">
      <alignment horizontal="center" vertical="center" wrapText="1"/>
    </xf>
    <xf numFmtId="0" fontId="75" fillId="2" borderId="67" xfId="17" applyFont="1" applyFill="1" applyBorder="1" applyAlignment="1">
      <alignment horizontal="center" vertical="center" wrapText="1"/>
    </xf>
    <xf numFmtId="0" fontId="79" fillId="2" borderId="56" xfId="17" applyFont="1" applyFill="1" applyBorder="1" applyAlignment="1">
      <alignment horizontal="right" vertical="center"/>
    </xf>
    <xf numFmtId="0" fontId="79" fillId="2" borderId="47" xfId="17" applyFont="1" applyFill="1" applyBorder="1" applyAlignment="1">
      <alignment horizontal="right" vertical="center"/>
    </xf>
    <xf numFmtId="0" fontId="79" fillId="2" borderId="67" xfId="17" applyFont="1" applyFill="1" applyBorder="1" applyAlignment="1">
      <alignment horizontal="right" vertical="center"/>
    </xf>
    <xf numFmtId="2" fontId="79" fillId="0" borderId="56" xfId="0" applyNumberFormat="1" applyFont="1" applyBorder="1" applyAlignment="1">
      <alignment horizontal="center" vertical="center" wrapText="1"/>
    </xf>
    <xf numFmtId="2" fontId="79" fillId="0" borderId="67" xfId="0" applyNumberFormat="1" applyFont="1" applyBorder="1" applyAlignment="1">
      <alignment horizontal="center" vertical="center" wrapText="1"/>
    </xf>
    <xf numFmtId="0" fontId="79" fillId="0" borderId="56" xfId="0" applyFont="1" applyBorder="1" applyAlignment="1">
      <alignment horizontal="right" vertical="center"/>
    </xf>
    <xf numFmtId="0" fontId="79" fillId="0" borderId="47" xfId="0" applyFont="1" applyBorder="1" applyAlignment="1">
      <alignment horizontal="right" vertical="center"/>
    </xf>
    <xf numFmtId="0" fontId="79" fillId="0" borderId="67" xfId="0" applyFont="1" applyBorder="1" applyAlignment="1">
      <alignment horizontal="right" vertical="center"/>
    </xf>
    <xf numFmtId="0" fontId="75" fillId="0" borderId="50" xfId="17" applyFont="1" applyBorder="1" applyAlignment="1">
      <alignment horizontal="center" vertical="center"/>
    </xf>
    <xf numFmtId="0" fontId="75" fillId="0" borderId="48" xfId="17" applyFont="1" applyBorder="1" applyAlignment="1">
      <alignment horizontal="center" vertical="center"/>
    </xf>
    <xf numFmtId="0" fontId="75" fillId="0" borderId="51" xfId="17" applyFont="1" applyBorder="1" applyAlignment="1">
      <alignment horizontal="center" vertical="center"/>
    </xf>
    <xf numFmtId="0" fontId="75" fillId="0" borderId="52" xfId="17" applyFont="1" applyBorder="1" applyAlignment="1">
      <alignment horizontal="center" vertical="center"/>
    </xf>
    <xf numFmtId="0" fontId="75" fillId="0" borderId="0" xfId="17" applyFont="1" applyAlignment="1">
      <alignment horizontal="center" vertical="center"/>
    </xf>
    <xf numFmtId="0" fontId="75" fillId="0" borderId="64" xfId="17" applyFont="1" applyBorder="1" applyAlignment="1">
      <alignment horizontal="center" vertical="center"/>
    </xf>
    <xf numFmtId="0" fontId="75" fillId="0" borderId="53" xfId="17" applyFont="1" applyBorder="1" applyAlignment="1">
      <alignment horizontal="center" vertical="center"/>
    </xf>
    <xf numFmtId="0" fontId="75" fillId="0" borderId="49" xfId="17" applyFont="1" applyBorder="1" applyAlignment="1">
      <alignment horizontal="center" vertical="center"/>
    </xf>
    <xf numFmtId="0" fontId="75" fillId="0" borderId="65" xfId="17" applyFont="1" applyBorder="1" applyAlignment="1">
      <alignment horizontal="center" vertical="center"/>
    </xf>
    <xf numFmtId="49" fontId="79" fillId="8" borderId="56" xfId="17" applyNumberFormat="1" applyFont="1" applyFill="1" applyBorder="1" applyAlignment="1">
      <alignment horizontal="center" vertical="center"/>
    </xf>
    <xf numFmtId="49" fontId="79" fillId="8" borderId="47" xfId="17" applyNumberFormat="1" applyFont="1" applyFill="1" applyBorder="1" applyAlignment="1">
      <alignment horizontal="center" vertical="center"/>
    </xf>
    <xf numFmtId="49" fontId="79" fillId="8" borderId="67" xfId="17" applyNumberFormat="1" applyFont="1" applyFill="1" applyBorder="1" applyAlignment="1">
      <alignment horizontal="center" vertical="center"/>
    </xf>
    <xf numFmtId="49" fontId="79" fillId="2" borderId="50" xfId="17" applyNumberFormat="1" applyFont="1" applyFill="1" applyBorder="1" applyAlignment="1">
      <alignment horizontal="center" vertical="center" wrapText="1"/>
    </xf>
    <xf numFmtId="49" fontId="79" fillId="2" borderId="48" xfId="17" applyNumberFormat="1" applyFont="1" applyFill="1" applyBorder="1" applyAlignment="1">
      <alignment horizontal="center" vertical="center" wrapText="1"/>
    </xf>
    <xf numFmtId="49" fontId="79" fillId="2" borderId="51" xfId="17" applyNumberFormat="1" applyFont="1" applyFill="1" applyBorder="1" applyAlignment="1">
      <alignment horizontal="center" vertical="center" wrapText="1"/>
    </xf>
    <xf numFmtId="49" fontId="79" fillId="2" borderId="52" xfId="17" applyNumberFormat="1" applyFont="1" applyFill="1" applyBorder="1" applyAlignment="1">
      <alignment horizontal="center" vertical="center" wrapText="1"/>
    </xf>
    <xf numFmtId="49" fontId="79" fillId="2" borderId="0" xfId="17" applyNumberFormat="1" applyFont="1" applyFill="1" applyAlignment="1">
      <alignment horizontal="center" vertical="center" wrapText="1"/>
    </xf>
    <xf numFmtId="49" fontId="79" fillId="2" borderId="64" xfId="17" applyNumberFormat="1" applyFont="1" applyFill="1" applyBorder="1" applyAlignment="1">
      <alignment horizontal="center" vertical="center" wrapText="1"/>
    </xf>
    <xf numFmtId="49" fontId="79" fillId="2" borderId="53" xfId="17" applyNumberFormat="1" applyFont="1" applyFill="1" applyBorder="1" applyAlignment="1">
      <alignment horizontal="center" vertical="center" wrapText="1"/>
    </xf>
    <xf numFmtId="49" fontId="79" fillId="2" borderId="49" xfId="17" applyNumberFormat="1" applyFont="1" applyFill="1" applyBorder="1" applyAlignment="1">
      <alignment horizontal="center" vertical="center" wrapText="1"/>
    </xf>
    <xf numFmtId="49" fontId="79" fillId="2" borderId="65" xfId="17" applyNumberFormat="1" applyFont="1" applyFill="1" applyBorder="1" applyAlignment="1">
      <alignment horizontal="center" vertical="center" wrapText="1"/>
    </xf>
    <xf numFmtId="0" fontId="79" fillId="0" borderId="50" xfId="0" applyFont="1" applyBorder="1" applyAlignment="1">
      <alignment horizontal="center" vertical="center"/>
    </xf>
    <xf numFmtId="0" fontId="79" fillId="0" borderId="48" xfId="0" applyFont="1" applyBorder="1" applyAlignment="1">
      <alignment horizontal="center" vertical="center"/>
    </xf>
    <xf numFmtId="0" fontId="79" fillId="0" borderId="51" xfId="0" applyFont="1" applyBorder="1" applyAlignment="1">
      <alignment horizontal="center" vertical="center"/>
    </xf>
    <xf numFmtId="0" fontId="79" fillId="0" borderId="52" xfId="0" applyFont="1" applyBorder="1" applyAlignment="1">
      <alignment horizontal="center" vertical="center"/>
    </xf>
    <xf numFmtId="0" fontId="79" fillId="0" borderId="0" xfId="0" applyFont="1" applyAlignment="1">
      <alignment horizontal="center" vertical="center"/>
    </xf>
    <xf numFmtId="0" fontId="79" fillId="0" borderId="64" xfId="0" applyFont="1" applyBorder="1" applyAlignment="1">
      <alignment horizontal="center" vertical="center"/>
    </xf>
    <xf numFmtId="0" fontId="79" fillId="0" borderId="53" xfId="0" applyFont="1" applyBorder="1" applyAlignment="1">
      <alignment horizontal="center" vertical="center"/>
    </xf>
    <xf numFmtId="0" fontId="79" fillId="0" borderId="49" xfId="0" applyFont="1" applyBorder="1" applyAlignment="1">
      <alignment horizontal="center" vertical="center"/>
    </xf>
    <xf numFmtId="0" fontId="79" fillId="0" borderId="65" xfId="0" applyFont="1" applyBorder="1" applyAlignment="1">
      <alignment horizontal="center" vertical="center"/>
    </xf>
    <xf numFmtId="0" fontId="51" fillId="0" borderId="50" xfId="17" applyFont="1" applyBorder="1" applyAlignment="1">
      <alignment horizontal="center" vertical="center"/>
    </xf>
    <xf numFmtId="0" fontId="51" fillId="0" borderId="68" xfId="17" applyFont="1" applyBorder="1" applyAlignment="1">
      <alignment horizontal="center" vertical="center"/>
    </xf>
    <xf numFmtId="0" fontId="51" fillId="0" borderId="52" xfId="17" applyFont="1" applyBorder="1" applyAlignment="1">
      <alignment horizontal="center" vertical="center"/>
    </xf>
    <xf numFmtId="0" fontId="51" fillId="0" borderId="11" xfId="17" applyFont="1" applyBorder="1" applyAlignment="1">
      <alignment horizontal="center" vertical="center"/>
    </xf>
    <xf numFmtId="0" fontId="51" fillId="0" borderId="102" xfId="17" applyFont="1" applyBorder="1" applyAlignment="1">
      <alignment horizontal="center" vertical="center"/>
    </xf>
    <xf numFmtId="0" fontId="51" fillId="0" borderId="8" xfId="17" applyFont="1" applyBorder="1" applyAlignment="1">
      <alignment horizontal="center" vertical="center"/>
    </xf>
    <xf numFmtId="0" fontId="35" fillId="12" borderId="5" xfId="0" applyFont="1" applyFill="1" applyBorder="1" applyAlignment="1">
      <alignment horizontal="center" vertical="center"/>
    </xf>
    <xf numFmtId="0" fontId="35" fillId="12" borderId="9" xfId="0" applyFont="1" applyFill="1" applyBorder="1" applyAlignment="1">
      <alignment horizontal="center" vertical="center"/>
    </xf>
    <xf numFmtId="0" fontId="35" fillId="12" borderId="6" xfId="0" applyFont="1" applyFill="1" applyBorder="1" applyAlignment="1">
      <alignment horizontal="center" vertical="center"/>
    </xf>
    <xf numFmtId="0" fontId="35" fillId="12" borderId="10" xfId="0" applyFont="1" applyFill="1" applyBorder="1" applyAlignment="1">
      <alignment horizontal="center" vertical="center"/>
    </xf>
    <xf numFmtId="0" fontId="35" fillId="12" borderId="0" xfId="0" applyFont="1" applyFill="1" applyAlignment="1">
      <alignment horizontal="center" vertical="center"/>
    </xf>
    <xf numFmtId="0" fontId="35" fillId="12" borderId="11" xfId="0" applyFont="1" applyFill="1" applyBorder="1" applyAlignment="1">
      <alignment horizontal="center" vertical="center"/>
    </xf>
    <xf numFmtId="0" fontId="35" fillId="12" borderId="7" xfId="0" applyFont="1" applyFill="1" applyBorder="1" applyAlignment="1">
      <alignment horizontal="center" vertical="center"/>
    </xf>
    <xf numFmtId="0" fontId="35" fillId="12" borderId="12" xfId="0" applyFont="1" applyFill="1" applyBorder="1" applyAlignment="1">
      <alignment horizontal="center" vertical="center"/>
    </xf>
    <xf numFmtId="0" fontId="35" fillId="12" borderId="8" xfId="0" applyFont="1" applyFill="1" applyBorder="1" applyAlignment="1">
      <alignment horizontal="center" vertical="center"/>
    </xf>
    <xf numFmtId="49" fontId="49" fillId="15" borderId="0" xfId="44" applyNumberFormat="1" applyFont="1" applyFill="1" applyAlignment="1">
      <alignment horizontal="left" vertical="center" wrapText="1"/>
    </xf>
    <xf numFmtId="49" fontId="48" fillId="16" borderId="3" xfId="44" applyNumberFormat="1" applyFill="1" applyBorder="1" applyAlignment="1">
      <alignment horizontal="center" vertical="center" wrapText="1"/>
    </xf>
    <xf numFmtId="49" fontId="52" fillId="16" borderId="3" xfId="44" applyNumberFormat="1" applyFont="1" applyFill="1" applyBorder="1" applyAlignment="1">
      <alignment horizontal="center" vertical="center" wrapText="1"/>
    </xf>
    <xf numFmtId="49" fontId="48" fillId="13" borderId="3" xfId="44" applyNumberFormat="1" applyFill="1" applyBorder="1" applyAlignment="1">
      <alignment horizontal="center" vertical="center" wrapText="1"/>
    </xf>
    <xf numFmtId="0" fontId="48" fillId="0" borderId="0" xfId="44" applyAlignment="1">
      <alignment horizontal="center" wrapText="1"/>
    </xf>
    <xf numFmtId="49" fontId="49" fillId="14" borderId="3" xfId="44" applyNumberFormat="1" applyFont="1" applyFill="1" applyBorder="1" applyAlignment="1">
      <alignment horizontal="left" vertical="center" wrapText="1"/>
    </xf>
    <xf numFmtId="49" fontId="49" fillId="15" borderId="3" xfId="44" applyNumberFormat="1" applyFont="1" applyFill="1" applyBorder="1" applyAlignment="1">
      <alignment horizontal="left" vertical="center" wrapText="1"/>
    </xf>
    <xf numFmtId="0" fontId="83" fillId="2" borderId="54" xfId="0" applyFont="1" applyFill="1" applyBorder="1" applyAlignment="1">
      <alignment horizontal="center" vertical="center"/>
    </xf>
    <xf numFmtId="0" fontId="83" fillId="2" borderId="54" xfId="0" applyFont="1" applyFill="1" applyBorder="1" applyAlignment="1">
      <alignment vertical="center" wrapText="1"/>
    </xf>
    <xf numFmtId="0" fontId="84" fillId="2" borderId="54" xfId="0" applyFont="1" applyFill="1" applyBorder="1" applyAlignment="1">
      <alignment horizontal="center" vertical="center" wrapText="1"/>
    </xf>
    <xf numFmtId="0" fontId="79" fillId="19" borderId="54" xfId="0" applyFont="1" applyFill="1" applyBorder="1" applyAlignment="1">
      <alignment horizontal="center" vertical="center"/>
    </xf>
    <xf numFmtId="0" fontId="81" fillId="18" borderId="54" xfId="0" applyFont="1" applyFill="1" applyBorder="1" applyAlignment="1">
      <alignment horizontal="center" vertical="center" wrapText="1"/>
    </xf>
    <xf numFmtId="0" fontId="81" fillId="18" borderId="55" xfId="0" applyFont="1" applyFill="1" applyBorder="1" applyAlignment="1">
      <alignment horizontal="center" vertical="center" wrapText="1"/>
    </xf>
    <xf numFmtId="0" fontId="74" fillId="2" borderId="50" xfId="0" applyFont="1" applyFill="1" applyBorder="1" applyAlignment="1">
      <alignment horizontal="center" vertical="top" wrapText="1"/>
    </xf>
    <xf numFmtId="0" fontId="74" fillId="2" borderId="51" xfId="0" applyFont="1" applyFill="1" applyBorder="1" applyAlignment="1">
      <alignment horizontal="center" vertical="top" wrapText="1"/>
    </xf>
    <xf numFmtId="0" fontId="82" fillId="0" borderId="52" xfId="0" applyFont="1" applyBorder="1" applyAlignment="1">
      <alignment horizontal="center" wrapText="1"/>
    </xf>
    <xf numFmtId="0" fontId="82" fillId="0" borderId="64" xfId="0" applyFont="1" applyBorder="1" applyAlignment="1">
      <alignment horizontal="center" wrapText="1"/>
    </xf>
    <xf numFmtId="0" fontId="82" fillId="0" borderId="53" xfId="0" applyFont="1" applyBorder="1" applyAlignment="1">
      <alignment horizontal="center" wrapText="1"/>
    </xf>
    <xf numFmtId="0" fontId="82" fillId="0" borderId="65" xfId="0" applyFont="1" applyBorder="1" applyAlignment="1">
      <alignment horizontal="center" wrapText="1"/>
    </xf>
    <xf numFmtId="0" fontId="74" fillId="7" borderId="56" xfId="14" applyFont="1" applyFill="1" applyBorder="1" applyAlignment="1">
      <alignment horizontal="center" vertical="center" wrapText="1"/>
    </xf>
    <xf numFmtId="0" fontId="74" fillId="7" borderId="67" xfId="14" applyFont="1" applyFill="1" applyBorder="1" applyAlignment="1">
      <alignment horizontal="center" vertical="center" wrapText="1"/>
    </xf>
    <xf numFmtId="0" fontId="74" fillId="7" borderId="56" xfId="14" applyFont="1" applyFill="1" applyBorder="1" applyAlignment="1">
      <alignment horizontal="center"/>
    </xf>
    <xf numFmtId="0" fontId="74" fillId="7" borderId="67" xfId="14" applyFont="1" applyFill="1" applyBorder="1" applyAlignment="1">
      <alignment horizontal="center"/>
    </xf>
    <xf numFmtId="0" fontId="67" fillId="2" borderId="56" xfId="14" applyFont="1" applyFill="1" applyBorder="1" applyAlignment="1">
      <alignment horizontal="left" vertical="center"/>
    </xf>
    <xf numFmtId="0" fontId="67" fillId="2" borderId="67" xfId="14" applyFont="1" applyFill="1" applyBorder="1" applyAlignment="1">
      <alignment horizontal="left" vertical="center"/>
    </xf>
    <xf numFmtId="44" fontId="67" fillId="0" borderId="56" xfId="70" applyFont="1" applyFill="1" applyBorder="1" applyAlignment="1">
      <alignment horizontal="center"/>
    </xf>
    <xf numFmtId="44" fontId="67" fillId="0" borderId="67" xfId="70" applyFont="1" applyFill="1" applyBorder="1" applyAlignment="1">
      <alignment horizontal="center"/>
    </xf>
    <xf numFmtId="0" fontId="81" fillId="18" borderId="50" xfId="0" applyFont="1" applyFill="1" applyBorder="1" applyAlignment="1">
      <alignment horizontal="center" vertical="center" wrapText="1"/>
    </xf>
    <xf numFmtId="0" fontId="81" fillId="18" borderId="48" xfId="0" applyFont="1" applyFill="1" applyBorder="1" applyAlignment="1">
      <alignment horizontal="center" vertical="center" wrapText="1"/>
    </xf>
    <xf numFmtId="0" fontId="81" fillId="18" borderId="51" xfId="0" applyFont="1" applyFill="1" applyBorder="1" applyAlignment="1">
      <alignment horizontal="center" vertical="center" wrapText="1"/>
    </xf>
    <xf numFmtId="0" fontId="82" fillId="2" borderId="50" xfId="0" applyFont="1" applyFill="1" applyBorder="1" applyAlignment="1">
      <alignment horizontal="center" vertical="top"/>
    </xf>
    <xf numFmtId="0" fontId="82" fillId="2" borderId="51" xfId="0" applyFont="1" applyFill="1" applyBorder="1" applyAlignment="1">
      <alignment horizontal="center" vertical="top"/>
    </xf>
    <xf numFmtId="0" fontId="82" fillId="2" borderId="53" xfId="0" applyFont="1" applyFill="1" applyBorder="1" applyAlignment="1">
      <alignment horizontal="center" wrapText="1"/>
    </xf>
    <xf numFmtId="0" fontId="82" fillId="2" borderId="65" xfId="0" applyFont="1" applyFill="1" applyBorder="1" applyAlignment="1">
      <alignment horizontal="center" wrapText="1"/>
    </xf>
    <xf numFmtId="0" fontId="75" fillId="2" borderId="56" xfId="0" applyFont="1" applyFill="1" applyBorder="1" applyAlignment="1">
      <alignment horizontal="left" vertical="center" wrapText="1"/>
    </xf>
    <xf numFmtId="0" fontId="75" fillId="2" borderId="47" xfId="0" applyFont="1" applyFill="1" applyBorder="1" applyAlignment="1">
      <alignment horizontal="left" vertical="center" wrapText="1"/>
    </xf>
    <xf numFmtId="0" fontId="88" fillId="2" borderId="54" xfId="0" applyFont="1" applyFill="1" applyBorder="1" applyAlignment="1">
      <alignment horizontal="left" vertical="center" wrapText="1"/>
    </xf>
    <xf numFmtId="0" fontId="89" fillId="2" borderId="54" xfId="0" applyFont="1" applyFill="1" applyBorder="1" applyAlignment="1">
      <alignment horizontal="center" vertical="center"/>
    </xf>
    <xf numFmtId="0" fontId="74" fillId="0" borderId="54" xfId="0" applyFont="1" applyBorder="1" applyAlignment="1">
      <alignment horizontal="left" vertical="center" wrapText="1"/>
    </xf>
    <xf numFmtId="0" fontId="88" fillId="7" borderId="54" xfId="0" applyFont="1" applyFill="1" applyBorder="1" applyAlignment="1">
      <alignment horizontal="center" vertical="center"/>
    </xf>
    <xf numFmtId="0" fontId="77" fillId="2" borderId="56" xfId="0" applyFont="1" applyFill="1" applyBorder="1" applyAlignment="1">
      <alignment horizontal="left" vertical="center"/>
    </xf>
    <xf numFmtId="0" fontId="77" fillId="2" borderId="47" xfId="0" applyFont="1" applyFill="1" applyBorder="1" applyAlignment="1">
      <alignment horizontal="left" vertical="center"/>
    </xf>
    <xf numFmtId="0" fontId="88" fillId="8" borderId="54" xfId="0" applyFont="1" applyFill="1" applyBorder="1" applyAlignment="1">
      <alignment horizontal="right" vertical="center"/>
    </xf>
    <xf numFmtId="0" fontId="89" fillId="2" borderId="54" xfId="0" applyFont="1" applyFill="1" applyBorder="1" applyAlignment="1">
      <alignment horizontal="center" vertical="center" wrapText="1"/>
    </xf>
    <xf numFmtId="0" fontId="82" fillId="0" borderId="54" xfId="0" applyFont="1" applyBorder="1" applyAlignment="1">
      <alignment horizontal="center" wrapText="1"/>
    </xf>
    <xf numFmtId="0" fontId="87" fillId="0" borderId="54" xfId="0" applyFont="1" applyBorder="1" applyAlignment="1">
      <alignment horizontal="center" vertical="top"/>
    </xf>
    <xf numFmtId="165" fontId="89" fillId="2" borderId="54" xfId="0" applyNumberFormat="1" applyFont="1" applyFill="1" applyBorder="1" applyAlignment="1">
      <alignment horizontal="center" vertical="center" wrapText="1"/>
    </xf>
    <xf numFmtId="0" fontId="12" fillId="0" borderId="3" xfId="0" applyFont="1" applyBorder="1" applyAlignment="1">
      <alignment horizontal="left" vertical="center" wrapText="1"/>
    </xf>
    <xf numFmtId="0" fontId="9" fillId="0" borderId="3" xfId="0" applyFont="1" applyBorder="1" applyAlignment="1">
      <alignment horizontal="left" vertical="center" wrapText="1"/>
    </xf>
    <xf numFmtId="0" fontId="14" fillId="0" borderId="3" xfId="0" applyFont="1" applyBorder="1" applyAlignment="1">
      <alignment horizontal="left" vertical="center" wrapText="1"/>
    </xf>
    <xf numFmtId="0" fontId="15" fillId="4" borderId="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2" fillId="0" borderId="10" xfId="0" applyFont="1" applyBorder="1" applyAlignment="1">
      <alignment horizontal="center" wrapText="1"/>
    </xf>
    <xf numFmtId="0" fontId="12" fillId="0" borderId="0" xfId="0" applyFont="1" applyAlignment="1">
      <alignment horizontal="center" wrapText="1"/>
    </xf>
    <xf numFmtId="0" fontId="12" fillId="0" borderId="11" xfId="0" applyFont="1" applyBorder="1" applyAlignment="1">
      <alignment horizontal="center" wrapText="1"/>
    </xf>
    <xf numFmtId="0" fontId="12" fillId="0" borderId="7" xfId="0" applyFont="1" applyBorder="1" applyAlignment="1">
      <alignment horizontal="center" wrapText="1"/>
    </xf>
    <xf numFmtId="0" fontId="12" fillId="0" borderId="12" xfId="0" applyFont="1" applyBorder="1" applyAlignment="1">
      <alignment horizontal="center" wrapText="1"/>
    </xf>
    <xf numFmtId="0" fontId="12" fillId="0" borderId="8" xfId="0" applyFont="1" applyBorder="1" applyAlignment="1">
      <alignment horizontal="center" wrapText="1"/>
    </xf>
    <xf numFmtId="0" fontId="16" fillId="2" borderId="19" xfId="0" applyFont="1" applyFill="1" applyBorder="1" applyAlignment="1">
      <alignment horizontal="center" vertical="center"/>
    </xf>
    <xf numFmtId="0" fontId="16" fillId="2" borderId="21" xfId="0" applyFont="1" applyFill="1" applyBorder="1" applyAlignment="1">
      <alignment horizontal="center" vertical="center"/>
    </xf>
    <xf numFmtId="0" fontId="16" fillId="2" borderId="14"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18" xfId="0" applyFont="1" applyFill="1" applyBorder="1" applyAlignment="1">
      <alignment horizontal="center" vertical="center"/>
    </xf>
    <xf numFmtId="0" fontId="16" fillId="2" borderId="33" xfId="0" applyFont="1" applyFill="1" applyBorder="1" applyAlignment="1">
      <alignment horizontal="center" vertical="center"/>
    </xf>
    <xf numFmtId="0" fontId="16" fillId="2" borderId="15" xfId="0" applyFont="1" applyFill="1" applyBorder="1" applyAlignment="1">
      <alignment horizontal="center" vertical="center" wrapText="1"/>
    </xf>
    <xf numFmtId="0" fontId="16" fillId="2" borderId="19" xfId="0" applyFont="1" applyFill="1" applyBorder="1" applyAlignment="1">
      <alignment horizontal="center" vertical="center" wrapText="1"/>
    </xf>
    <xf numFmtId="165" fontId="16" fillId="2" borderId="16" xfId="0" applyNumberFormat="1" applyFont="1" applyFill="1" applyBorder="1" applyAlignment="1">
      <alignment horizontal="center" vertical="center" wrapText="1"/>
    </xf>
    <xf numFmtId="165" fontId="16" fillId="2" borderId="13" xfId="0" applyNumberFormat="1" applyFont="1" applyFill="1" applyBorder="1" applyAlignment="1">
      <alignment horizontal="center" vertical="center" wrapText="1"/>
    </xf>
    <xf numFmtId="0" fontId="17" fillId="5" borderId="24" xfId="0" applyFont="1" applyFill="1" applyBorder="1" applyAlignment="1">
      <alignment horizontal="center" vertical="center"/>
    </xf>
    <xf numFmtId="0" fontId="17" fillId="5" borderId="25" xfId="0" applyFont="1" applyFill="1" applyBorder="1" applyAlignment="1">
      <alignment horizontal="center" vertical="center"/>
    </xf>
    <xf numFmtId="0" fontId="17" fillId="5" borderId="29" xfId="0" applyFont="1" applyFill="1" applyBorder="1" applyAlignment="1">
      <alignment horizontal="center" vertical="center"/>
    </xf>
    <xf numFmtId="0" fontId="16" fillId="2" borderId="3"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6" xfId="0" applyFont="1" applyFill="1" applyBorder="1" applyAlignment="1">
      <alignment horizontal="center" vertical="center"/>
    </xf>
    <xf numFmtId="0" fontId="17" fillId="2" borderId="27" xfId="0" applyFont="1" applyFill="1" applyBorder="1" applyAlignment="1">
      <alignment horizontal="center" vertical="center"/>
    </xf>
    <xf numFmtId="0" fontId="17" fillId="2" borderId="33" xfId="0" applyFont="1" applyFill="1" applyBorder="1" applyAlignment="1">
      <alignment horizontal="center" vertical="center"/>
    </xf>
    <xf numFmtId="0" fontId="17" fillId="2" borderId="15" xfId="0" applyFont="1" applyFill="1" applyBorder="1" applyAlignment="1">
      <alignment horizontal="center" vertical="center" wrapText="1"/>
    </xf>
    <xf numFmtId="0" fontId="17" fillId="2" borderId="19" xfId="0" applyFont="1" applyFill="1" applyBorder="1" applyAlignment="1">
      <alignment horizontal="center" vertical="center" wrapText="1"/>
    </xf>
    <xf numFmtId="165" fontId="17" fillId="2" borderId="16" xfId="0" applyNumberFormat="1" applyFont="1" applyFill="1" applyBorder="1" applyAlignment="1">
      <alignment horizontal="center" vertical="center" wrapText="1"/>
    </xf>
    <xf numFmtId="165" fontId="17" fillId="2" borderId="13" xfId="0" applyNumberFormat="1" applyFont="1" applyFill="1" applyBorder="1" applyAlignment="1">
      <alignment horizontal="center" vertical="center" wrapText="1"/>
    </xf>
    <xf numFmtId="0" fontId="17" fillId="2" borderId="9" xfId="0" applyFont="1" applyFill="1" applyBorder="1" applyAlignment="1">
      <alignment horizontal="right" vertical="center"/>
    </xf>
    <xf numFmtId="0" fontId="17" fillId="2" borderId="6" xfId="0" applyFont="1" applyFill="1" applyBorder="1" applyAlignment="1">
      <alignment horizontal="right" vertical="center"/>
    </xf>
    <xf numFmtId="0" fontId="17" fillId="2" borderId="4" xfId="0" applyFont="1" applyFill="1" applyBorder="1" applyAlignment="1">
      <alignment horizontal="right" vertical="center"/>
    </xf>
    <xf numFmtId="0" fontId="17" fillId="2" borderId="2" xfId="0" applyFont="1" applyFill="1" applyBorder="1" applyAlignment="1">
      <alignment horizontal="right" vertical="center"/>
    </xf>
    <xf numFmtId="0" fontId="16" fillId="2" borderId="4" xfId="0" applyFont="1" applyFill="1" applyBorder="1" applyAlignment="1">
      <alignment horizontal="right" vertical="center"/>
    </xf>
    <xf numFmtId="0" fontId="16" fillId="2" borderId="2" xfId="0" applyFont="1" applyFill="1" applyBorder="1" applyAlignment="1">
      <alignment horizontal="right" vertical="center"/>
    </xf>
    <xf numFmtId="0" fontId="9" fillId="0" borderId="10" xfId="6" applyFont="1" applyBorder="1" applyAlignment="1">
      <alignment horizontal="left" vertical="center" wrapText="1"/>
    </xf>
    <xf numFmtId="0" fontId="9" fillId="0" borderId="0" xfId="6" applyFont="1" applyAlignment="1">
      <alignment horizontal="left" vertical="center" wrapText="1"/>
    </xf>
    <xf numFmtId="0" fontId="9" fillId="5" borderId="1" xfId="6" applyFont="1" applyFill="1" applyBorder="1" applyAlignment="1">
      <alignment horizontal="center" vertical="center" wrapText="1"/>
    </xf>
    <xf numFmtId="0" fontId="9" fillId="5" borderId="4" xfId="6" applyFont="1" applyFill="1" applyBorder="1" applyAlignment="1">
      <alignment horizontal="center" vertical="center" wrapText="1"/>
    </xf>
    <xf numFmtId="0" fontId="9" fillId="5" borderId="2" xfId="6" applyFont="1" applyFill="1" applyBorder="1" applyAlignment="1">
      <alignment horizontal="center" vertical="center" wrapText="1"/>
    </xf>
    <xf numFmtId="0" fontId="7" fillId="0" borderId="0" xfId="6" applyFont="1" applyAlignment="1">
      <alignment horizontal="center" vertical="center"/>
    </xf>
    <xf numFmtId="0" fontId="7" fillId="0" borderId="12" xfId="6" applyFont="1" applyBorder="1" applyAlignment="1">
      <alignment horizontal="center" vertical="center"/>
    </xf>
    <xf numFmtId="0" fontId="9" fillId="0" borderId="1" xfId="6" applyFont="1" applyBorder="1" applyAlignment="1">
      <alignment horizontal="right"/>
    </xf>
    <xf numFmtId="0" fontId="9" fillId="0" borderId="4" xfId="6" applyFont="1" applyBorder="1" applyAlignment="1">
      <alignment horizontal="right"/>
    </xf>
    <xf numFmtId="0" fontId="9" fillId="0" borderId="2" xfId="6" applyFont="1" applyBorder="1" applyAlignment="1">
      <alignment horizontal="right"/>
    </xf>
    <xf numFmtId="0" fontId="15" fillId="4" borderId="3" xfId="0" applyFont="1" applyFill="1" applyBorder="1" applyAlignment="1">
      <alignment horizontal="center" vertical="center" wrapText="1"/>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19" fillId="0" borderId="10" xfId="0" applyFont="1" applyBorder="1" applyAlignment="1">
      <alignment horizontal="center" wrapText="1"/>
    </xf>
    <xf numFmtId="0" fontId="19" fillId="0" borderId="11" xfId="0" applyFont="1" applyBorder="1" applyAlignment="1">
      <alignment horizont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9" fillId="0" borderId="1" xfId="0" applyFont="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13" fillId="0" borderId="1" xfId="0" applyFont="1" applyBorder="1" applyAlignment="1">
      <alignment horizontal="left" vertical="center"/>
    </xf>
    <xf numFmtId="0" fontId="13" fillId="0" borderId="4" xfId="0" applyFont="1" applyBorder="1" applyAlignment="1">
      <alignment horizontal="left" vertical="center"/>
    </xf>
    <xf numFmtId="0" fontId="13" fillId="0" borderId="2" xfId="0" applyFont="1" applyBorder="1" applyAlignment="1">
      <alignment horizontal="left" vertical="center"/>
    </xf>
    <xf numFmtId="0" fontId="9" fillId="0" borderId="1" xfId="0" applyFont="1" applyBorder="1" applyAlignment="1">
      <alignment horizontal="left" vertical="center"/>
    </xf>
    <xf numFmtId="0" fontId="9" fillId="0" borderId="4" xfId="0" applyFont="1" applyBorder="1" applyAlignment="1">
      <alignment horizontal="left" vertical="center"/>
    </xf>
    <xf numFmtId="0" fontId="9" fillId="0" borderId="2" xfId="0" applyFont="1" applyBorder="1" applyAlignment="1">
      <alignment horizontal="left" vertical="center"/>
    </xf>
    <xf numFmtId="49" fontId="12" fillId="0" borderId="4" xfId="0" applyNumberFormat="1" applyFont="1" applyBorder="1" applyAlignment="1">
      <alignment horizontal="left" vertical="center" wrapText="1"/>
    </xf>
    <xf numFmtId="0" fontId="12" fillId="0" borderId="4" xfId="0" applyFont="1" applyBorder="1" applyAlignment="1">
      <alignment horizontal="left" vertical="center" wrapText="1"/>
    </xf>
    <xf numFmtId="0" fontId="12" fillId="0" borderId="2" xfId="0" applyFont="1" applyBorder="1" applyAlignment="1">
      <alignment horizontal="left" vertical="center" wrapText="1"/>
    </xf>
    <xf numFmtId="49" fontId="12" fillId="0" borderId="4" xfId="0" applyNumberFormat="1" applyFont="1" applyBorder="1" applyAlignment="1">
      <alignment vertical="center" wrapText="1"/>
    </xf>
    <xf numFmtId="0" fontId="12" fillId="0" borderId="4" xfId="0" applyFont="1" applyBorder="1" applyAlignment="1">
      <alignment vertical="center" wrapText="1"/>
    </xf>
    <xf numFmtId="0" fontId="12" fillId="0" borderId="2" xfId="0" applyFont="1" applyBorder="1" applyAlignment="1">
      <alignment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4" xfId="0" applyFont="1" applyBorder="1" applyAlignment="1">
      <alignment vertical="center"/>
    </xf>
    <xf numFmtId="0" fontId="12" fillId="0" borderId="2" xfId="0" applyFont="1" applyBorder="1" applyAlignment="1">
      <alignment vertical="center"/>
    </xf>
    <xf numFmtId="0" fontId="77" fillId="21" borderId="54" xfId="6" applyFont="1" applyFill="1" applyBorder="1" applyAlignment="1">
      <alignment horizontal="center" vertical="center" wrapText="1"/>
    </xf>
    <xf numFmtId="0" fontId="83" fillId="0" borderId="54" xfId="6" applyFont="1" applyBorder="1" applyAlignment="1">
      <alignment horizontal="center" vertical="center"/>
    </xf>
    <xf numFmtId="0" fontId="9" fillId="0" borderId="56" xfId="6" applyFont="1" applyBorder="1" applyAlignment="1">
      <alignment horizontal="left" vertical="center" wrapText="1"/>
    </xf>
    <xf numFmtId="0" fontId="9" fillId="0" borderId="47" xfId="6" applyFont="1" applyBorder="1" applyAlignment="1">
      <alignment horizontal="left" vertical="center" wrapText="1"/>
    </xf>
    <xf numFmtId="10" fontId="73" fillId="20" borderId="47" xfId="6" applyNumberFormat="1" applyFont="1" applyFill="1" applyBorder="1" applyAlignment="1" applyProtection="1">
      <alignment horizontal="center" vertical="center"/>
      <protection locked="0"/>
    </xf>
    <xf numFmtId="10" fontId="73" fillId="20" borderId="67" xfId="6" applyNumberFormat="1" applyFont="1" applyFill="1" applyBorder="1" applyAlignment="1" applyProtection="1">
      <alignment horizontal="center" vertical="center"/>
      <protection locked="0"/>
    </xf>
    <xf numFmtId="0" fontId="82" fillId="0" borderId="56" xfId="0" applyFont="1" applyBorder="1" applyAlignment="1">
      <alignment horizontal="center" vertical="top"/>
    </xf>
    <xf numFmtId="0" fontId="82" fillId="0" borderId="67" xfId="0" applyFont="1" applyBorder="1" applyAlignment="1">
      <alignment horizontal="center" vertical="top"/>
    </xf>
    <xf numFmtId="0" fontId="82" fillId="0" borderId="56" xfId="0" applyFont="1" applyBorder="1" applyAlignment="1">
      <alignment horizontal="center" vertical="center" wrapText="1"/>
    </xf>
    <xf numFmtId="0" fontId="82" fillId="0" borderId="67" xfId="0" applyFont="1" applyBorder="1" applyAlignment="1">
      <alignment horizontal="center" vertical="center" wrapText="1"/>
    </xf>
    <xf numFmtId="49" fontId="85" fillId="20" borderId="99" xfId="6" applyNumberFormat="1" applyFont="1" applyFill="1" applyBorder="1" applyAlignment="1" applyProtection="1">
      <alignment horizontal="left" vertical="top" wrapText="1"/>
      <protection locked="0"/>
    </xf>
    <xf numFmtId="49" fontId="85" fillId="20" borderId="100" xfId="6" applyNumberFormat="1" applyFont="1" applyFill="1" applyBorder="1" applyAlignment="1" applyProtection="1">
      <alignment horizontal="left" vertical="top" wrapText="1"/>
      <protection locked="0"/>
    </xf>
    <xf numFmtId="49" fontId="85" fillId="20" borderId="101" xfId="6" applyNumberFormat="1" applyFont="1" applyFill="1" applyBorder="1" applyAlignment="1" applyProtection="1">
      <alignment horizontal="left" vertical="top" wrapText="1"/>
      <protection locked="0"/>
    </xf>
    <xf numFmtId="0" fontId="85" fillId="0" borderId="90" xfId="6" applyFont="1" applyBorder="1" applyAlignment="1">
      <alignment horizontal="center" vertical="center"/>
    </xf>
    <xf numFmtId="0" fontId="85" fillId="0" borderId="0" xfId="6" applyFont="1" applyAlignment="1">
      <alignment horizontal="center" vertical="center"/>
    </xf>
    <xf numFmtId="0" fontId="85" fillId="0" borderId="11" xfId="6" applyFont="1" applyBorder="1" applyAlignment="1">
      <alignment horizontal="center" vertical="center"/>
    </xf>
    <xf numFmtId="0" fontId="105" fillId="0" borderId="0" xfId="6" applyFont="1" applyAlignment="1">
      <alignment horizontal="right" vertical="center"/>
    </xf>
    <xf numFmtId="0" fontId="106" fillId="0" borderId="0" xfId="6" applyFont="1" applyAlignment="1">
      <alignment horizontal="center"/>
    </xf>
    <xf numFmtId="0" fontId="105" fillId="0" borderId="0" xfId="6" applyFont="1" applyAlignment="1">
      <alignment horizontal="left" vertical="center"/>
    </xf>
    <xf numFmtId="0" fontId="105" fillId="0" borderId="0" xfId="6" applyFont="1" applyAlignment="1">
      <alignment horizontal="center" vertical="top"/>
    </xf>
    <xf numFmtId="0" fontId="69" fillId="0" borderId="97" xfId="6" applyFont="1" applyBorder="1" applyAlignment="1">
      <alignment horizontal="left" vertical="center" wrapText="1"/>
    </xf>
    <xf numFmtId="0" fontId="69" fillId="0" borderId="72" xfId="6" applyFont="1" applyBorder="1" applyAlignment="1">
      <alignment horizontal="left" vertical="center" wrapText="1"/>
    </xf>
    <xf numFmtId="0" fontId="69" fillId="0" borderId="98" xfId="6" applyFont="1" applyBorder="1" applyAlignment="1">
      <alignment horizontal="left" vertical="center" wrapText="1"/>
    </xf>
    <xf numFmtId="0" fontId="102" fillId="0" borderId="0" xfId="6" applyFont="1" applyAlignment="1">
      <alignment horizontal="left" vertical="center" indent="1"/>
    </xf>
    <xf numFmtId="0" fontId="102" fillId="0" borderId="11" xfId="6" applyFont="1" applyBorder="1" applyAlignment="1">
      <alignment horizontal="left" vertical="center" indent="1"/>
    </xf>
    <xf numFmtId="0" fontId="85" fillId="0" borderId="97" xfId="6" applyFont="1" applyBorder="1" applyAlignment="1">
      <alignment horizontal="center" vertical="center" wrapText="1"/>
    </xf>
    <xf numFmtId="0" fontId="85" fillId="0" borderId="72" xfId="6" applyFont="1" applyBorder="1" applyAlignment="1">
      <alignment horizontal="center" vertical="center" wrapText="1"/>
    </xf>
    <xf numFmtId="4" fontId="99" fillId="0" borderId="72" xfId="6" applyNumberFormat="1" applyFont="1" applyBorder="1" applyAlignment="1">
      <alignment horizontal="center" vertical="center"/>
    </xf>
    <xf numFmtId="4" fontId="99" fillId="0" borderId="72" xfId="6" applyNumberFormat="1" applyFont="1" applyBorder="1" applyAlignment="1">
      <alignment horizontal="center" vertical="center" wrapText="1"/>
    </xf>
    <xf numFmtId="0" fontId="77" fillId="21" borderId="97" xfId="6" applyFont="1" applyFill="1" applyBorder="1" applyAlignment="1">
      <alignment horizontal="center" vertical="center" wrapText="1"/>
    </xf>
    <xf numFmtId="0" fontId="77" fillId="21" borderId="72" xfId="6" applyFont="1" applyFill="1" applyBorder="1" applyAlignment="1">
      <alignment horizontal="center" vertical="center" wrapText="1"/>
    </xf>
    <xf numFmtId="0" fontId="95" fillId="0" borderId="72" xfId="6" applyFont="1" applyBorder="1" applyAlignment="1">
      <alignment horizontal="center" vertical="center"/>
    </xf>
    <xf numFmtId="49" fontId="85" fillId="19" borderId="77" xfId="6" applyNumberFormat="1" applyFont="1" applyFill="1" applyBorder="1" applyAlignment="1" applyProtection="1">
      <alignment horizontal="left" vertical="top" wrapText="1"/>
      <protection locked="0"/>
    </xf>
    <xf numFmtId="49" fontId="85" fillId="19" borderId="78" xfId="6" applyNumberFormat="1" applyFont="1" applyFill="1" applyBorder="1" applyAlignment="1" applyProtection="1">
      <alignment horizontal="left" vertical="top" wrapText="1"/>
      <protection locked="0"/>
    </xf>
    <xf numFmtId="49" fontId="85" fillId="19" borderId="79" xfId="6" applyNumberFormat="1" applyFont="1" applyFill="1" applyBorder="1" applyAlignment="1" applyProtection="1">
      <alignment horizontal="left" vertical="top" wrapText="1"/>
      <protection locked="0"/>
    </xf>
    <xf numFmtId="0" fontId="77" fillId="0" borderId="91" xfId="6" applyFont="1" applyBorder="1" applyAlignment="1">
      <alignment horizontal="center"/>
    </xf>
    <xf numFmtId="0" fontId="77" fillId="0" borderId="92" xfId="6" applyFont="1" applyBorder="1" applyAlignment="1">
      <alignment horizontal="center"/>
    </xf>
    <xf numFmtId="0" fontId="77" fillId="0" borderId="93" xfId="6" applyFont="1" applyBorder="1" applyAlignment="1">
      <alignment horizontal="center"/>
    </xf>
    <xf numFmtId="0" fontId="79" fillId="0" borderId="80" xfId="77" applyFont="1" applyBorder="1" applyAlignment="1">
      <alignment horizontal="left" vertical="top"/>
    </xf>
    <xf numFmtId="0" fontId="79" fillId="0" borderId="81" xfId="77" applyFont="1" applyBorder="1" applyAlignment="1">
      <alignment horizontal="left" vertical="top"/>
    </xf>
    <xf numFmtId="0" fontId="79" fillId="0" borderId="82" xfId="77" applyFont="1" applyBorder="1" applyAlignment="1">
      <alignment horizontal="left" vertical="top"/>
    </xf>
    <xf numFmtId="170" fontId="69" fillId="22" borderId="94" xfId="78" applyFont="1" applyFill="1" applyBorder="1" applyAlignment="1" applyProtection="1">
      <alignment horizontal="left"/>
      <protection locked="0"/>
    </xf>
    <xf numFmtId="170" fontId="69" fillId="22" borderId="95" xfId="78" applyFont="1" applyFill="1" applyBorder="1" applyAlignment="1" applyProtection="1">
      <alignment horizontal="left"/>
      <protection locked="0"/>
    </xf>
    <xf numFmtId="170" fontId="69" fillId="22" borderId="96" xfId="78" applyFont="1" applyFill="1" applyBorder="1" applyAlignment="1" applyProtection="1">
      <alignment horizontal="left"/>
      <protection locked="0"/>
    </xf>
    <xf numFmtId="0" fontId="80" fillId="0" borderId="97" xfId="6" applyFont="1" applyBorder="1" applyAlignment="1">
      <alignment horizontal="center" vertical="center"/>
    </xf>
    <xf numFmtId="0" fontId="80" fillId="0" borderId="72" xfId="6" applyFont="1" applyBorder="1" applyAlignment="1">
      <alignment horizontal="center" vertical="center"/>
    </xf>
    <xf numFmtId="4" fontId="80" fillId="0" borderId="98" xfId="6" applyNumberFormat="1" applyFont="1" applyBorder="1" applyAlignment="1">
      <alignment horizontal="center" vertical="center" wrapText="1"/>
    </xf>
    <xf numFmtId="0" fontId="85" fillId="0" borderId="54" xfId="6" applyFont="1" applyBorder="1" applyAlignment="1">
      <alignment horizontal="center" vertical="center" wrapText="1"/>
    </xf>
    <xf numFmtId="4" fontId="99" fillId="0" borderId="86" xfId="6" applyNumberFormat="1" applyFont="1" applyBorder="1" applyAlignment="1">
      <alignment horizontal="center" vertical="center"/>
    </xf>
    <xf numFmtId="4" fontId="99" fillId="0" borderId="87" xfId="6" applyNumberFormat="1" applyFont="1" applyBorder="1" applyAlignment="1">
      <alignment horizontal="center" vertical="center"/>
    </xf>
    <xf numFmtId="4" fontId="99" fillId="0" borderId="88" xfId="6" applyNumberFormat="1" applyFont="1" applyBorder="1" applyAlignment="1">
      <alignment horizontal="center" vertical="center"/>
    </xf>
    <xf numFmtId="0" fontId="69" fillId="0" borderId="77" xfId="6" applyFont="1" applyBorder="1" applyAlignment="1">
      <alignment horizontal="left" vertical="center" wrapText="1"/>
    </xf>
    <xf numFmtId="0" fontId="69" fillId="0" borderId="78" xfId="6" applyFont="1" applyBorder="1" applyAlignment="1">
      <alignment horizontal="left" vertical="center" wrapText="1"/>
    </xf>
    <xf numFmtId="0" fontId="69" fillId="0" borderId="79" xfId="6" applyFont="1" applyBorder="1" applyAlignment="1">
      <alignment horizontal="left" vertical="center" wrapText="1"/>
    </xf>
    <xf numFmtId="4" fontId="99" fillId="0" borderId="86" xfId="6" applyNumberFormat="1" applyFont="1" applyBorder="1" applyAlignment="1">
      <alignment horizontal="center" vertical="center" wrapText="1"/>
    </xf>
    <xf numFmtId="4" fontId="99" fillId="0" borderId="87" xfId="6" applyNumberFormat="1" applyFont="1" applyBorder="1" applyAlignment="1">
      <alignment horizontal="center" vertical="center" wrapText="1"/>
    </xf>
    <xf numFmtId="4" fontId="99" fillId="0" borderId="88" xfId="6" applyNumberFormat="1" applyFont="1" applyBorder="1" applyAlignment="1">
      <alignment horizontal="center" vertical="center" wrapText="1"/>
    </xf>
    <xf numFmtId="0" fontId="102" fillId="0" borderId="64" xfId="6" applyFont="1" applyBorder="1" applyAlignment="1">
      <alignment horizontal="left" vertical="center" indent="1"/>
    </xf>
    <xf numFmtId="0" fontId="85" fillId="0" borderId="52" xfId="6" applyFont="1" applyBorder="1" applyAlignment="1">
      <alignment horizontal="center" vertical="center"/>
    </xf>
    <xf numFmtId="0" fontId="85" fillId="0" borderId="64" xfId="6" applyFont="1" applyBorder="1" applyAlignment="1">
      <alignment horizontal="center" vertical="center"/>
    </xf>
    <xf numFmtId="0" fontId="80" fillId="0" borderId="54" xfId="6" applyFont="1" applyBorder="1" applyAlignment="1">
      <alignment horizontal="center" vertical="center"/>
    </xf>
    <xf numFmtId="4" fontId="80" fillId="0" borderId="54" xfId="6" applyNumberFormat="1" applyFont="1" applyBorder="1" applyAlignment="1">
      <alignment horizontal="center" vertical="center" wrapText="1"/>
    </xf>
    <xf numFmtId="4" fontId="99" fillId="0" borderId="83" xfId="6" applyNumberFormat="1" applyFont="1" applyBorder="1" applyAlignment="1">
      <alignment horizontal="center" vertical="center" wrapText="1"/>
    </xf>
    <xf numFmtId="4" fontId="99" fillId="0" borderId="74" xfId="6" applyNumberFormat="1" applyFont="1" applyBorder="1" applyAlignment="1">
      <alignment horizontal="center" vertical="center" wrapText="1"/>
    </xf>
    <xf numFmtId="4" fontId="99" fillId="0" borderId="84" xfId="6" applyNumberFormat="1" applyFont="1" applyBorder="1" applyAlignment="1">
      <alignment horizontal="center" vertical="center" wrapText="1"/>
    </xf>
    <xf numFmtId="4" fontId="99" fillId="0" borderId="7" xfId="6" applyNumberFormat="1" applyFont="1" applyBorder="1" applyAlignment="1">
      <alignment horizontal="center" vertical="center" wrapText="1"/>
    </xf>
    <xf numFmtId="4" fontId="99" fillId="0" borderId="12" xfId="6" applyNumberFormat="1" applyFont="1" applyBorder="1" applyAlignment="1">
      <alignment horizontal="center" vertical="center" wrapText="1"/>
    </xf>
    <xf numFmtId="4" fontId="99" fillId="0" borderId="8" xfId="6" applyNumberFormat="1" applyFont="1" applyBorder="1" applyAlignment="1">
      <alignment horizontal="center" vertical="center" wrapText="1"/>
    </xf>
    <xf numFmtId="170" fontId="75" fillId="22" borderId="54" xfId="78" applyFont="1" applyFill="1" applyBorder="1" applyAlignment="1" applyProtection="1">
      <alignment horizontal="left"/>
      <protection locked="0"/>
    </xf>
    <xf numFmtId="0" fontId="14" fillId="19" borderId="0" xfId="0" applyFont="1" applyFill="1" applyAlignment="1">
      <alignment horizontal="center" vertical="center"/>
    </xf>
    <xf numFmtId="0" fontId="69" fillId="0" borderId="116" xfId="6" applyFont="1" applyBorder="1" applyAlignment="1">
      <alignment horizontal="right"/>
    </xf>
    <xf numFmtId="0" fontId="69" fillId="0" borderId="76" xfId="6" applyFont="1" applyBorder="1" applyAlignment="1">
      <alignment horizontal="right"/>
    </xf>
    <xf numFmtId="10" fontId="69" fillId="20" borderId="76" xfId="6" applyNumberFormat="1" applyFont="1" applyFill="1" applyBorder="1" applyAlignment="1" applyProtection="1">
      <alignment horizontal="center"/>
      <protection locked="0"/>
    </xf>
    <xf numFmtId="10" fontId="69" fillId="20" borderId="117" xfId="6" applyNumberFormat="1" applyFont="1" applyFill="1" applyBorder="1" applyAlignment="1" applyProtection="1">
      <alignment horizontal="center"/>
      <protection locked="0"/>
    </xf>
    <xf numFmtId="0" fontId="77" fillId="0" borderId="77" xfId="6" applyFont="1" applyBorder="1" applyAlignment="1">
      <alignment horizontal="center"/>
    </xf>
    <xf numFmtId="0" fontId="77" fillId="0" borderId="78" xfId="6" applyFont="1" applyBorder="1" applyAlignment="1">
      <alignment horizontal="center"/>
    </xf>
    <xf numFmtId="0" fontId="77" fillId="0" borderId="79" xfId="6" applyFont="1" applyBorder="1" applyAlignment="1">
      <alignment horizontal="center"/>
    </xf>
    <xf numFmtId="0" fontId="79" fillId="0" borderId="118" xfId="77" applyFont="1" applyBorder="1" applyAlignment="1">
      <alignment horizontal="left" vertical="top"/>
    </xf>
    <xf numFmtId="0" fontId="79" fillId="0" borderId="119" xfId="77" applyFont="1" applyBorder="1" applyAlignment="1">
      <alignment horizontal="left" vertical="top"/>
    </xf>
    <xf numFmtId="0" fontId="81" fillId="18" borderId="109" xfId="0" applyFont="1" applyFill="1" applyBorder="1" applyAlignment="1">
      <alignment horizontal="center" vertical="center" wrapText="1"/>
    </xf>
    <xf numFmtId="0" fontId="81" fillId="18" borderId="61" xfId="0" applyFont="1" applyFill="1" applyBorder="1" applyAlignment="1">
      <alignment horizontal="center" vertical="center" wrapText="1"/>
    </xf>
    <xf numFmtId="4" fontId="74" fillId="2" borderId="50" xfId="8" applyNumberFormat="1" applyFont="1" applyFill="1" applyBorder="1" applyAlignment="1" applyProtection="1">
      <alignment horizontal="center" vertical="top"/>
    </xf>
    <xf numFmtId="4" fontId="74" fillId="2" borderId="48" xfId="8" applyNumberFormat="1" applyFont="1" applyFill="1" applyBorder="1" applyAlignment="1" applyProtection="1">
      <alignment horizontal="center" vertical="top"/>
    </xf>
    <xf numFmtId="4" fontId="74" fillId="2" borderId="51" xfId="8" applyNumberFormat="1" applyFont="1" applyFill="1" applyBorder="1" applyAlignment="1" applyProtection="1">
      <alignment horizontal="center" vertical="top"/>
    </xf>
    <xf numFmtId="0" fontId="68" fillId="2" borderId="73" xfId="0" applyFont="1" applyFill="1" applyBorder="1" applyAlignment="1">
      <alignment horizontal="center" wrapText="1"/>
    </xf>
    <xf numFmtId="0" fontId="68" fillId="2" borderId="74" xfId="0" applyFont="1" applyFill="1" applyBorder="1" applyAlignment="1">
      <alignment horizontal="center" wrapText="1"/>
    </xf>
    <xf numFmtId="0" fontId="68" fillId="2" borderId="75" xfId="0" applyFont="1" applyFill="1" applyBorder="1" applyAlignment="1">
      <alignment horizontal="center" wrapText="1"/>
    </xf>
    <xf numFmtId="0" fontId="75" fillId="0" borderId="0" xfId="6" applyFont="1" applyAlignment="1">
      <alignment horizontal="center" textRotation="90"/>
    </xf>
    <xf numFmtId="0" fontId="68" fillId="2" borderId="53" xfId="0" applyFont="1" applyFill="1" applyBorder="1" applyAlignment="1">
      <alignment horizontal="center" vertical="top" wrapText="1"/>
    </xf>
    <xf numFmtId="0" fontId="68" fillId="2" borderId="49" xfId="0" applyFont="1" applyFill="1" applyBorder="1" applyAlignment="1">
      <alignment horizontal="center" vertical="top" wrapText="1"/>
    </xf>
    <xf numFmtId="0" fontId="68" fillId="2" borderId="65" xfId="0" applyFont="1" applyFill="1" applyBorder="1" applyAlignment="1">
      <alignment horizontal="center" vertical="top" wrapText="1"/>
    </xf>
    <xf numFmtId="0" fontId="69" fillId="0" borderId="113" xfId="6" applyFont="1" applyBorder="1" applyAlignment="1">
      <alignment horizontal="right" wrapText="1"/>
    </xf>
    <xf numFmtId="0" fontId="69" fillId="0" borderId="114" xfId="6" applyFont="1" applyBorder="1" applyAlignment="1">
      <alignment horizontal="right" wrapText="1"/>
    </xf>
    <xf numFmtId="10" fontId="69" fillId="20" borderId="114" xfId="6" applyNumberFormat="1" applyFont="1" applyFill="1" applyBorder="1" applyAlignment="1" applyProtection="1">
      <alignment horizontal="center"/>
      <protection locked="0"/>
    </xf>
    <xf numFmtId="10" fontId="69" fillId="20" borderId="115" xfId="6" applyNumberFormat="1" applyFont="1" applyFill="1" applyBorder="1" applyAlignment="1" applyProtection="1">
      <alignment horizontal="center"/>
      <protection locked="0"/>
    </xf>
  </cellXfs>
  <cellStyles count="79">
    <cellStyle name="Moeda" xfId="43" builtinId="4"/>
    <cellStyle name="Moeda 2" xfId="11" xr:uid="{00000000-0005-0000-0000-000000000000}"/>
    <cellStyle name="Moeda 2 2" xfId="20" xr:uid="{00000000-0005-0000-0000-000001000000}"/>
    <cellStyle name="Moeda 2 2 2" xfId="32" xr:uid="{00000000-0005-0000-0000-000002000000}"/>
    <cellStyle name="Moeda 2 2 2 2" xfId="66" xr:uid="{4E627057-C978-4E4E-B580-406115D141A5}"/>
    <cellStyle name="Moeda 2 2 3" xfId="54" xr:uid="{8F193536-4BB7-4E0E-A61D-00C38FF0B3C1}"/>
    <cellStyle name="Moeda 2 3" xfId="26" xr:uid="{00000000-0005-0000-0000-000003000000}"/>
    <cellStyle name="Moeda 2 3 2" xfId="60" xr:uid="{D7861B47-94D5-45FA-8FF7-B9B7D0410602}"/>
    <cellStyle name="Moeda 2 4" xfId="39" xr:uid="{00000000-0005-0000-0000-000004000000}"/>
    <cellStyle name="Moeda 2 4 2" xfId="73" xr:uid="{C3F4F672-1C83-4F3E-8580-37018B68B7B5}"/>
    <cellStyle name="Moeda 2 5" xfId="48" xr:uid="{AFFB3649-7946-4D26-8174-78C55D486D50}"/>
    <cellStyle name="Moeda 3" xfId="16" xr:uid="{00000000-0005-0000-0000-000005000000}"/>
    <cellStyle name="Moeda 3 2" xfId="23" xr:uid="{00000000-0005-0000-0000-000006000000}"/>
    <cellStyle name="Moeda 3 2 2" xfId="35" xr:uid="{00000000-0005-0000-0000-000007000000}"/>
    <cellStyle name="Moeda 3 2 2 2" xfId="36" xr:uid="{00000000-0005-0000-0000-000008000000}"/>
    <cellStyle name="Moeda 3 2 2 2 2" xfId="70" xr:uid="{87541231-72B5-4960-8929-239957E65B02}"/>
    <cellStyle name="Moeda 3 2 2 3" xfId="69" xr:uid="{7CA4D033-2CC5-49B1-AF0F-9EDECA062174}"/>
    <cellStyle name="Moeda 3 2 3" xfId="57" xr:uid="{B724FA79-CD1A-4942-BA5B-ECC07049E322}"/>
    <cellStyle name="Moeda 3 3" xfId="29" xr:uid="{00000000-0005-0000-0000-000009000000}"/>
    <cellStyle name="Moeda 3 3 2" xfId="63" xr:uid="{2A4756F0-0F91-48AF-884B-7E4D6454A7AA}"/>
    <cellStyle name="Moeda 3 4" xfId="42" xr:uid="{00000000-0005-0000-0000-00000A000000}"/>
    <cellStyle name="Moeda 3 4 2" xfId="76" xr:uid="{986C8B93-7A8F-42C4-8C16-62E715DF8511}"/>
    <cellStyle name="Moeda 3 5" xfId="51" xr:uid="{6ED4592F-784B-4D75-A3CE-EC37DEA92DCB}"/>
    <cellStyle name="Moeda_Composicao BDI v2.1" xfId="78" xr:uid="{B977F178-D5EC-459E-88C6-A5C3FB209C08}"/>
    <cellStyle name="Normal" xfId="0" builtinId="0"/>
    <cellStyle name="Normal 2" xfId="4" xr:uid="{00000000-0005-0000-0000-00000C000000}"/>
    <cellStyle name="Normal 2 2" xfId="5" xr:uid="{00000000-0005-0000-0000-00000D000000}"/>
    <cellStyle name="Normal 2 3" xfId="6" xr:uid="{00000000-0005-0000-0000-00000E000000}"/>
    <cellStyle name="Normal 29 2" xfId="2" xr:uid="{00000000-0005-0000-0000-00000F000000}"/>
    <cellStyle name="Normal 3" xfId="9" xr:uid="{00000000-0005-0000-0000-000010000000}"/>
    <cellStyle name="Normal 4" xfId="14" xr:uid="{00000000-0005-0000-0000-000011000000}"/>
    <cellStyle name="Normal 5" xfId="15" xr:uid="{00000000-0005-0000-0000-000012000000}"/>
    <cellStyle name="Normal 5 2" xfId="17" xr:uid="{00000000-0005-0000-0000-000013000000}"/>
    <cellStyle name="Normal 54" xfId="1" xr:uid="{00000000-0005-0000-0000-000014000000}"/>
    <cellStyle name="Normal 6" xfId="44" xr:uid="{7F3CE674-A568-4B46-8C05-B12147D4A3E4}"/>
    <cellStyle name="Normal 7" xfId="45" xr:uid="{FEB04901-D28E-4E35-83A7-EF7846D8D774}"/>
    <cellStyle name="Normal_FICHA DE VERIFICAÇÃO PRELIMINAR - Plano R" xfId="77" xr:uid="{E6D70D89-35FA-4A1E-AF15-14C3D9B96515}"/>
    <cellStyle name="Porcentagem" xfId="3" builtinId="5"/>
    <cellStyle name="Vírgula" xfId="8" builtinId="3"/>
    <cellStyle name="Vírgula 2" xfId="7" xr:uid="{00000000-0005-0000-0000-000017000000}"/>
    <cellStyle name="Vírgula 2 2" xfId="12" xr:uid="{00000000-0005-0000-0000-000018000000}"/>
    <cellStyle name="Vírgula 2 2 2" xfId="21" xr:uid="{00000000-0005-0000-0000-000019000000}"/>
    <cellStyle name="Vírgula 2 2 2 2" xfId="33" xr:uid="{00000000-0005-0000-0000-00001A000000}"/>
    <cellStyle name="Vírgula 2 2 2 2 2" xfId="67" xr:uid="{5F03EF79-6975-4590-9B3D-ED86C2A22BF0}"/>
    <cellStyle name="Vírgula 2 2 2 3" xfId="55" xr:uid="{19E3E2BB-1FB5-4C24-B71B-0591D66AA0B2}"/>
    <cellStyle name="Vírgula 2 2 3" xfId="27" xr:uid="{00000000-0005-0000-0000-00001B000000}"/>
    <cellStyle name="Vírgula 2 2 3 2" xfId="61" xr:uid="{4F887377-7777-4A03-BC4F-AC7F48B20EC3}"/>
    <cellStyle name="Vírgula 2 2 4" xfId="40" xr:uid="{00000000-0005-0000-0000-00001C000000}"/>
    <cellStyle name="Vírgula 2 2 4 2" xfId="74" xr:uid="{58302BD9-5AFA-475B-B176-ABB8BEDEB8E6}"/>
    <cellStyle name="Vírgula 2 2 5" xfId="49" xr:uid="{986041C0-B2AC-4305-98EE-18848C885F49}"/>
    <cellStyle name="Vírgula 3" xfId="10" xr:uid="{00000000-0005-0000-0000-00001D000000}"/>
    <cellStyle name="Vírgula 3 2" xfId="19" xr:uid="{00000000-0005-0000-0000-00001E000000}"/>
    <cellStyle name="Vírgula 3 2 2" xfId="31" xr:uid="{00000000-0005-0000-0000-00001F000000}"/>
    <cellStyle name="Vírgula 3 2 2 2" xfId="65" xr:uid="{1BC0727C-02BB-486E-A8E8-74CC3E87BB5F}"/>
    <cellStyle name="Vírgula 3 2 3" xfId="53" xr:uid="{07A79B45-1B83-4800-AB1B-B4C4386FC3A1}"/>
    <cellStyle name="Vírgula 3 3" xfId="25" xr:uid="{00000000-0005-0000-0000-000020000000}"/>
    <cellStyle name="Vírgula 3 3 2" xfId="59" xr:uid="{5383C4A5-4262-4FCC-852C-BB31B48A9BA9}"/>
    <cellStyle name="Vírgula 3 4" xfId="38" xr:uid="{00000000-0005-0000-0000-000021000000}"/>
    <cellStyle name="Vírgula 3 4 2" xfId="72" xr:uid="{A90886CF-18AE-4464-966E-0F0464092D05}"/>
    <cellStyle name="Vírgula 3 5" xfId="47" xr:uid="{F92B9095-D5AE-4474-987C-CF5F7605EC70}"/>
    <cellStyle name="Vírgula 4" xfId="13" xr:uid="{00000000-0005-0000-0000-000022000000}"/>
    <cellStyle name="Vírgula 4 2" xfId="22" xr:uid="{00000000-0005-0000-0000-000023000000}"/>
    <cellStyle name="Vírgula 4 2 2" xfId="34" xr:uid="{00000000-0005-0000-0000-000024000000}"/>
    <cellStyle name="Vírgula 4 2 2 2" xfId="68" xr:uid="{C8809E70-918C-4EF2-A77A-CDDB6D7CF0F2}"/>
    <cellStyle name="Vírgula 4 2 3" xfId="56" xr:uid="{E8F651B5-BA00-4722-9390-F9CA80A8F94A}"/>
    <cellStyle name="Vírgula 4 3" xfId="28" xr:uid="{00000000-0005-0000-0000-000025000000}"/>
    <cellStyle name="Vírgula 4 3 2" xfId="62" xr:uid="{74DB4125-C89B-47C6-8625-0FB0BE30E462}"/>
    <cellStyle name="Vírgula 4 4" xfId="41" xr:uid="{00000000-0005-0000-0000-000026000000}"/>
    <cellStyle name="Vírgula 4 4 2" xfId="75" xr:uid="{599AC493-59E3-412B-9D79-6529588A4816}"/>
    <cellStyle name="Vírgula 4 5" xfId="50" xr:uid="{59300703-4658-4CF7-8F9B-D9E741E9A0E5}"/>
    <cellStyle name="Vírgula 5" xfId="18" xr:uid="{00000000-0005-0000-0000-000027000000}"/>
    <cellStyle name="Vírgula 5 2" xfId="30" xr:uid="{00000000-0005-0000-0000-000028000000}"/>
    <cellStyle name="Vírgula 5 2 2" xfId="64" xr:uid="{FCDADAED-EAEC-45BF-8476-B72A993308DC}"/>
    <cellStyle name="Vírgula 5 3" xfId="52" xr:uid="{F266E140-B98B-4E00-A2B2-F043A59110CA}"/>
    <cellStyle name="Vírgula 6" xfId="24" xr:uid="{00000000-0005-0000-0000-000029000000}"/>
    <cellStyle name="Vírgula 6 2" xfId="58" xr:uid="{68AEB926-93F1-4E8E-9199-99812076E16F}"/>
    <cellStyle name="Vírgula 7" xfId="37" xr:uid="{00000000-0005-0000-0000-00002A000000}"/>
    <cellStyle name="Vírgula 7 2" xfId="71" xr:uid="{F750F74A-78BF-4C51-8D73-335E65850343}"/>
    <cellStyle name="Vírgula 8" xfId="46" xr:uid="{EF292DB0-3299-418B-8052-2BA5CBC89FE1}"/>
  </cellStyles>
  <dxfs count="64">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i val="0"/>
        <condense val="0"/>
        <extend val="0"/>
      </font>
    </dxf>
    <dxf>
      <font>
        <b/>
        <i val="0"/>
        <condense val="0"/>
        <extend val="0"/>
        <color indexed="9"/>
      </font>
      <fill>
        <patternFill patternType="none">
          <fgColor indexed="64"/>
          <bgColor indexed="65"/>
        </patternFill>
      </fill>
      <border>
        <left/>
        <right/>
        <top style="thin">
          <color indexed="64"/>
        </top>
        <bottom/>
      </border>
    </dxf>
    <dxf>
      <font>
        <b/>
        <i val="0"/>
        <condense val="0"/>
        <extend val="0"/>
        <color indexed="9"/>
      </font>
      <fill>
        <patternFill patternType="none">
          <fgColor indexed="64"/>
          <bgColor indexed="65"/>
        </patternFill>
      </fill>
      <border>
        <left/>
        <right/>
        <top style="thin">
          <color indexed="64"/>
        </top>
        <bottom/>
      </border>
    </dxf>
    <dxf>
      <font>
        <b/>
        <i val="0"/>
        <condense val="0"/>
        <extend val="0"/>
        <color indexed="9"/>
      </font>
      <fill>
        <patternFill patternType="none">
          <fgColor indexed="64"/>
          <bgColor indexed="65"/>
        </patternFill>
      </fill>
      <border>
        <left/>
        <right/>
        <top style="thin">
          <color indexed="64"/>
        </top>
        <bottom/>
      </border>
    </dxf>
    <dxf>
      <font>
        <color auto="1"/>
      </font>
      <fill>
        <patternFill>
          <bgColor theme="4" tint="0.59996337778862885"/>
        </patternFill>
      </fill>
    </dxf>
    <dxf>
      <fill>
        <patternFill>
          <bgColor theme="2"/>
        </patternFill>
      </fill>
    </dxf>
    <dxf>
      <font>
        <color theme="0" tint="-4.9989318521683403E-2"/>
      </font>
      <fill>
        <patternFill>
          <bgColor rgb="FF008080"/>
        </patternFill>
      </fill>
    </dxf>
    <dxf>
      <font>
        <color auto="1"/>
      </font>
      <fill>
        <patternFill>
          <bgColor theme="4" tint="0.59996337778862885"/>
        </patternFill>
      </fill>
    </dxf>
    <dxf>
      <fill>
        <patternFill>
          <bgColor theme="2"/>
        </patternFill>
      </fill>
    </dxf>
    <dxf>
      <font>
        <color theme="0" tint="-4.9989318521683403E-2"/>
      </font>
      <fill>
        <patternFill>
          <bgColor rgb="FF008080"/>
        </patternFill>
      </fill>
    </dxf>
    <dxf>
      <fill>
        <patternFill>
          <bgColor theme="2"/>
        </patternFill>
      </fill>
    </dxf>
    <dxf>
      <font>
        <color theme="0" tint="-4.9989318521683403E-2"/>
      </font>
      <fill>
        <patternFill>
          <bgColor rgb="FF008080"/>
        </patternFill>
      </fill>
    </dxf>
    <dxf>
      <fill>
        <patternFill>
          <bgColor theme="2"/>
        </patternFill>
      </fill>
    </dxf>
    <dxf>
      <font>
        <color theme="0" tint="-4.9989318521683403E-2"/>
      </font>
      <fill>
        <patternFill>
          <bgColor rgb="FF008080"/>
        </patternFill>
      </fill>
    </dxf>
    <dxf>
      <fill>
        <patternFill>
          <bgColor theme="2"/>
        </patternFill>
      </fill>
    </dxf>
    <dxf>
      <font>
        <color theme="0" tint="-4.9989318521683403E-2"/>
      </font>
      <fill>
        <patternFill>
          <bgColor rgb="FF008080"/>
        </patternFill>
      </fill>
    </dxf>
    <dxf>
      <fill>
        <patternFill>
          <bgColor theme="2"/>
        </patternFill>
      </fill>
    </dxf>
    <dxf>
      <font>
        <color theme="0" tint="-4.9989318521683403E-2"/>
      </font>
      <fill>
        <patternFill>
          <bgColor rgb="FF008080"/>
        </patternFill>
      </fill>
    </dxf>
    <dxf>
      <fill>
        <patternFill>
          <bgColor theme="2"/>
        </patternFill>
      </fill>
    </dxf>
    <dxf>
      <font>
        <color theme="0" tint="-4.9989318521683403E-2"/>
      </font>
      <fill>
        <patternFill>
          <bgColor rgb="FF008080"/>
        </patternFill>
      </fill>
    </dxf>
    <dxf>
      <fill>
        <patternFill>
          <bgColor theme="2"/>
        </patternFill>
      </fill>
    </dxf>
    <dxf>
      <font>
        <color theme="0" tint="-4.9989318521683403E-2"/>
      </font>
      <fill>
        <patternFill>
          <bgColor rgb="FF008080"/>
        </patternFill>
      </fill>
    </dxf>
    <dxf>
      <fill>
        <patternFill>
          <bgColor theme="2"/>
        </patternFill>
      </fill>
    </dxf>
    <dxf>
      <font>
        <color theme="0" tint="-4.9989318521683403E-2"/>
      </font>
      <fill>
        <patternFill>
          <bgColor rgb="FF008080"/>
        </patternFill>
      </fill>
    </dxf>
    <dxf>
      <fill>
        <patternFill>
          <bgColor theme="2"/>
        </patternFill>
      </fill>
    </dxf>
    <dxf>
      <font>
        <color theme="0" tint="-4.9989318521683403E-2"/>
      </font>
      <fill>
        <patternFill>
          <bgColor rgb="FF008080"/>
        </patternFill>
      </fill>
    </dxf>
    <dxf>
      <fill>
        <patternFill>
          <bgColor theme="2"/>
        </patternFill>
      </fill>
    </dxf>
    <dxf>
      <font>
        <color theme="0" tint="-4.9989318521683403E-2"/>
      </font>
      <fill>
        <patternFill>
          <bgColor rgb="FF008080"/>
        </patternFill>
      </fill>
    </dxf>
    <dxf>
      <fill>
        <patternFill>
          <bgColor theme="2"/>
        </patternFill>
      </fill>
    </dxf>
    <dxf>
      <font>
        <color theme="0" tint="-4.9989318521683403E-2"/>
      </font>
      <fill>
        <patternFill>
          <bgColor rgb="FF008080"/>
        </patternFill>
      </fill>
    </dxf>
    <dxf>
      <font>
        <color rgb="FF9C0006"/>
      </font>
      <fill>
        <patternFill>
          <bgColor rgb="FFFFC7CE"/>
        </patternFill>
      </fill>
    </dxf>
    <dxf>
      <font>
        <color rgb="FF006100"/>
      </font>
      <fill>
        <patternFill>
          <bgColor rgb="FFC6EFCE"/>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strike/>
        <color theme="0" tint="-0.499984740745262"/>
      </font>
    </dxf>
    <dxf>
      <font>
        <strike val="0"/>
        <outline val="0"/>
        <shadow val="0"/>
        <u val="none"/>
        <vertAlign val="baseline"/>
        <sz val="10"/>
        <color auto="1"/>
      </font>
    </dxf>
    <dxf>
      <font>
        <strike val="0"/>
        <outline val="0"/>
        <shadow val="0"/>
        <u val="none"/>
        <vertAlign val="baseline"/>
        <sz val="10"/>
        <color auto="1"/>
      </font>
      <numFmt numFmtId="35" formatCode="_-* #,##0.00_-;\-* #,##0.00_-;_-* &quot;-&quot;??_-;_-@_-"/>
      <border diagonalUp="0" diagonalDown="0">
        <left/>
        <right/>
        <top style="thin">
          <color theme="0" tint="-0.34998626667073579"/>
        </top>
        <bottom style="thin">
          <color theme="0" tint="-0.34998626667073579"/>
        </bottom>
        <vertical/>
        <horizontal style="thin">
          <color theme="0" tint="-0.34998626667073579"/>
        </horizontal>
      </border>
    </dxf>
    <dxf>
      <font>
        <strike val="0"/>
        <outline val="0"/>
        <shadow val="0"/>
        <u val="none"/>
        <vertAlign val="baseline"/>
        <sz val="10"/>
        <color auto="1"/>
      </font>
      <border diagonalUp="0" diagonalDown="0">
        <left/>
        <right/>
        <top style="thin">
          <color theme="0" tint="-0.34998626667073579"/>
        </top>
        <bottom style="thin">
          <color theme="0" tint="-0.34998626667073579"/>
        </bottom>
        <vertical/>
        <horizontal style="thin">
          <color theme="0" tint="-0.34998626667073579"/>
        </horizontal>
      </border>
    </dxf>
    <dxf>
      <font>
        <strike val="0"/>
        <outline val="0"/>
        <shadow val="0"/>
        <u val="none"/>
        <vertAlign val="baseline"/>
        <sz val="10"/>
        <color auto="1"/>
      </font>
      <numFmt numFmtId="0" formatCode="General"/>
      <border diagonalUp="0" diagonalDown="0">
        <left/>
        <right/>
        <top style="thin">
          <color theme="0" tint="-0.34998626667073579"/>
        </top>
        <bottom style="thin">
          <color theme="0" tint="-0.34998626667073579"/>
        </bottom>
        <vertical/>
        <horizontal style="thin">
          <color theme="0" tint="-0.34998626667073579"/>
        </horizontal>
      </border>
    </dxf>
    <dxf>
      <font>
        <strike val="0"/>
        <outline val="0"/>
        <shadow val="0"/>
        <u val="none"/>
        <vertAlign val="baseline"/>
        <sz val="10"/>
        <color auto="1"/>
      </font>
      <border diagonalUp="0" diagonalDown="0">
        <left/>
        <right/>
        <top style="thin">
          <color theme="0" tint="-0.34998626667073579"/>
        </top>
        <bottom style="thin">
          <color theme="0" tint="-0.34998626667073579"/>
        </bottom>
        <vertical/>
        <horizontal style="thin">
          <color theme="0" tint="-0.34998626667073579"/>
        </horizontal>
      </border>
    </dxf>
    <dxf>
      <font>
        <strike val="0"/>
        <outline val="0"/>
        <shadow val="0"/>
        <u val="none"/>
        <vertAlign val="baseline"/>
        <sz val="10"/>
        <color auto="1"/>
      </font>
      <border diagonalUp="0" diagonalDown="0">
        <left/>
        <right/>
        <top style="thin">
          <color theme="0" tint="-0.34998626667073579"/>
        </top>
        <bottom style="thin">
          <color theme="0" tint="-0.34998626667073579"/>
        </bottom>
        <vertical/>
        <horizontal style="thin">
          <color theme="0" tint="-0.34998626667073579"/>
        </horizontal>
      </border>
    </dxf>
    <dxf>
      <font>
        <strike val="0"/>
        <outline val="0"/>
        <shadow val="0"/>
        <u val="none"/>
        <vertAlign val="baseline"/>
        <sz val="10"/>
        <color auto="1"/>
      </font>
      <border diagonalUp="0" diagonalDown="0">
        <left/>
        <right/>
        <top style="thin">
          <color theme="0" tint="-0.34998626667073579"/>
        </top>
        <bottom style="thin">
          <color theme="0" tint="-0.34998626667073579"/>
        </bottom>
        <vertical/>
        <horizontal style="thin">
          <color theme="0" tint="-0.34998626667073579"/>
        </horizontal>
      </border>
    </dxf>
    <dxf>
      <font>
        <strike val="0"/>
        <outline val="0"/>
        <shadow val="0"/>
        <u val="none"/>
        <vertAlign val="baseline"/>
        <sz val="10"/>
        <color auto="1"/>
        <name val="Cambria"/>
        <family val="1"/>
        <scheme val="none"/>
      </font>
      <border diagonalUp="0" diagonalDown="0">
        <left/>
        <right/>
        <top style="thin">
          <color theme="0" tint="-0.34998626667073579"/>
        </top>
        <bottom style="thin">
          <color theme="0" tint="-0.34998626667073579"/>
        </bottom>
        <vertical/>
        <horizontal style="thin">
          <color theme="0" tint="-0.34998626667073579"/>
        </horizontal>
      </border>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left/>
        <right/>
        <top style="thin">
          <color theme="0" tint="-0.34998626667073579"/>
        </top>
        <bottom style="thin">
          <color theme="0" tint="-0.34998626667073579"/>
        </bottom>
        <vertical/>
        <horizontal style="thin">
          <color theme="0" tint="-0.34998626667073579"/>
        </horizontal>
      </border>
      <protection locked="1" hidden="0"/>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left/>
        <right/>
        <top style="thin">
          <color theme="0" tint="-0.34998626667073579"/>
        </top>
        <bottom style="thin">
          <color theme="0" tint="-0.34998626667073579"/>
        </bottom>
        <vertical/>
        <horizontal style="thin">
          <color theme="0" tint="-0.34998626667073579"/>
        </horizontal>
      </border>
      <protection locked="1" hidden="0"/>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left/>
        <right/>
        <top style="thin">
          <color theme="0" tint="-0.34998626667073579"/>
        </top>
        <bottom style="thin">
          <color theme="0" tint="-0.34998626667073579"/>
        </bottom>
        <vertical/>
        <horizontal style="thin">
          <color theme="0" tint="-0.34998626667073579"/>
        </horizontal>
      </border>
      <protection locked="1" hidden="0"/>
    </dxf>
    <dxf>
      <font>
        <strike val="0"/>
        <outline val="0"/>
        <shadow val="0"/>
        <u val="none"/>
        <vertAlign val="baseline"/>
        <sz val="10"/>
        <color auto="1"/>
      </font>
      <border diagonalUp="0" diagonalDown="0">
        <left/>
        <right/>
        <top style="thin">
          <color theme="0" tint="-0.34998626667073579"/>
        </top>
        <bottom style="thin">
          <color theme="0" tint="-0.34998626667073579"/>
        </bottom>
        <vertical/>
        <horizontal style="thin">
          <color theme="0" tint="-0.34998626667073579"/>
        </horizontal>
      </border>
    </dxf>
    <dxf>
      <border outline="0">
        <top style="thin">
          <color auto="1"/>
        </top>
        <bottom style="thin">
          <color auto="1"/>
        </bottom>
      </border>
    </dxf>
    <dxf>
      <font>
        <strike val="0"/>
        <outline val="0"/>
        <shadow val="0"/>
        <u val="none"/>
        <vertAlign val="baseline"/>
        <color auto="1"/>
      </font>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
      <font>
        <strike val="0"/>
        <outline val="0"/>
        <shadow val="0"/>
        <u val="none"/>
        <vertAlign val="baseline"/>
        <sz val="9"/>
        <color auto="1"/>
        <name val="Arial Narrow"/>
        <family val="2"/>
        <scheme val="none"/>
      </font>
      <fill>
        <patternFill patternType="solid">
          <fgColor indexed="64"/>
          <bgColor theme="0"/>
        </patternFill>
      </fill>
      <alignment horizontal="right" vertical="center" textRotation="0" wrapText="1" indent="0" justifyLastLine="0" shrinkToFit="0" readingOrder="0"/>
      <border diagonalUp="0" diagonalDown="0">
        <left/>
        <right style="thin">
          <color auto="1"/>
        </right>
        <top style="thin">
          <color auto="1"/>
        </top>
        <bottom style="thin">
          <color auto="1"/>
        </bottom>
        <vertical/>
        <horizontal/>
      </border>
      <protection locked="1" hidden="0"/>
    </dxf>
    <dxf>
      <font>
        <strike val="0"/>
        <outline val="0"/>
        <shadow val="0"/>
        <u val="none"/>
        <vertAlign val="baseline"/>
        <sz val="9"/>
        <color auto="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numFmt numFmtId="0" formatCode="General"/>
      <fill>
        <patternFill patternType="solid">
          <fgColor indexed="64"/>
          <bgColor theme="0"/>
        </patternFill>
      </fill>
      <alignment horizontal="general" vertical="center" textRotation="0" wrapText="1" indent="0" justifyLastLine="0" shrinkToFit="0" readingOrder="0"/>
      <border diagonalUp="0" diagonalDown="0">
        <left/>
        <right/>
        <top style="thin">
          <color auto="1"/>
        </top>
        <bottom style="thin">
          <color auto="1"/>
        </bottom>
        <vertical/>
        <horizontal/>
      </border>
    </dxf>
    <dxf>
      <font>
        <strike val="0"/>
        <outline val="0"/>
        <shadow val="0"/>
        <u val="none"/>
        <vertAlign val="baseline"/>
        <sz val="9"/>
        <color auto="1"/>
        <name val="Arial Narrow"/>
        <family val="2"/>
        <scheme val="none"/>
      </font>
      <fill>
        <patternFill patternType="solid">
          <fgColor indexed="64"/>
          <bgColor theme="0"/>
        </patternFill>
      </fill>
      <alignment horizontal="general" vertical="center" textRotation="0" wrapText="1" indent="0" justifyLastLine="0" shrinkToFit="0" readingOrder="0"/>
      <border diagonalUp="0" diagonalDown="0">
        <left/>
        <right/>
        <top style="thin">
          <color auto="1"/>
        </top>
        <bottom style="thin">
          <color auto="1"/>
        </bottom>
        <vertical/>
        <horizontal/>
      </border>
    </dxf>
    <dxf>
      <font>
        <strike val="0"/>
        <outline val="0"/>
        <shadow val="0"/>
        <u val="none"/>
        <vertAlign val="baseline"/>
        <sz val="10"/>
        <color auto="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dxf>
    <dxf>
      <border outline="0">
        <top style="thin">
          <color auto="1"/>
        </top>
        <bottom style="thin">
          <color auto="1"/>
        </bottom>
      </border>
    </dxf>
    <dxf>
      <font>
        <strike val="0"/>
        <outline val="0"/>
        <shadow val="0"/>
        <u val="none"/>
        <vertAlign val="baseline"/>
        <color auto="1"/>
        <name val="Cambria"/>
        <family val="1"/>
        <scheme val="none"/>
      </font>
    </dxf>
    <dxf>
      <border outline="0">
        <bottom style="thin">
          <color auto="1"/>
        </bottom>
      </border>
    </dxf>
    <dxf>
      <font>
        <b/>
        <i val="0"/>
        <strike val="0"/>
        <condense val="0"/>
        <extend val="0"/>
        <outline val="0"/>
        <shadow val="0"/>
        <u val="none"/>
        <vertAlign val="baseline"/>
        <sz val="8"/>
        <color auto="1"/>
        <name val="Arial Narrow"/>
        <family val="2"/>
        <scheme val="none"/>
      </font>
      <fill>
        <patternFill patternType="solid">
          <fgColor indexed="64"/>
          <bgColor theme="0" tint="-4.9989318521683403E-2"/>
        </patternFill>
      </fill>
      <alignment horizontal="center" vertical="center" textRotation="0" wrapText="1" indent="0" justifyLastLine="0" shrinkToFit="0" readingOrder="0"/>
    </dxf>
  </dxfs>
  <tableStyles count="0" defaultTableStyle="TableStyleMedium2" defaultPivotStyle="PivotStyleLight16"/>
  <colors>
    <mruColors>
      <color rgb="FFE6D7D7"/>
      <color rgb="FFB4D4D4"/>
      <color rgb="FFD0CECE"/>
      <color rgb="FFF0C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tyles" Target="styles.xml"/></Relationships>
</file>

<file path=xl/ctrlProps/ctrlProp1.xml><?xml version="1.0" encoding="utf-8"?>
<formControlPr xmlns="http://schemas.microsoft.com/office/spreadsheetml/2009/9/main" objectType="CheckBox" checked="Checked" fmlaLink="$A$12" lockText="1" noThreeD="1"/>
</file>

<file path=xl/ctrlProps/ctrlProp10.xml><?xml version="1.0" encoding="utf-8"?>
<formControlPr xmlns="http://schemas.microsoft.com/office/spreadsheetml/2009/9/main" objectType="CheckBox" checked="Checked" fmlaLink="$A$23" lockText="1" noThreeD="1"/>
</file>

<file path=xl/ctrlProps/ctrlProp11.xml><?xml version="1.0" encoding="utf-8"?>
<formControlPr xmlns="http://schemas.microsoft.com/office/spreadsheetml/2009/9/main" objectType="CheckBox" checked="Checked" fmlaLink="$A$24" lockText="1" noThreeD="1"/>
</file>

<file path=xl/ctrlProps/ctrlProp12.xml><?xml version="1.0" encoding="utf-8"?>
<formControlPr xmlns="http://schemas.microsoft.com/office/spreadsheetml/2009/9/main" objectType="CheckBox" checked="Checked" fmlaLink="$A$25" lockText="1" noThreeD="1"/>
</file>

<file path=xl/ctrlProps/ctrlProp13.xml><?xml version="1.0" encoding="utf-8"?>
<formControlPr xmlns="http://schemas.microsoft.com/office/spreadsheetml/2009/9/main" objectType="CheckBox" checked="Checked" fmlaLink="$A$26" lockText="1" noThreeD="1"/>
</file>

<file path=xl/ctrlProps/ctrlProp14.xml><?xml version="1.0" encoding="utf-8"?>
<formControlPr xmlns="http://schemas.microsoft.com/office/spreadsheetml/2009/9/main" objectType="CheckBox" checked="Checked" fmlaLink="$A$27" lockText="1" noThreeD="1"/>
</file>

<file path=xl/ctrlProps/ctrlProp15.xml><?xml version="1.0" encoding="utf-8"?>
<formControlPr xmlns="http://schemas.microsoft.com/office/spreadsheetml/2009/9/main" objectType="CheckBox" checked="Checked" fmlaLink="$A$28" lockText="1" noThreeD="1"/>
</file>

<file path=xl/ctrlProps/ctrlProp16.xml><?xml version="1.0" encoding="utf-8"?>
<formControlPr xmlns="http://schemas.microsoft.com/office/spreadsheetml/2009/9/main" objectType="CheckBox" checked="Checked" fmlaLink="$A$29" lockText="1" noThreeD="1"/>
</file>

<file path=xl/ctrlProps/ctrlProp17.xml><?xml version="1.0" encoding="utf-8"?>
<formControlPr xmlns="http://schemas.microsoft.com/office/spreadsheetml/2009/9/main" objectType="CheckBox" checked="Checked" fmlaLink="$A$30" lockText="1" noThreeD="1"/>
</file>

<file path=xl/ctrlProps/ctrlProp18.xml><?xml version="1.0" encoding="utf-8"?>
<formControlPr xmlns="http://schemas.microsoft.com/office/spreadsheetml/2009/9/main" objectType="CheckBox" checked="Checked" fmlaLink="$A$16" lockText="1" noThreeD="1"/>
</file>

<file path=xl/ctrlProps/ctrlProp19.xml><?xml version="1.0" encoding="utf-8"?>
<formControlPr xmlns="http://schemas.microsoft.com/office/spreadsheetml/2009/9/main" objectType="CheckBox" checked="Checked" fmlaLink="$A$19" lockText="1" noThreeD="1"/>
</file>

<file path=xl/ctrlProps/ctrlProp2.xml><?xml version="1.0" encoding="utf-8"?>
<formControlPr xmlns="http://schemas.microsoft.com/office/spreadsheetml/2009/9/main" objectType="CheckBox" checked="Checked" fmlaLink="$A$13" lockText="1" noThreeD="1"/>
</file>

<file path=xl/ctrlProps/ctrlProp20.xml><?xml version="1.0" encoding="utf-8"?>
<formControlPr xmlns="http://schemas.microsoft.com/office/spreadsheetml/2009/9/main" objectType="CheckBox" checked="Checked" fmlaLink="$A$31" lockText="1" noThreeD="1"/>
</file>

<file path=xl/ctrlProps/ctrlProp21.xml><?xml version="1.0" encoding="utf-8"?>
<formControlPr xmlns="http://schemas.microsoft.com/office/spreadsheetml/2009/9/main" objectType="CheckBox" checked="Checked" fmlaLink="$A$32" lockText="1" noThreeD="1"/>
</file>

<file path=xl/ctrlProps/ctrlProp3.xml><?xml version="1.0" encoding="utf-8"?>
<formControlPr xmlns="http://schemas.microsoft.com/office/spreadsheetml/2009/9/main" objectType="CheckBox" checked="Checked" fmlaLink="$A$14" lockText="1" noThreeD="1"/>
</file>

<file path=xl/ctrlProps/ctrlProp4.xml><?xml version="1.0" encoding="utf-8"?>
<formControlPr xmlns="http://schemas.microsoft.com/office/spreadsheetml/2009/9/main" objectType="CheckBox" checked="Checked" fmlaLink="$A$15" lockText="1" noThreeD="1"/>
</file>

<file path=xl/ctrlProps/ctrlProp5.xml><?xml version="1.0" encoding="utf-8"?>
<formControlPr xmlns="http://schemas.microsoft.com/office/spreadsheetml/2009/9/main" objectType="CheckBox" checked="Checked" fmlaLink="$A$17" lockText="1" noThreeD="1"/>
</file>

<file path=xl/ctrlProps/ctrlProp6.xml><?xml version="1.0" encoding="utf-8"?>
<formControlPr xmlns="http://schemas.microsoft.com/office/spreadsheetml/2009/9/main" objectType="CheckBox" checked="Checked" fmlaLink="$A$18" lockText="1" noThreeD="1"/>
</file>

<file path=xl/ctrlProps/ctrlProp7.xml><?xml version="1.0" encoding="utf-8"?>
<formControlPr xmlns="http://schemas.microsoft.com/office/spreadsheetml/2009/9/main" objectType="CheckBox" checked="Checked" fmlaLink="$A$20" lockText="1" noThreeD="1"/>
</file>

<file path=xl/ctrlProps/ctrlProp8.xml><?xml version="1.0" encoding="utf-8"?>
<formControlPr xmlns="http://schemas.microsoft.com/office/spreadsheetml/2009/9/main" objectType="CheckBox" checked="Checked" fmlaLink="$A$21" lockText="1" noThreeD="1"/>
</file>

<file path=xl/ctrlProps/ctrlProp9.xml><?xml version="1.0" encoding="utf-8"?>
<formControlPr xmlns="http://schemas.microsoft.com/office/spreadsheetml/2009/9/main" objectType="CheckBox" checked="Checked" fmlaLink="$A$22"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22.emf"/></Relationships>
</file>

<file path=xl/drawings/_rels/drawing11.xml.rels><?xml version="1.0" encoding="UTF-8" standalone="yes"?>
<Relationships xmlns="http://schemas.openxmlformats.org/package/2006/relationships"><Relationship Id="rId3" Type="http://schemas.openxmlformats.org/officeDocument/2006/relationships/hyperlink" Target="#CRONOGRAMA!Area_de_impressao"/><Relationship Id="rId2" Type="http://schemas.openxmlformats.org/officeDocument/2006/relationships/hyperlink" Target="#DADOS!A1"/><Relationship Id="rId1" Type="http://schemas.openxmlformats.org/officeDocument/2006/relationships/hyperlink" Target="#COTA&#199;&#213;ES!Area_de_impressao"/><Relationship Id="rId5" Type="http://schemas.openxmlformats.org/officeDocument/2006/relationships/image" Target="../media/image38.png"/><Relationship Id="rId4" Type="http://schemas.openxmlformats.org/officeDocument/2006/relationships/image" Target="../media/image22.emf"/></Relationships>
</file>

<file path=xl/drawings/_rels/drawing12.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2.emf"/><Relationship Id="rId4"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2.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hyperlink" Target="#DADOS!A1"/></Relationships>
</file>

<file path=xl/drawings/_rels/drawing15.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22.emf"/></Relationships>
</file>

<file path=xl/drawings/_rels/drawing16.xml.rels><?xml version="1.0" encoding="UTF-8" standalone="yes"?>
<Relationships xmlns="http://schemas.openxmlformats.org/package/2006/relationships"><Relationship Id="rId2" Type="http://schemas.openxmlformats.org/officeDocument/2006/relationships/image" Target="../media/image41.emf"/><Relationship Id="rId1" Type="http://schemas.openxmlformats.org/officeDocument/2006/relationships/image" Target="../media/image4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hyperlink" Target="#'MEMORIA DE CALCULO AT'!Area_de_impressao"/><Relationship Id="rId7" Type="http://schemas.openxmlformats.org/officeDocument/2006/relationships/hyperlink" Target="#'BDI '!Area_de_impressao"/><Relationship Id="rId2" Type="http://schemas.openxmlformats.org/officeDocument/2006/relationships/hyperlink" Target="#OR&#199;AMENTO_DES!A1"/><Relationship Id="rId1" Type="http://schemas.openxmlformats.org/officeDocument/2006/relationships/image" Target="../media/image21.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195;O!Area_de_impressao"/></Relationships>
</file>

<file path=xl/drawings/_rels/drawing4.xml.rels><?xml version="1.0" encoding="UTF-8" standalone="yes"?>
<Relationships xmlns="http://schemas.openxmlformats.org/package/2006/relationships"><Relationship Id="rId3" Type="http://schemas.openxmlformats.org/officeDocument/2006/relationships/hyperlink" Target="#'MEMORIA DE CALCULO AT'!Area_de_impressao"/><Relationship Id="rId2" Type="http://schemas.openxmlformats.org/officeDocument/2006/relationships/hyperlink" Target="#DADOS!A1"/><Relationship Id="rId1" Type="http://schemas.openxmlformats.org/officeDocument/2006/relationships/image" Target="../media/image22.emf"/><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5.emf"/></Relationships>
</file>

<file path=xl/drawings/_rels/drawing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emf"/></Relationships>
</file>

<file path=xl/drawings/_rels/drawing7.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9.png"/><Relationship Id="rId7" Type="http://schemas.openxmlformats.org/officeDocument/2006/relationships/image" Target="../media/image32.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1.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2.emf"/><Relationship Id="rId9" Type="http://schemas.openxmlformats.org/officeDocument/2006/relationships/image" Target="../media/image34.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672355</xdr:colOff>
      <xdr:row>6</xdr:row>
      <xdr:rowOff>278567</xdr:rowOff>
    </xdr:from>
    <xdr:to>
      <xdr:col>1</xdr:col>
      <xdr:colOff>2613032</xdr:colOff>
      <xdr:row>6</xdr:row>
      <xdr:rowOff>893353</xdr:rowOff>
    </xdr:to>
    <xdr:pic>
      <xdr:nvPicPr>
        <xdr:cNvPr id="10" name="Imagem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4205" y="6707942"/>
          <a:ext cx="1940677" cy="61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4</xdr:row>
      <xdr:rowOff>100854</xdr:rowOff>
    </xdr:from>
    <xdr:to>
      <xdr:col>1</xdr:col>
      <xdr:colOff>2969561</xdr:colOff>
      <xdr:row>4</xdr:row>
      <xdr:rowOff>846298</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3126443" y="4437530"/>
          <a:ext cx="2655794" cy="745444"/>
        </a:xfrm>
        <a:prstGeom prst="rect">
          <a:avLst/>
        </a:prstGeom>
      </xdr:spPr>
    </xdr:pic>
    <xdr:clientData/>
  </xdr:twoCellAnchor>
  <xdr:twoCellAnchor editAs="oneCell">
    <xdr:from>
      <xdr:col>1</xdr:col>
      <xdr:colOff>134471</xdr:colOff>
      <xdr:row>7</xdr:row>
      <xdr:rowOff>56029</xdr:rowOff>
    </xdr:from>
    <xdr:to>
      <xdr:col>1</xdr:col>
      <xdr:colOff>3025588</xdr:colOff>
      <xdr:row>7</xdr:row>
      <xdr:rowOff>1053730</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2947147" y="7608794"/>
          <a:ext cx="2891117" cy="997701"/>
        </a:xfrm>
        <a:prstGeom prst="rect">
          <a:avLst/>
        </a:prstGeom>
      </xdr:spPr>
    </xdr:pic>
    <xdr:clientData/>
  </xdr:twoCellAnchor>
  <xdr:twoCellAnchor editAs="oneCell">
    <xdr:from>
      <xdr:col>1</xdr:col>
      <xdr:colOff>145677</xdr:colOff>
      <xdr:row>8</xdr:row>
      <xdr:rowOff>89647</xdr:rowOff>
    </xdr:from>
    <xdr:to>
      <xdr:col>1</xdr:col>
      <xdr:colOff>2891119</xdr:colOff>
      <xdr:row>8</xdr:row>
      <xdr:rowOff>1004794</xdr:rowOff>
    </xdr:to>
    <xdr:pic>
      <xdr:nvPicPr>
        <xdr:cNvPr id="9" name="Imagem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2958353" y="8751794"/>
          <a:ext cx="2745442" cy="915147"/>
        </a:xfrm>
        <a:prstGeom prst="rect">
          <a:avLst/>
        </a:prstGeom>
      </xdr:spPr>
    </xdr:pic>
    <xdr:clientData/>
  </xdr:twoCellAnchor>
  <xdr:twoCellAnchor editAs="oneCell">
    <xdr:from>
      <xdr:col>1</xdr:col>
      <xdr:colOff>1003658</xdr:colOff>
      <xdr:row>10</xdr:row>
      <xdr:rowOff>123265</xdr:rowOff>
    </xdr:from>
    <xdr:to>
      <xdr:col>1</xdr:col>
      <xdr:colOff>1911334</xdr:colOff>
      <xdr:row>10</xdr:row>
      <xdr:rowOff>986747</xdr:rowOff>
    </xdr:to>
    <xdr:pic>
      <xdr:nvPicPr>
        <xdr:cNvPr id="12" name="Imagem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stretch>
          <a:fillRect/>
        </a:stretch>
      </xdr:blipFill>
      <xdr:spPr>
        <a:xfrm>
          <a:off x="3811462" y="10981765"/>
          <a:ext cx="907676" cy="863482"/>
        </a:xfrm>
        <a:prstGeom prst="rect">
          <a:avLst/>
        </a:prstGeom>
      </xdr:spPr>
    </xdr:pic>
    <xdr:clientData/>
  </xdr:twoCellAnchor>
  <xdr:twoCellAnchor editAs="oneCell">
    <xdr:from>
      <xdr:col>1</xdr:col>
      <xdr:colOff>1019096</xdr:colOff>
      <xdr:row>12</xdr:row>
      <xdr:rowOff>369794</xdr:rowOff>
    </xdr:from>
    <xdr:to>
      <xdr:col>1</xdr:col>
      <xdr:colOff>2978206</xdr:colOff>
      <xdr:row>12</xdr:row>
      <xdr:rowOff>918882</xdr:rowOff>
    </xdr:to>
    <xdr:pic>
      <xdr:nvPicPr>
        <xdr:cNvPr id="15" name="Imagem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a:stretch>
          <a:fillRect/>
        </a:stretch>
      </xdr:blipFill>
      <xdr:spPr>
        <a:xfrm>
          <a:off x="3826900" y="13431468"/>
          <a:ext cx="1959110" cy="549088"/>
        </a:xfrm>
        <a:prstGeom prst="rect">
          <a:avLst/>
        </a:prstGeom>
      </xdr:spPr>
    </xdr:pic>
    <xdr:clientData/>
  </xdr:twoCellAnchor>
  <xdr:twoCellAnchor editAs="oneCell">
    <xdr:from>
      <xdr:col>1</xdr:col>
      <xdr:colOff>201706</xdr:colOff>
      <xdr:row>12</xdr:row>
      <xdr:rowOff>257735</xdr:rowOff>
    </xdr:from>
    <xdr:to>
      <xdr:col>1</xdr:col>
      <xdr:colOff>1098177</xdr:colOff>
      <xdr:row>12</xdr:row>
      <xdr:rowOff>997360</xdr:rowOff>
    </xdr:to>
    <xdr:pic>
      <xdr:nvPicPr>
        <xdr:cNvPr id="17" name="Imagem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2"/>
        <a:stretch>
          <a:fillRect/>
        </a:stretch>
      </xdr:blipFill>
      <xdr:spPr>
        <a:xfrm>
          <a:off x="3014382" y="13357411"/>
          <a:ext cx="896471" cy="739625"/>
        </a:xfrm>
        <a:prstGeom prst="rect">
          <a:avLst/>
        </a:prstGeom>
      </xdr:spPr>
    </xdr:pic>
    <xdr:clientData/>
  </xdr:twoCellAnchor>
  <xdr:twoCellAnchor editAs="oneCell">
    <xdr:from>
      <xdr:col>1</xdr:col>
      <xdr:colOff>285750</xdr:colOff>
      <xdr:row>11</xdr:row>
      <xdr:rowOff>57151</xdr:rowOff>
    </xdr:from>
    <xdr:to>
      <xdr:col>1</xdr:col>
      <xdr:colOff>2752725</xdr:colOff>
      <xdr:row>11</xdr:row>
      <xdr:rowOff>928975</xdr:rowOff>
    </xdr:to>
    <xdr:pic>
      <xdr:nvPicPr>
        <xdr:cNvPr id="18" name="Imagem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a:stretch>
          <a:fillRect/>
        </a:stretch>
      </xdr:blipFill>
      <xdr:spPr>
        <a:xfrm>
          <a:off x="3343275" y="12030076"/>
          <a:ext cx="2466975" cy="871824"/>
        </a:xfrm>
        <a:prstGeom prst="rect">
          <a:avLst/>
        </a:prstGeom>
      </xdr:spPr>
    </xdr:pic>
    <xdr:clientData/>
  </xdr:twoCellAnchor>
  <xdr:twoCellAnchor editAs="oneCell">
    <xdr:from>
      <xdr:col>1</xdr:col>
      <xdr:colOff>247650</xdr:colOff>
      <xdr:row>9</xdr:row>
      <xdr:rowOff>104775</xdr:rowOff>
    </xdr:from>
    <xdr:to>
      <xdr:col>1</xdr:col>
      <xdr:colOff>2762250</xdr:colOff>
      <xdr:row>9</xdr:row>
      <xdr:rowOff>994556</xdr:rowOff>
    </xdr:to>
    <xdr:pic>
      <xdr:nvPicPr>
        <xdr:cNvPr id="19" name="Imagem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4"/>
        <a:stretch>
          <a:fillRect/>
        </a:stretch>
      </xdr:blipFill>
      <xdr:spPr>
        <a:xfrm>
          <a:off x="3305175" y="9867900"/>
          <a:ext cx="2514600" cy="889781"/>
        </a:xfrm>
        <a:prstGeom prst="rect">
          <a:avLst/>
        </a:prstGeom>
      </xdr:spPr>
    </xdr:pic>
    <xdr:clientData/>
  </xdr:twoCellAnchor>
  <xdr:twoCellAnchor editAs="oneCell">
    <xdr:from>
      <xdr:col>1</xdr:col>
      <xdr:colOff>1057276</xdr:colOff>
      <xdr:row>17</xdr:row>
      <xdr:rowOff>95251</xdr:rowOff>
    </xdr:from>
    <xdr:to>
      <xdr:col>1</xdr:col>
      <xdr:colOff>2047876</xdr:colOff>
      <xdr:row>17</xdr:row>
      <xdr:rowOff>1085851</xdr:rowOff>
    </xdr:to>
    <xdr:pic>
      <xdr:nvPicPr>
        <xdr:cNvPr id="8" name="Imagem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5"/>
        <a:stretch>
          <a:fillRect/>
        </a:stretch>
      </xdr:blipFill>
      <xdr:spPr>
        <a:xfrm>
          <a:off x="4429126" y="14277976"/>
          <a:ext cx="990600" cy="990600"/>
        </a:xfrm>
        <a:prstGeom prst="rect">
          <a:avLst/>
        </a:prstGeom>
      </xdr:spPr>
    </xdr:pic>
    <xdr:clientData/>
  </xdr:twoCellAnchor>
  <xdr:twoCellAnchor editAs="oneCell">
    <xdr:from>
      <xdr:col>1</xdr:col>
      <xdr:colOff>104774</xdr:colOff>
      <xdr:row>13</xdr:row>
      <xdr:rowOff>85725</xdr:rowOff>
    </xdr:from>
    <xdr:to>
      <xdr:col>1</xdr:col>
      <xdr:colOff>3171825</xdr:colOff>
      <xdr:row>13</xdr:row>
      <xdr:rowOff>1012326</xdr:rowOff>
    </xdr:to>
    <xdr:pic>
      <xdr:nvPicPr>
        <xdr:cNvPr id="14" name="Imagem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476624" y="14268450"/>
          <a:ext cx="3067051" cy="926601"/>
        </a:xfrm>
        <a:prstGeom prst="rect">
          <a:avLst/>
        </a:prstGeom>
      </xdr:spPr>
    </xdr:pic>
    <xdr:clientData/>
  </xdr:twoCellAnchor>
  <xdr:twoCellAnchor editAs="oneCell">
    <xdr:from>
      <xdr:col>1</xdr:col>
      <xdr:colOff>600075</xdr:colOff>
      <xdr:row>14</xdr:row>
      <xdr:rowOff>19050</xdr:rowOff>
    </xdr:from>
    <xdr:to>
      <xdr:col>1</xdr:col>
      <xdr:colOff>2310941</xdr:colOff>
      <xdr:row>14</xdr:row>
      <xdr:rowOff>1000125</xdr:rowOff>
    </xdr:to>
    <xdr:pic>
      <xdr:nvPicPr>
        <xdr:cNvPr id="16" name="Imagem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71925" y="15306675"/>
          <a:ext cx="1710866" cy="981075"/>
        </a:xfrm>
        <a:prstGeom prst="rect">
          <a:avLst/>
        </a:prstGeom>
      </xdr:spPr>
    </xdr:pic>
    <xdr:clientData/>
  </xdr:twoCellAnchor>
  <xdr:twoCellAnchor editAs="oneCell">
    <xdr:from>
      <xdr:col>1</xdr:col>
      <xdr:colOff>847726</xdr:colOff>
      <xdr:row>16</xdr:row>
      <xdr:rowOff>38100</xdr:rowOff>
    </xdr:from>
    <xdr:to>
      <xdr:col>1</xdr:col>
      <xdr:colOff>2376489</xdr:colOff>
      <xdr:row>16</xdr:row>
      <xdr:rowOff>1057275</xdr:rowOff>
    </xdr:to>
    <xdr:pic>
      <xdr:nvPicPr>
        <xdr:cNvPr id="13" name="Imagem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8"/>
        <a:stretch>
          <a:fillRect/>
        </a:stretch>
      </xdr:blipFill>
      <xdr:spPr>
        <a:xfrm>
          <a:off x="4219576" y="16430625"/>
          <a:ext cx="1528763" cy="1019175"/>
        </a:xfrm>
        <a:prstGeom prst="rect">
          <a:avLst/>
        </a:prstGeom>
      </xdr:spPr>
    </xdr:pic>
    <xdr:clientData/>
  </xdr:twoCellAnchor>
  <xdr:twoCellAnchor editAs="oneCell">
    <xdr:from>
      <xdr:col>1</xdr:col>
      <xdr:colOff>0</xdr:colOff>
      <xdr:row>15</xdr:row>
      <xdr:rowOff>0</xdr:rowOff>
    </xdr:from>
    <xdr:to>
      <xdr:col>1</xdr:col>
      <xdr:colOff>3095238</xdr:colOff>
      <xdr:row>15</xdr:row>
      <xdr:rowOff>866667</xdr:rowOff>
    </xdr:to>
    <xdr:pic>
      <xdr:nvPicPr>
        <xdr:cNvPr id="20" name="Imagem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xfrm>
          <a:off x="3371850" y="16392525"/>
          <a:ext cx="3095238" cy="866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616127</xdr:colOff>
          <xdr:row>0</xdr:row>
          <xdr:rowOff>89647</xdr:rowOff>
        </xdr:from>
        <xdr:to>
          <xdr:col>2</xdr:col>
          <xdr:colOff>382971</xdr:colOff>
          <xdr:row>2</xdr:row>
          <xdr:rowOff>161559</xdr:rowOff>
        </xdr:to>
        <xdr:pic>
          <xdr:nvPicPr>
            <xdr:cNvPr id="4" name="Imagem 3">
              <a:extLst>
                <a:ext uri="{FF2B5EF4-FFF2-40B4-BE49-F238E27FC236}">
                  <a16:creationId xmlns:a16="http://schemas.microsoft.com/office/drawing/2014/main" id="{00000000-0008-0000-0B00-000004000000}"/>
                </a:ext>
              </a:extLst>
            </xdr:cNvPr>
            <xdr:cNvPicPr>
              <a:picLocks noChangeAspect="1"/>
              <a:extLst>
                <a:ext uri="{84589F7E-364E-4C9E-8A38-B11213B215E9}">
                  <a14:cameraTool cellRange="ImgEscudo" spid="_x0000_s353948"/>
                </a:ext>
              </a:extLst>
            </xdr:cNvPicPr>
          </xdr:nvPicPr>
          <xdr:blipFill>
            <a:blip xmlns:r="http://schemas.openxmlformats.org/officeDocument/2006/relationships" r:embed="rId1"/>
            <a:stretch>
              <a:fillRect/>
            </a:stretch>
          </xdr:blipFill>
          <xdr:spPr>
            <a:xfrm>
              <a:off x="616127" y="89647"/>
              <a:ext cx="1358079" cy="464118"/>
            </a:xfrm>
            <a:prstGeom prst="rect">
              <a:avLst/>
            </a:prstGeom>
          </xdr:spPr>
        </xdr:pic>
        <xdr:clientData/>
      </xdr:twoCellAnchor>
    </mc:Choice>
    <mc:Fallback/>
  </mc:AlternateContent>
  <xdr:twoCellAnchor editAs="oneCell">
    <xdr:from>
      <xdr:col>6</xdr:col>
      <xdr:colOff>752475</xdr:colOff>
      <xdr:row>0</xdr:row>
      <xdr:rowOff>104775</xdr:rowOff>
    </xdr:from>
    <xdr:to>
      <xdr:col>7</xdr:col>
      <xdr:colOff>462455</xdr:colOff>
      <xdr:row>2</xdr:row>
      <xdr:rowOff>133702</xdr:rowOff>
    </xdr:to>
    <xdr:pic>
      <xdr:nvPicPr>
        <xdr:cNvPr id="2" name="Imagem 1">
          <a:extLst>
            <a:ext uri="{FF2B5EF4-FFF2-40B4-BE49-F238E27FC236}">
              <a16:creationId xmlns:a16="http://schemas.microsoft.com/office/drawing/2014/main" id="{BF311D15-902E-403B-A41D-4B8EA6DF5E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39250" y="104775"/>
          <a:ext cx="919655" cy="419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0</xdr:colOff>
      <xdr:row>4</xdr:row>
      <xdr:rowOff>140176</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0</xdr:colOff>
      <xdr:row>6</xdr:row>
      <xdr:rowOff>33521</xdr:rowOff>
    </xdr:to>
    <xdr:sp macro="" textlink="">
      <xdr:nvSpPr>
        <xdr:cNvPr id="5" name="Seta: para a Esquerda 2">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0</xdr:row>
          <xdr:rowOff>95250</xdr:rowOff>
        </xdr:from>
        <xdr:to>
          <xdr:col>0</xdr:col>
          <xdr:colOff>1319295</xdr:colOff>
          <xdr:row>2</xdr:row>
          <xdr:rowOff>133350</xdr:rowOff>
        </xdr:to>
        <xdr:pic>
          <xdr:nvPicPr>
            <xdr:cNvPr id="2" name="Imagem 1">
              <a:extLst>
                <a:ext uri="{FF2B5EF4-FFF2-40B4-BE49-F238E27FC236}">
                  <a16:creationId xmlns:a16="http://schemas.microsoft.com/office/drawing/2014/main" id="{00000000-0008-0000-0C00-000002000000}"/>
                </a:ext>
              </a:extLst>
            </xdr:cNvPr>
            <xdr:cNvPicPr>
              <a:picLocks noChangeAspect="1"/>
              <a:extLst>
                <a:ext uri="{84589F7E-364E-4C9E-8A38-B11213B215E9}">
                  <a14:cameraTool cellRange="ImgEscudo" spid="_x0000_s363052"/>
                </a:ext>
              </a:extLst>
            </xdr:cNvPicPr>
          </xdr:nvPicPr>
          <xdr:blipFill>
            <a:blip xmlns:r="http://schemas.openxmlformats.org/officeDocument/2006/relationships" r:embed="rId4"/>
            <a:stretch>
              <a:fillRect/>
            </a:stretch>
          </xdr:blipFill>
          <xdr:spPr>
            <a:xfrm>
              <a:off x="66675" y="95250"/>
              <a:ext cx="1252620" cy="428625"/>
            </a:xfrm>
            <a:prstGeom prst="rect">
              <a:avLst/>
            </a:prstGeom>
          </xdr:spPr>
        </xdr:pic>
        <xdr:clientData/>
      </xdr:twoCellAnchor>
    </mc:Choice>
    <mc:Fallback/>
  </mc:AlternateContent>
  <xdr:twoCellAnchor editAs="oneCell">
    <xdr:from>
      <xdr:col>3</xdr:col>
      <xdr:colOff>600075</xdr:colOff>
      <xdr:row>0</xdr:row>
      <xdr:rowOff>104775</xdr:rowOff>
    </xdr:from>
    <xdr:to>
      <xdr:col>4</xdr:col>
      <xdr:colOff>548594</xdr:colOff>
      <xdr:row>2</xdr:row>
      <xdr:rowOff>127103</xdr:rowOff>
    </xdr:to>
    <xdr:pic>
      <xdr:nvPicPr>
        <xdr:cNvPr id="6" name="Imagem 5">
          <a:extLst>
            <a:ext uri="{FF2B5EF4-FFF2-40B4-BE49-F238E27FC236}">
              <a16:creationId xmlns:a16="http://schemas.microsoft.com/office/drawing/2014/main" id="{B917D7AF-6BF1-4002-9EF6-594382F594B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81825" y="104775"/>
          <a:ext cx="920069" cy="412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57150</xdr:rowOff>
        </xdr:from>
        <xdr:to>
          <xdr:col>1</xdr:col>
          <xdr:colOff>1209675</xdr:colOff>
          <xdr:row>2</xdr:row>
          <xdr:rowOff>165055</xdr:rowOff>
        </xdr:to>
        <xdr:pic>
          <xdr:nvPicPr>
            <xdr:cNvPr id="2" name="Imagem 1">
              <a:extLst>
                <a:ext uri="{FF2B5EF4-FFF2-40B4-BE49-F238E27FC236}">
                  <a16:creationId xmlns:a16="http://schemas.microsoft.com/office/drawing/2014/main" id="{00000000-0008-0000-0D00-000002000000}"/>
                </a:ext>
              </a:extLst>
            </xdr:cNvPr>
            <xdr:cNvPicPr>
              <a:picLocks noChangeAspect="1"/>
              <a:extLst>
                <a:ext uri="{84589F7E-364E-4C9E-8A38-B11213B215E9}">
                  <a14:cameraTool cellRange="ImgEscudo" spid="_x0000_s374898"/>
                </a:ext>
              </a:extLst>
            </xdr:cNvPicPr>
          </xdr:nvPicPr>
          <xdr:blipFill>
            <a:blip xmlns:r="http://schemas.openxmlformats.org/officeDocument/2006/relationships" r:embed="rId1"/>
            <a:stretch>
              <a:fillRect/>
            </a:stretch>
          </xdr:blipFill>
          <xdr:spPr>
            <a:xfrm>
              <a:off x="85725" y="57150"/>
              <a:ext cx="1828800" cy="469855"/>
            </a:xfrm>
            <a:prstGeom prst="rect">
              <a:avLst/>
            </a:prstGeom>
          </xdr:spPr>
        </xdr:pic>
        <xdr:clientData/>
      </xdr:twoCellAnchor>
    </mc:Choice>
    <mc:Fallback/>
  </mc:AlternateContent>
  <xdr:twoCellAnchor>
    <xdr:from>
      <xdr:col>25</xdr:col>
      <xdr:colOff>224438</xdr:colOff>
      <xdr:row>10</xdr:row>
      <xdr:rowOff>61568</xdr:rowOff>
    </xdr:from>
    <xdr:to>
      <xdr:col>26</xdr:col>
      <xdr:colOff>150723</xdr:colOff>
      <xdr:row>11</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23258373" y="1974851"/>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8</xdr:row>
      <xdr:rowOff>0</xdr:rowOff>
    </xdr:from>
    <xdr:to>
      <xdr:col>26</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23050500" y="1538654"/>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editAs="oneCell">
    <xdr:from>
      <xdr:col>21</xdr:col>
      <xdr:colOff>54429</xdr:colOff>
      <xdr:row>0</xdr:row>
      <xdr:rowOff>136072</xdr:rowOff>
    </xdr:from>
    <xdr:to>
      <xdr:col>22</xdr:col>
      <xdr:colOff>394834</xdr:colOff>
      <xdr:row>2</xdr:row>
      <xdr:rowOff>147782</xdr:rowOff>
    </xdr:to>
    <xdr:pic>
      <xdr:nvPicPr>
        <xdr:cNvPr id="5" name="Imagem 4">
          <a:extLst>
            <a:ext uri="{FF2B5EF4-FFF2-40B4-BE49-F238E27FC236}">
              <a16:creationId xmlns:a16="http://schemas.microsoft.com/office/drawing/2014/main" id="{80144CD5-B5B9-4728-9B48-D37B59D7AA2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036643" y="136072"/>
          <a:ext cx="925512" cy="365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66676</xdr:colOff>
          <xdr:row>0</xdr:row>
          <xdr:rowOff>28575</xdr:rowOff>
        </xdr:from>
        <xdr:to>
          <xdr:col>1</xdr:col>
          <xdr:colOff>1200150</xdr:colOff>
          <xdr:row>2</xdr:row>
          <xdr:rowOff>133350</xdr:rowOff>
        </xdr:to>
        <xdr:pic>
          <xdr:nvPicPr>
            <xdr:cNvPr id="2" name="Imagem 1">
              <a:extLst>
                <a:ext uri="{FF2B5EF4-FFF2-40B4-BE49-F238E27FC236}">
                  <a16:creationId xmlns:a16="http://schemas.microsoft.com/office/drawing/2014/main" id="{00000000-0008-0000-0E00-000002000000}"/>
                </a:ext>
              </a:extLst>
            </xdr:cNvPr>
            <xdr:cNvPicPr>
              <a:picLocks noChangeAspect="1"/>
              <a:extLst>
                <a:ext uri="{84589F7E-364E-4C9E-8A38-B11213B215E9}">
                  <a14:cameraTool cellRange="ImgEscudo" spid="_x0000_s382984"/>
                </a:ext>
              </a:extLst>
            </xdr:cNvPicPr>
          </xdr:nvPicPr>
          <xdr:blipFill>
            <a:blip xmlns:r="http://schemas.openxmlformats.org/officeDocument/2006/relationships" r:embed="rId1"/>
            <a:stretch>
              <a:fillRect/>
            </a:stretch>
          </xdr:blipFill>
          <xdr:spPr>
            <a:xfrm>
              <a:off x="66676" y="28575"/>
              <a:ext cx="1781174" cy="457200"/>
            </a:xfrm>
            <a:prstGeom prst="rect">
              <a:avLst/>
            </a:prstGeom>
          </xdr:spPr>
        </xdr:pic>
        <xdr:clientData/>
      </xdr:twoCellAnchor>
    </mc:Choice>
    <mc:Fallback/>
  </mc:AlternateContent>
  <xdr:twoCellAnchor>
    <xdr:from>
      <xdr:col>25</xdr:col>
      <xdr:colOff>224438</xdr:colOff>
      <xdr:row>10</xdr:row>
      <xdr:rowOff>61568</xdr:rowOff>
    </xdr:from>
    <xdr:to>
      <xdr:col>26</xdr:col>
      <xdr:colOff>150723</xdr:colOff>
      <xdr:row>11</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23227313" y="1966568"/>
          <a:ext cx="326335"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8</xdr:row>
      <xdr:rowOff>0</xdr:rowOff>
    </xdr:from>
    <xdr:to>
      <xdr:col>26</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23002875" y="1524000"/>
          <a:ext cx="892419"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231914</xdr:colOff>
      <xdr:row>1</xdr:row>
      <xdr:rowOff>33130</xdr:rowOff>
    </xdr:from>
    <xdr:to>
      <xdr:col>7</xdr:col>
      <xdr:colOff>533782</xdr:colOff>
      <xdr:row>3</xdr:row>
      <xdr:rowOff>5169</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7611718" y="198782"/>
          <a:ext cx="889934"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mc:AlternateContent xmlns:mc="http://schemas.openxmlformats.org/markup-compatibility/2006">
    <mc:Choice xmlns:a14="http://schemas.microsoft.com/office/drawing/2010/main" Requires="a14">
      <xdr:twoCellAnchor editAs="oneCell">
        <xdr:from>
          <xdr:col>0</xdr:col>
          <xdr:colOff>142875</xdr:colOff>
          <xdr:row>0</xdr:row>
          <xdr:rowOff>95250</xdr:rowOff>
        </xdr:from>
        <xdr:to>
          <xdr:col>0</xdr:col>
          <xdr:colOff>1257300</xdr:colOff>
          <xdr:row>2</xdr:row>
          <xdr:rowOff>143212</xdr:rowOff>
        </xdr:to>
        <xdr:pic>
          <xdr:nvPicPr>
            <xdr:cNvPr id="3" name="Imagem 2">
              <a:extLst>
                <a:ext uri="{FF2B5EF4-FFF2-40B4-BE49-F238E27FC236}">
                  <a16:creationId xmlns:a16="http://schemas.microsoft.com/office/drawing/2014/main" id="{00000000-0008-0000-0F00-000003000000}"/>
                </a:ext>
              </a:extLst>
            </xdr:cNvPr>
            <xdr:cNvPicPr>
              <a:picLocks noChangeAspect="1"/>
              <a:extLst>
                <a:ext uri="{84589F7E-364E-4C9E-8A38-B11213B215E9}">
                  <a14:cameraTool cellRange="ImgEscudo" spid="_x0000_s364071"/>
                </a:ext>
              </a:extLst>
            </xdr:cNvPicPr>
          </xdr:nvPicPr>
          <xdr:blipFill>
            <a:blip xmlns:r="http://schemas.openxmlformats.org/officeDocument/2006/relationships" r:embed="rId2"/>
            <a:stretch>
              <a:fillRect/>
            </a:stretch>
          </xdr:blipFill>
          <xdr:spPr>
            <a:xfrm>
              <a:off x="142875" y="95250"/>
              <a:ext cx="1114425" cy="381337"/>
            </a:xfrm>
            <a:prstGeom prst="rect">
              <a:avLst/>
            </a:prstGeom>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72474</xdr:colOff>
          <xdr:row>0</xdr:row>
          <xdr:rowOff>38928</xdr:rowOff>
        </xdr:from>
        <xdr:to>
          <xdr:col>0</xdr:col>
          <xdr:colOff>1371600</xdr:colOff>
          <xdr:row>2</xdr:row>
          <xdr:rowOff>95250</xdr:rowOff>
        </xdr:to>
        <xdr:pic>
          <xdr:nvPicPr>
            <xdr:cNvPr id="2" name="Imagem 1">
              <a:extLst>
                <a:ext uri="{FF2B5EF4-FFF2-40B4-BE49-F238E27FC236}">
                  <a16:creationId xmlns:a16="http://schemas.microsoft.com/office/drawing/2014/main" id="{00000000-0008-0000-1000-000002000000}"/>
                </a:ext>
              </a:extLst>
            </xdr:cNvPr>
            <xdr:cNvPicPr>
              <a:picLocks noChangeAspect="1"/>
              <a:extLst>
                <a:ext uri="{84589F7E-364E-4C9E-8A38-B11213B215E9}">
                  <a14:cameraTool cellRange="ImgEscudo" spid="_x0000_s312290"/>
                </a:ext>
              </a:extLst>
            </xdr:cNvPicPr>
          </xdr:nvPicPr>
          <xdr:blipFill>
            <a:blip xmlns:r="http://schemas.openxmlformats.org/officeDocument/2006/relationships" r:embed="rId1"/>
            <a:stretch>
              <a:fillRect/>
            </a:stretch>
          </xdr:blipFill>
          <xdr:spPr>
            <a:xfrm>
              <a:off x="72474" y="38928"/>
              <a:ext cx="1299126" cy="380172"/>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7613789" y="195055"/>
          <a:ext cx="892418" cy="3054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16</xdr:col>
      <xdr:colOff>828262</xdr:colOff>
      <xdr:row>0</xdr:row>
      <xdr:rowOff>132521</xdr:rowOff>
    </xdr:from>
    <xdr:to>
      <xdr:col>18</xdr:col>
      <xdr:colOff>62645</xdr:colOff>
      <xdr:row>2</xdr:row>
      <xdr:rowOff>119734</xdr:rowOff>
    </xdr:to>
    <xdr:pic>
      <xdr:nvPicPr>
        <xdr:cNvPr id="2" name="Imagem 1">
          <a:extLst>
            <a:ext uri="{FF2B5EF4-FFF2-40B4-BE49-F238E27FC236}">
              <a16:creationId xmlns:a16="http://schemas.microsoft.com/office/drawing/2014/main" id="{6E9D92FD-6F27-4F6C-96AB-14227ED404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9137" y="132521"/>
          <a:ext cx="891733" cy="40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142875</xdr:colOff>
          <xdr:row>0</xdr:row>
          <xdr:rowOff>76200</xdr:rowOff>
        </xdr:from>
        <xdr:to>
          <xdr:col>10</xdr:col>
          <xdr:colOff>647700</xdr:colOff>
          <xdr:row>2</xdr:row>
          <xdr:rowOff>161925</xdr:rowOff>
        </xdr:to>
        <xdr:pic>
          <xdr:nvPicPr>
            <xdr:cNvPr id="3" name="Imagem 2">
              <a:extLst>
                <a:ext uri="{FF2B5EF4-FFF2-40B4-BE49-F238E27FC236}">
                  <a16:creationId xmlns:a16="http://schemas.microsoft.com/office/drawing/2014/main" id="{35B8B831-2FD2-4215-9E99-78BB8D7F8823}"/>
                </a:ext>
              </a:extLst>
            </xdr:cNvPr>
            <xdr:cNvPicPr>
              <a:picLocks noChangeAspect="1" noChangeArrowheads="1"/>
              <a:extLst>
                <a:ext uri="{84589F7E-364E-4C9E-8A38-B11213B215E9}">
                  <a14:cameraTool cellRange="IMAGENS" spid="_x0000_s379971"/>
                </a:ext>
              </a:extLst>
            </xdr:cNvPicPr>
          </xdr:nvPicPr>
          <xdr:blipFill>
            <a:blip xmlns:r="http://schemas.openxmlformats.org/officeDocument/2006/relationships" r:embed="rId2"/>
            <a:srcRect/>
            <a:stretch>
              <a:fillRect/>
            </a:stretch>
          </xdr:blipFill>
          <xdr:spPr bwMode="auto">
            <a:xfrm>
              <a:off x="638175" y="76200"/>
              <a:ext cx="138112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195677</xdr:colOff>
      <xdr:row>1</xdr:row>
      <xdr:rowOff>87922</xdr:rowOff>
    </xdr:from>
    <xdr:to>
      <xdr:col>2</xdr:col>
      <xdr:colOff>663395</xdr:colOff>
      <xdr:row>3</xdr:row>
      <xdr:rowOff>135861</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05227" y="278422"/>
          <a:ext cx="1315443" cy="58133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11</xdr:row>
          <xdr:rowOff>0</xdr:rowOff>
        </xdr:from>
        <xdr:to>
          <xdr:col>3</xdr:col>
          <xdr:colOff>314325</xdr:colOff>
          <xdr:row>11</xdr:row>
          <xdr:rowOff>276225</xdr:rowOff>
        </xdr:to>
        <xdr:sp macro="" textlink="">
          <xdr:nvSpPr>
            <xdr:cNvPr id="154625" name="Check Box 1" hidden="1">
              <a:extLst>
                <a:ext uri="{63B3BB69-23CF-44E3-9099-C40C66FF867C}">
                  <a14:compatExt spid="_x0000_s154625"/>
                </a:ext>
                <a:ext uri="{FF2B5EF4-FFF2-40B4-BE49-F238E27FC236}">
                  <a16:creationId xmlns:a16="http://schemas.microsoft.com/office/drawing/2014/main" id="{00000000-0008-0000-0200-00000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19050</xdr:rowOff>
        </xdr:from>
        <xdr:to>
          <xdr:col>3</xdr:col>
          <xdr:colOff>266700</xdr:colOff>
          <xdr:row>12</xdr:row>
          <xdr:rowOff>228600</xdr:rowOff>
        </xdr:to>
        <xdr:sp macro="" textlink="">
          <xdr:nvSpPr>
            <xdr:cNvPr id="154626" name="Check Box 2" hidden="1">
              <a:extLst>
                <a:ext uri="{63B3BB69-23CF-44E3-9099-C40C66FF867C}">
                  <a14:compatExt spid="_x0000_s154626"/>
                </a:ext>
                <a:ext uri="{FF2B5EF4-FFF2-40B4-BE49-F238E27FC236}">
                  <a16:creationId xmlns:a16="http://schemas.microsoft.com/office/drawing/2014/main" id="{00000000-0008-0000-0200-00000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9525</xdr:rowOff>
        </xdr:from>
        <xdr:to>
          <xdr:col>3</xdr:col>
          <xdr:colOff>323850</xdr:colOff>
          <xdr:row>14</xdr:row>
          <xdr:rowOff>0</xdr:rowOff>
        </xdr:to>
        <xdr:sp macro="" textlink="">
          <xdr:nvSpPr>
            <xdr:cNvPr id="154627" name="Check Box 3" hidden="1">
              <a:extLst>
                <a:ext uri="{63B3BB69-23CF-44E3-9099-C40C66FF867C}">
                  <a14:compatExt spid="_x0000_s154627"/>
                </a:ext>
                <a:ext uri="{FF2B5EF4-FFF2-40B4-BE49-F238E27FC236}">
                  <a16:creationId xmlns:a16="http://schemas.microsoft.com/office/drawing/2014/main" id="{00000000-0008-0000-0200-00000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0</xdr:rowOff>
        </xdr:from>
        <xdr:to>
          <xdr:col>3</xdr:col>
          <xdr:colOff>323850</xdr:colOff>
          <xdr:row>15</xdr:row>
          <xdr:rowOff>0</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02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19050</xdr:rowOff>
        </xdr:from>
        <xdr:to>
          <xdr:col>3</xdr:col>
          <xdr:colOff>314325</xdr:colOff>
          <xdr:row>16</xdr:row>
          <xdr:rowOff>361950</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02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47625</xdr:rowOff>
        </xdr:from>
        <xdr:to>
          <xdr:col>3</xdr:col>
          <xdr:colOff>314325</xdr:colOff>
          <xdr:row>17</xdr:row>
          <xdr:rowOff>323850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02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9525</xdr:rowOff>
        </xdr:from>
        <xdr:to>
          <xdr:col>3</xdr:col>
          <xdr:colOff>257175</xdr:colOff>
          <xdr:row>19</xdr:row>
          <xdr:rowOff>266700</xdr:rowOff>
        </xdr:to>
        <xdr:sp macro="" textlink="">
          <xdr:nvSpPr>
            <xdr:cNvPr id="154631" name="Check Box 7" hidden="1">
              <a:extLst>
                <a:ext uri="{63B3BB69-23CF-44E3-9099-C40C66FF867C}">
                  <a14:compatExt spid="_x0000_s154631"/>
                </a:ext>
                <a:ext uri="{FF2B5EF4-FFF2-40B4-BE49-F238E27FC236}">
                  <a16:creationId xmlns:a16="http://schemas.microsoft.com/office/drawing/2014/main" id="{00000000-0008-0000-0200-00000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3</xdr:col>
          <xdr:colOff>323850</xdr:colOff>
          <xdr:row>21</xdr:row>
          <xdr:rowOff>0</xdr:rowOff>
        </xdr:to>
        <xdr:sp macro="" textlink="">
          <xdr:nvSpPr>
            <xdr:cNvPr id="154632" name="Check Box 8" hidden="1">
              <a:extLst>
                <a:ext uri="{63B3BB69-23CF-44E3-9099-C40C66FF867C}">
                  <a14:compatExt spid="_x0000_s154632"/>
                </a:ext>
                <a:ext uri="{FF2B5EF4-FFF2-40B4-BE49-F238E27FC236}">
                  <a16:creationId xmlns:a16="http://schemas.microsoft.com/office/drawing/2014/main" id="{00000000-0008-0000-0200-00000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57150</xdr:rowOff>
        </xdr:from>
        <xdr:to>
          <xdr:col>3</xdr:col>
          <xdr:colOff>323850</xdr:colOff>
          <xdr:row>21</xdr:row>
          <xdr:rowOff>333375</xdr:rowOff>
        </xdr:to>
        <xdr:sp macro="" textlink="">
          <xdr:nvSpPr>
            <xdr:cNvPr id="154633" name="Check Box 9" hidden="1">
              <a:extLst>
                <a:ext uri="{63B3BB69-23CF-44E3-9099-C40C66FF867C}">
                  <a14:compatExt spid="_x0000_s154633"/>
                </a:ext>
                <a:ext uri="{FF2B5EF4-FFF2-40B4-BE49-F238E27FC236}">
                  <a16:creationId xmlns:a16="http://schemas.microsoft.com/office/drawing/2014/main" id="{00000000-0008-0000-0200-00000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66675</xdr:rowOff>
        </xdr:from>
        <xdr:to>
          <xdr:col>3</xdr:col>
          <xdr:colOff>323850</xdr:colOff>
          <xdr:row>22</xdr:row>
          <xdr:rowOff>342900</xdr:rowOff>
        </xdr:to>
        <xdr:sp macro="" textlink="">
          <xdr:nvSpPr>
            <xdr:cNvPr id="154634" name="Check Box 10" hidden="1">
              <a:extLst>
                <a:ext uri="{63B3BB69-23CF-44E3-9099-C40C66FF867C}">
                  <a14:compatExt spid="_x0000_s154634"/>
                </a:ext>
                <a:ext uri="{FF2B5EF4-FFF2-40B4-BE49-F238E27FC236}">
                  <a16:creationId xmlns:a16="http://schemas.microsoft.com/office/drawing/2014/main" id="{00000000-0008-0000-0200-00000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57150</xdr:rowOff>
        </xdr:from>
        <xdr:to>
          <xdr:col>3</xdr:col>
          <xdr:colOff>323850</xdr:colOff>
          <xdr:row>23</xdr:row>
          <xdr:rowOff>333375</xdr:rowOff>
        </xdr:to>
        <xdr:sp macro="" textlink="">
          <xdr:nvSpPr>
            <xdr:cNvPr id="154635" name="Check Box 11" hidden="1">
              <a:extLst>
                <a:ext uri="{63B3BB69-23CF-44E3-9099-C40C66FF867C}">
                  <a14:compatExt spid="_x0000_s154635"/>
                </a:ext>
                <a:ext uri="{FF2B5EF4-FFF2-40B4-BE49-F238E27FC236}">
                  <a16:creationId xmlns:a16="http://schemas.microsoft.com/office/drawing/2014/main" id="{00000000-0008-0000-0200-00000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57150</xdr:rowOff>
        </xdr:from>
        <xdr:to>
          <xdr:col>3</xdr:col>
          <xdr:colOff>323850</xdr:colOff>
          <xdr:row>24</xdr:row>
          <xdr:rowOff>352425</xdr:rowOff>
        </xdr:to>
        <xdr:sp macro="" textlink="">
          <xdr:nvSpPr>
            <xdr:cNvPr id="154636" name="Check Box 12" hidden="1">
              <a:extLst>
                <a:ext uri="{63B3BB69-23CF-44E3-9099-C40C66FF867C}">
                  <a14:compatExt spid="_x0000_s154636"/>
                </a:ext>
                <a:ext uri="{FF2B5EF4-FFF2-40B4-BE49-F238E27FC236}">
                  <a16:creationId xmlns:a16="http://schemas.microsoft.com/office/drawing/2014/main" id="{00000000-0008-0000-0200-00000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25</xdr:row>
          <xdr:rowOff>47625</xdr:rowOff>
        </xdr:from>
        <xdr:to>
          <xdr:col>3</xdr:col>
          <xdr:colOff>323850</xdr:colOff>
          <xdr:row>25</xdr:row>
          <xdr:rowOff>323850</xdr:rowOff>
        </xdr:to>
        <xdr:sp macro="" textlink="">
          <xdr:nvSpPr>
            <xdr:cNvPr id="154637" name="Check Box 13" hidden="1">
              <a:extLst>
                <a:ext uri="{63B3BB69-23CF-44E3-9099-C40C66FF867C}">
                  <a14:compatExt spid="_x0000_s154637"/>
                </a:ext>
                <a:ext uri="{FF2B5EF4-FFF2-40B4-BE49-F238E27FC236}">
                  <a16:creationId xmlns:a16="http://schemas.microsoft.com/office/drawing/2014/main" id="{00000000-0008-0000-0200-00000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57150</xdr:rowOff>
        </xdr:from>
        <xdr:to>
          <xdr:col>3</xdr:col>
          <xdr:colOff>323850</xdr:colOff>
          <xdr:row>26</xdr:row>
          <xdr:rowOff>333375</xdr:rowOff>
        </xdr:to>
        <xdr:sp macro="" textlink="">
          <xdr:nvSpPr>
            <xdr:cNvPr id="154638" name="Check Box 14" hidden="1">
              <a:extLst>
                <a:ext uri="{63B3BB69-23CF-44E3-9099-C40C66FF867C}">
                  <a14:compatExt spid="_x0000_s154638"/>
                </a:ext>
                <a:ext uri="{FF2B5EF4-FFF2-40B4-BE49-F238E27FC236}">
                  <a16:creationId xmlns:a16="http://schemas.microsoft.com/office/drawing/2014/main" id="{00000000-0008-0000-0200-00000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76200</xdr:rowOff>
        </xdr:from>
        <xdr:to>
          <xdr:col>3</xdr:col>
          <xdr:colOff>323850</xdr:colOff>
          <xdr:row>27</xdr:row>
          <xdr:rowOff>352425</xdr:rowOff>
        </xdr:to>
        <xdr:sp macro="" textlink="">
          <xdr:nvSpPr>
            <xdr:cNvPr id="154639" name="Check Box 15" hidden="1">
              <a:extLst>
                <a:ext uri="{63B3BB69-23CF-44E3-9099-C40C66FF867C}">
                  <a14:compatExt spid="_x0000_s154639"/>
                </a:ext>
                <a:ext uri="{FF2B5EF4-FFF2-40B4-BE49-F238E27FC236}">
                  <a16:creationId xmlns:a16="http://schemas.microsoft.com/office/drawing/2014/main" id="{00000000-0008-0000-0200-00000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57150</xdr:rowOff>
        </xdr:from>
        <xdr:to>
          <xdr:col>3</xdr:col>
          <xdr:colOff>323850</xdr:colOff>
          <xdr:row>28</xdr:row>
          <xdr:rowOff>333375</xdr:rowOff>
        </xdr:to>
        <xdr:sp macro="" textlink="">
          <xdr:nvSpPr>
            <xdr:cNvPr id="154640" name="Check Box 16" hidden="1">
              <a:extLst>
                <a:ext uri="{63B3BB69-23CF-44E3-9099-C40C66FF867C}">
                  <a14:compatExt spid="_x0000_s154640"/>
                </a:ext>
                <a:ext uri="{FF2B5EF4-FFF2-40B4-BE49-F238E27FC236}">
                  <a16:creationId xmlns:a16="http://schemas.microsoft.com/office/drawing/2014/main" id="{00000000-0008-0000-0200-00001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76200</xdr:rowOff>
        </xdr:from>
        <xdr:to>
          <xdr:col>3</xdr:col>
          <xdr:colOff>323850</xdr:colOff>
          <xdr:row>29</xdr:row>
          <xdr:rowOff>352425</xdr:rowOff>
        </xdr:to>
        <xdr:sp macro="" textlink="">
          <xdr:nvSpPr>
            <xdr:cNvPr id="154641" name="Check Box 17" hidden="1">
              <a:extLst>
                <a:ext uri="{63B3BB69-23CF-44E3-9099-C40C66FF867C}">
                  <a14:compatExt spid="_x0000_s154641"/>
                </a:ext>
                <a:ext uri="{FF2B5EF4-FFF2-40B4-BE49-F238E27FC236}">
                  <a16:creationId xmlns:a16="http://schemas.microsoft.com/office/drawing/2014/main" id="{00000000-0008-0000-0200-00001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57150</xdr:rowOff>
        </xdr:from>
        <xdr:to>
          <xdr:col>3</xdr:col>
          <xdr:colOff>323850</xdr:colOff>
          <xdr:row>31</xdr:row>
          <xdr:rowOff>333375</xdr:rowOff>
        </xdr:to>
        <xdr:sp macro="" textlink="">
          <xdr:nvSpPr>
            <xdr:cNvPr id="154642" name="Check Box 18" hidden="1">
              <a:extLst>
                <a:ext uri="{63B3BB69-23CF-44E3-9099-C40C66FF867C}">
                  <a14:compatExt spid="_x0000_s154642"/>
                </a:ext>
                <a:ext uri="{FF2B5EF4-FFF2-40B4-BE49-F238E27FC236}">
                  <a16:creationId xmlns:a16="http://schemas.microsoft.com/office/drawing/2014/main" id="{00000000-0008-0000-0200-00001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19050</xdr:rowOff>
        </xdr:from>
        <xdr:to>
          <xdr:col>3</xdr:col>
          <xdr:colOff>314325</xdr:colOff>
          <xdr:row>15</xdr:row>
          <xdr:rowOff>361950</xdr:rowOff>
        </xdr:to>
        <xdr:sp macro="" textlink="">
          <xdr:nvSpPr>
            <xdr:cNvPr id="154643" name="Check Box 19" hidden="1">
              <a:extLst>
                <a:ext uri="{63B3BB69-23CF-44E3-9099-C40C66FF867C}">
                  <a14:compatExt spid="_x0000_s154643"/>
                </a:ext>
                <a:ext uri="{FF2B5EF4-FFF2-40B4-BE49-F238E27FC236}">
                  <a16:creationId xmlns:a16="http://schemas.microsoft.com/office/drawing/2014/main" id="{00000000-0008-0000-0200-00001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0</xdr:rowOff>
        </xdr:from>
        <xdr:to>
          <xdr:col>3</xdr:col>
          <xdr:colOff>323850</xdr:colOff>
          <xdr:row>18</xdr:row>
          <xdr:rowOff>276225</xdr:rowOff>
        </xdr:to>
        <xdr:sp macro="" textlink="">
          <xdr:nvSpPr>
            <xdr:cNvPr id="154644" name="Check Box 20" hidden="1">
              <a:extLst>
                <a:ext uri="{63B3BB69-23CF-44E3-9099-C40C66FF867C}">
                  <a14:compatExt spid="_x0000_s154644"/>
                </a:ext>
                <a:ext uri="{FF2B5EF4-FFF2-40B4-BE49-F238E27FC236}">
                  <a16:creationId xmlns:a16="http://schemas.microsoft.com/office/drawing/2014/main" id="{00000000-0008-0000-0200-00001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xdr:row>
          <xdr:rowOff>57150</xdr:rowOff>
        </xdr:from>
        <xdr:to>
          <xdr:col>3</xdr:col>
          <xdr:colOff>323850</xdr:colOff>
          <xdr:row>30</xdr:row>
          <xdr:rowOff>333375</xdr:rowOff>
        </xdr:to>
        <xdr:sp macro="" textlink="">
          <xdr:nvSpPr>
            <xdr:cNvPr id="154645" name="Check Box 21" hidden="1">
              <a:extLst>
                <a:ext uri="{63B3BB69-23CF-44E3-9099-C40C66FF867C}">
                  <a14:compatExt spid="_x0000_s154645"/>
                </a:ext>
                <a:ext uri="{FF2B5EF4-FFF2-40B4-BE49-F238E27FC236}">
                  <a16:creationId xmlns:a16="http://schemas.microsoft.com/office/drawing/2014/main" id="{00000000-0008-0000-0200-00001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600075</xdr:colOff>
      <xdr:row>0</xdr:row>
      <xdr:rowOff>113058</xdr:rowOff>
    </xdr:from>
    <xdr:to>
      <xdr:col>4</xdr:col>
      <xdr:colOff>0</xdr:colOff>
      <xdr:row>5</xdr:row>
      <xdr:rowOff>100219</xdr:rowOff>
    </xdr:to>
    <xdr:sp macro="" textlink="">
      <xdr:nvSpPr>
        <xdr:cNvPr id="2" name="Retângulo 1">
          <a:extLst>
            <a:ext uri="{FF2B5EF4-FFF2-40B4-BE49-F238E27FC236}">
              <a16:creationId xmlns:a16="http://schemas.microsoft.com/office/drawing/2014/main" id="{00000000-0008-0000-0300-000002000000}"/>
            </a:ext>
          </a:extLst>
        </xdr:cNvPr>
        <xdr:cNvSpPr/>
      </xdr:nvSpPr>
      <xdr:spPr>
        <a:xfrm>
          <a:off x="1209675" y="113058"/>
          <a:ext cx="7372350" cy="796786"/>
        </a:xfrm>
        <a:prstGeom prst="rect">
          <a:avLst/>
        </a:prstGeom>
        <a:solidFill>
          <a:schemeClr val="bg1">
            <a:lumMod val="9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2801927</xdr:colOff>
      <xdr:row>1</xdr:row>
      <xdr:rowOff>5954</xdr:rowOff>
    </xdr:from>
    <xdr:to>
      <xdr:col>3</xdr:col>
      <xdr:colOff>3574549</xdr:colOff>
      <xdr:row>2</xdr:row>
      <xdr:rowOff>89297</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1115" y="166688"/>
          <a:ext cx="772622" cy="244078"/>
        </a:xfrm>
        <a:prstGeom prst="rect">
          <a:avLst/>
        </a:prstGeom>
      </xdr:spPr>
    </xdr:pic>
    <xdr:clientData/>
  </xdr:twoCellAnchor>
  <xdr:twoCellAnchor>
    <xdr:from>
      <xdr:col>2</xdr:col>
      <xdr:colOff>91102</xdr:colOff>
      <xdr:row>1</xdr:row>
      <xdr:rowOff>165648</xdr:rowOff>
    </xdr:from>
    <xdr:to>
      <xdr:col>2</xdr:col>
      <xdr:colOff>1051885</xdr:colOff>
      <xdr:row>4</xdr:row>
      <xdr:rowOff>107669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91102" y="165648"/>
          <a:ext cx="960783" cy="4277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PLANILHA</a:t>
          </a:r>
          <a:r>
            <a:rPr lang="pt-BR" sz="900" baseline="0">
              <a:latin typeface="Britannic Bold" panose="020B0903060703020204" pitchFamily="34" charset="0"/>
            </a:rPr>
            <a:t> </a:t>
          </a:r>
          <a:r>
            <a:rPr lang="pt-BR" sz="800" baseline="0">
              <a:latin typeface="Britannic Bold" panose="020B0903060703020204" pitchFamily="34" charset="0"/>
            </a:rPr>
            <a:t>ORÇAMENTÁRIA</a:t>
          </a:r>
          <a:endParaRPr lang="pt-BR" sz="800">
            <a:latin typeface="Britannic Bold" panose="020B0903060703020204" pitchFamily="34" charset="0"/>
          </a:endParaRPr>
        </a:p>
      </xdr:txBody>
    </xdr:sp>
    <xdr:clientData/>
  </xdr:twoCellAnchor>
  <xdr:twoCellAnchor>
    <xdr:from>
      <xdr:col>2</xdr:col>
      <xdr:colOff>1162863</xdr:colOff>
      <xdr:row>2</xdr:row>
      <xdr:rowOff>11592</xdr:rowOff>
    </xdr:from>
    <xdr:to>
      <xdr:col>2</xdr:col>
      <xdr:colOff>2123646</xdr:colOff>
      <xdr:row>4</xdr:row>
      <xdr:rowOff>119265</xdr:rowOff>
    </xdr:to>
    <xdr:sp macro="" textlink="">
      <xdr:nvSpPr>
        <xdr:cNvPr id="5" name="Retângulo: Cantos Arredondados 4">
          <a:hlinkClick xmlns:r="http://schemas.openxmlformats.org/officeDocument/2006/relationships" r:id="rId3"/>
          <a:extLst>
            <a:ext uri="{FF2B5EF4-FFF2-40B4-BE49-F238E27FC236}">
              <a16:creationId xmlns:a16="http://schemas.microsoft.com/office/drawing/2014/main" id="{00000000-0008-0000-0300-000005000000}"/>
            </a:ext>
          </a:extLst>
        </xdr:cNvPr>
        <xdr:cNvSpPr/>
      </xdr:nvSpPr>
      <xdr:spPr>
        <a:xfrm>
          <a:off x="1162863" y="173517"/>
          <a:ext cx="960783" cy="43152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MEMÓRIA</a:t>
          </a:r>
          <a:r>
            <a:rPr lang="pt-BR" sz="800" baseline="0">
              <a:latin typeface="Britannic Bold" panose="020B0903060703020204" pitchFamily="34" charset="0"/>
            </a:rPr>
            <a:t> DE CÁLCULO</a:t>
          </a:r>
          <a:endParaRPr lang="pt-BR" sz="800">
            <a:latin typeface="Britannic Bold" panose="020B0903060703020204" pitchFamily="34" charset="0"/>
          </a:endParaRPr>
        </a:p>
      </xdr:txBody>
    </xdr:sp>
    <xdr:clientData/>
  </xdr:twoCellAnchor>
  <xdr:twoCellAnchor>
    <xdr:from>
      <xdr:col>2</xdr:col>
      <xdr:colOff>2241880</xdr:colOff>
      <xdr:row>2</xdr:row>
      <xdr:rowOff>6623</xdr:rowOff>
    </xdr:from>
    <xdr:to>
      <xdr:col>2</xdr:col>
      <xdr:colOff>3202663</xdr:colOff>
      <xdr:row>4</xdr:row>
      <xdr:rowOff>114296</xdr:rowOff>
    </xdr:to>
    <xdr:sp macro="" textlink="">
      <xdr:nvSpPr>
        <xdr:cNvPr id="6" name="Retângulo: Cantos Arredondados 5">
          <a:hlinkClick xmlns:r="http://schemas.openxmlformats.org/officeDocument/2006/relationships" r:id="rId4"/>
          <a:extLst>
            <a:ext uri="{FF2B5EF4-FFF2-40B4-BE49-F238E27FC236}">
              <a16:creationId xmlns:a16="http://schemas.microsoft.com/office/drawing/2014/main" id="{00000000-0008-0000-0300-000006000000}"/>
            </a:ext>
          </a:extLst>
        </xdr:cNvPr>
        <xdr:cNvSpPr/>
      </xdr:nvSpPr>
      <xdr:spPr>
        <a:xfrm>
          <a:off x="3456318" y="328092"/>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COMPOSIÇÕES</a:t>
          </a:r>
        </a:p>
      </xdr:txBody>
    </xdr:sp>
    <xdr:clientData/>
  </xdr:twoCellAnchor>
  <xdr:twoCellAnchor>
    <xdr:from>
      <xdr:col>2</xdr:col>
      <xdr:colOff>3323226</xdr:colOff>
      <xdr:row>2</xdr:row>
      <xdr:rowOff>12265</xdr:rowOff>
    </xdr:from>
    <xdr:to>
      <xdr:col>3</xdr:col>
      <xdr:colOff>565118</xdr:colOff>
      <xdr:row>4</xdr:row>
      <xdr:rowOff>119938</xdr:rowOff>
    </xdr:to>
    <xdr:sp macro="" textlink="">
      <xdr:nvSpPr>
        <xdr:cNvPr id="7" name="Retângulo: Cantos Arredondados 6">
          <a:hlinkClick xmlns:r="http://schemas.openxmlformats.org/officeDocument/2006/relationships" r:id="rId5"/>
          <a:extLst>
            <a:ext uri="{FF2B5EF4-FFF2-40B4-BE49-F238E27FC236}">
              <a16:creationId xmlns:a16="http://schemas.microsoft.com/office/drawing/2014/main" id="{00000000-0008-0000-0300-000007000000}"/>
            </a:ext>
          </a:extLst>
        </xdr:cNvPr>
        <xdr:cNvSpPr/>
      </xdr:nvSpPr>
      <xdr:spPr>
        <a:xfrm>
          <a:off x="4537664" y="333734"/>
          <a:ext cx="956642"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CRONOGRAMA</a:t>
          </a:r>
        </a:p>
      </xdr:txBody>
    </xdr:sp>
    <xdr:clientData/>
  </xdr:twoCellAnchor>
  <xdr:twoCellAnchor>
    <xdr:from>
      <xdr:col>3</xdr:col>
      <xdr:colOff>672740</xdr:colOff>
      <xdr:row>2</xdr:row>
      <xdr:rowOff>13250</xdr:rowOff>
    </xdr:from>
    <xdr:to>
      <xdr:col>3</xdr:col>
      <xdr:colOff>1633523</xdr:colOff>
      <xdr:row>4</xdr:row>
      <xdr:rowOff>120923</xdr:rowOff>
    </xdr:to>
    <xdr:sp macro="" textlink="">
      <xdr:nvSpPr>
        <xdr:cNvPr id="8" name="Retângulo: Cantos Arredondados 7">
          <a:hlinkClick xmlns:r="http://schemas.openxmlformats.org/officeDocument/2006/relationships" r:id="rId6"/>
          <a:extLst>
            <a:ext uri="{FF2B5EF4-FFF2-40B4-BE49-F238E27FC236}">
              <a16:creationId xmlns:a16="http://schemas.microsoft.com/office/drawing/2014/main" id="{00000000-0008-0000-0300-000008000000}"/>
            </a:ext>
          </a:extLst>
        </xdr:cNvPr>
        <xdr:cNvSpPr/>
      </xdr:nvSpPr>
      <xdr:spPr>
        <a:xfrm>
          <a:off x="5601928" y="334719"/>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COTAÇÕES</a:t>
          </a:r>
        </a:p>
      </xdr:txBody>
    </xdr:sp>
    <xdr:clientData/>
  </xdr:twoCellAnchor>
  <xdr:twoCellAnchor>
    <xdr:from>
      <xdr:col>3</xdr:col>
      <xdr:colOff>1744301</xdr:colOff>
      <xdr:row>2</xdr:row>
      <xdr:rowOff>14441</xdr:rowOff>
    </xdr:from>
    <xdr:to>
      <xdr:col>3</xdr:col>
      <xdr:colOff>2705084</xdr:colOff>
      <xdr:row>4</xdr:row>
      <xdr:rowOff>122114</xdr:rowOff>
    </xdr:to>
    <xdr:sp macro="" textlink="">
      <xdr:nvSpPr>
        <xdr:cNvPr id="9" name="Retângulo: Cantos Arredondados 8">
          <a:hlinkClick xmlns:r="http://schemas.openxmlformats.org/officeDocument/2006/relationships" r:id="rId7"/>
          <a:extLst>
            <a:ext uri="{FF2B5EF4-FFF2-40B4-BE49-F238E27FC236}">
              <a16:creationId xmlns:a16="http://schemas.microsoft.com/office/drawing/2014/main" id="{00000000-0008-0000-0300-000009000000}"/>
            </a:ext>
          </a:extLst>
        </xdr:cNvPr>
        <xdr:cNvSpPr/>
      </xdr:nvSpPr>
      <xdr:spPr>
        <a:xfrm>
          <a:off x="6673489" y="335910"/>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BDI</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55686</xdr:colOff>
          <xdr:row>1</xdr:row>
          <xdr:rowOff>38834</xdr:rowOff>
        </xdr:from>
        <xdr:to>
          <xdr:col>1</xdr:col>
          <xdr:colOff>1552575</xdr:colOff>
          <xdr:row>3</xdr:row>
          <xdr:rowOff>160519</xdr:rowOff>
        </xdr:to>
        <xdr:pic>
          <xdr:nvPicPr>
            <xdr:cNvPr id="2" name="Imagem 1">
              <a:extLst>
                <a:ext uri="{FF2B5EF4-FFF2-40B4-BE49-F238E27FC236}">
                  <a16:creationId xmlns:a16="http://schemas.microsoft.com/office/drawing/2014/main" id="{00000000-0008-0000-0400-000002000000}"/>
                </a:ext>
              </a:extLst>
            </xdr:cNvPr>
            <xdr:cNvPicPr>
              <a:picLocks noChangeAspect="1"/>
              <a:extLst>
                <a:ext uri="{84589F7E-364E-4C9E-8A38-B11213B215E9}">
                  <a14:cameraTool cellRange="ImgEscudo" spid="_x0000_s326400"/>
                </a:ext>
              </a:extLst>
            </xdr:cNvPicPr>
          </xdr:nvPicPr>
          <xdr:blipFill>
            <a:blip xmlns:r="http://schemas.openxmlformats.org/officeDocument/2006/relationships" r:embed="rId1"/>
            <a:stretch>
              <a:fillRect/>
            </a:stretch>
          </xdr:blipFill>
          <xdr:spPr>
            <a:xfrm>
              <a:off x="665286" y="229334"/>
              <a:ext cx="1496889" cy="512210"/>
            </a:xfrm>
            <a:prstGeom prst="rect">
              <a:avLst/>
            </a:prstGeom>
          </xdr:spPr>
        </xdr:pic>
        <xdr:clientData/>
      </xdr:twoCellAnchor>
    </mc:Choice>
    <mc:Fallback/>
  </mc:AlternateContent>
  <xdr:twoCellAnchor>
    <xdr:from>
      <xdr:col>6</xdr:col>
      <xdr:colOff>361950</xdr:colOff>
      <xdr:row>1</xdr:row>
      <xdr:rowOff>57150</xdr:rowOff>
    </xdr:from>
    <xdr:to>
      <xdr:col>7</xdr:col>
      <xdr:colOff>161925</xdr:colOff>
      <xdr:row>2</xdr:row>
      <xdr:rowOff>178276</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3563600" y="2476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6</xdr:col>
      <xdr:colOff>699446</xdr:colOff>
      <xdr:row>3</xdr:row>
      <xdr:rowOff>98840</xdr:rowOff>
    </xdr:from>
    <xdr:to>
      <xdr:col>6</xdr:col>
      <xdr:colOff>1023296</xdr:colOff>
      <xdr:row>4</xdr:row>
      <xdr:rowOff>90671</xdr:rowOff>
    </xdr:to>
    <xdr:sp macro="" textlink="">
      <xdr:nvSpPr>
        <xdr:cNvPr id="4" name="Seta: para a Esquerda 2">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rot="10800000">
          <a:off x="13901096" y="679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828675</xdr:colOff>
      <xdr:row>1</xdr:row>
      <xdr:rowOff>85725</xdr:rowOff>
    </xdr:from>
    <xdr:to>
      <xdr:col>5</xdr:col>
      <xdr:colOff>620780</xdr:colOff>
      <xdr:row>3</xdr:row>
      <xdr:rowOff>98851</xdr:rowOff>
    </xdr:to>
    <xdr:pic>
      <xdr:nvPicPr>
        <xdr:cNvPr id="5" name="Imagem 4">
          <a:extLst>
            <a:ext uri="{FF2B5EF4-FFF2-40B4-BE49-F238E27FC236}">
              <a16:creationId xmlns:a16="http://schemas.microsoft.com/office/drawing/2014/main" id="{CF57E482-2BB2-4378-A6F2-F24888343C2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105900" y="276225"/>
          <a:ext cx="925580" cy="403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268941</xdr:colOff>
          <xdr:row>0</xdr:row>
          <xdr:rowOff>67235</xdr:rowOff>
        </xdr:from>
        <xdr:to>
          <xdr:col>1</xdr:col>
          <xdr:colOff>168088</xdr:colOff>
          <xdr:row>2</xdr:row>
          <xdr:rowOff>131822</xdr:rowOff>
        </xdr:to>
        <xdr:pic>
          <xdr:nvPicPr>
            <xdr:cNvPr id="2" name="Imagem 1">
              <a:extLst>
                <a:ext uri="{FF2B5EF4-FFF2-40B4-BE49-F238E27FC236}">
                  <a16:creationId xmlns:a16="http://schemas.microsoft.com/office/drawing/2014/main" id="{00000000-0008-0000-0500-000002000000}"/>
                </a:ext>
              </a:extLst>
            </xdr:cNvPr>
            <xdr:cNvPicPr>
              <a:picLocks noChangeAspect="1"/>
              <a:extLst>
                <a:ext uri="{84589F7E-364E-4C9E-8A38-B11213B215E9}">
                  <a14:cameraTool cellRange="ImgEscudo" spid="_x0000_s311266"/>
                </a:ext>
              </a:extLst>
            </xdr:cNvPicPr>
          </xdr:nvPicPr>
          <xdr:blipFill>
            <a:blip xmlns:r="http://schemas.openxmlformats.org/officeDocument/2006/relationships" r:embed="rId1"/>
            <a:stretch>
              <a:fillRect/>
            </a:stretch>
          </xdr:blipFill>
          <xdr:spPr>
            <a:xfrm>
              <a:off x="268941" y="67235"/>
              <a:ext cx="1232647" cy="423175"/>
            </a:xfrm>
            <a:prstGeom prst="rect">
              <a:avLst/>
            </a:prstGeom>
          </xdr:spPr>
        </xdr:pic>
        <xdr:clientData/>
      </xdr:twoCellAnchor>
    </mc:Choice>
    <mc:Fallback/>
  </mc:AlternateContent>
  <xdr:twoCellAnchor editAs="oneCell">
    <xdr:from>
      <xdr:col>10</xdr:col>
      <xdr:colOff>481853</xdr:colOff>
      <xdr:row>0</xdr:row>
      <xdr:rowOff>112059</xdr:rowOff>
    </xdr:from>
    <xdr:to>
      <xdr:col>12</xdr:col>
      <xdr:colOff>126321</xdr:colOff>
      <xdr:row>2</xdr:row>
      <xdr:rowOff>156180</xdr:rowOff>
    </xdr:to>
    <xdr:pic>
      <xdr:nvPicPr>
        <xdr:cNvPr id="3" name="Imagem 2">
          <a:extLst>
            <a:ext uri="{FF2B5EF4-FFF2-40B4-BE49-F238E27FC236}">
              <a16:creationId xmlns:a16="http://schemas.microsoft.com/office/drawing/2014/main" id="{865D970F-EACD-4B31-907C-79B29C8CCE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59706" y="112059"/>
          <a:ext cx="921939" cy="40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xdr:row>
          <xdr:rowOff>57150</xdr:rowOff>
        </xdr:from>
        <xdr:to>
          <xdr:col>2</xdr:col>
          <xdr:colOff>927065</xdr:colOff>
          <xdr:row>3</xdr:row>
          <xdr:rowOff>152400</xdr:rowOff>
        </xdr:to>
        <xdr:pic>
          <xdr:nvPicPr>
            <xdr:cNvPr id="2" name="Imagem 1">
              <a:extLst>
                <a:ext uri="{FF2B5EF4-FFF2-40B4-BE49-F238E27FC236}">
                  <a16:creationId xmlns:a16="http://schemas.microsoft.com/office/drawing/2014/main" id="{00000000-0008-0000-0600-000002000000}"/>
                </a:ext>
              </a:extLst>
            </xdr:cNvPr>
            <xdr:cNvPicPr>
              <a:picLocks noChangeAspect="1"/>
              <a:extLst>
                <a:ext uri="{84589F7E-364E-4C9E-8A38-B11213B215E9}">
                  <a14:cameraTool cellRange="ImgEscudo" spid="_x0000_s341812"/>
                </a:ext>
              </a:extLst>
            </xdr:cNvPicPr>
          </xdr:nvPicPr>
          <xdr:blipFill>
            <a:blip xmlns:r="http://schemas.openxmlformats.org/officeDocument/2006/relationships" r:embed="rId1"/>
            <a:stretch>
              <a:fillRect/>
            </a:stretch>
          </xdr:blipFill>
          <xdr:spPr>
            <a:xfrm>
              <a:off x="733425" y="247650"/>
              <a:ext cx="1508090" cy="514350"/>
            </a:xfrm>
            <a:prstGeom prst="rect">
              <a:avLst/>
            </a:prstGeom>
          </xdr:spPr>
        </xdr:pic>
        <xdr:clientData/>
      </xdr:twoCellAnchor>
    </mc:Choice>
    <mc:Fallback/>
  </mc:AlternateContent>
  <xdr:twoCellAnchor editAs="oneCell">
    <xdr:from>
      <xdr:col>10</xdr:col>
      <xdr:colOff>771525</xdr:colOff>
      <xdr:row>1</xdr:row>
      <xdr:rowOff>57150</xdr:rowOff>
    </xdr:from>
    <xdr:to>
      <xdr:col>11</xdr:col>
      <xdr:colOff>516005</xdr:colOff>
      <xdr:row>3</xdr:row>
      <xdr:rowOff>41701</xdr:rowOff>
    </xdr:to>
    <xdr:pic>
      <xdr:nvPicPr>
        <xdr:cNvPr id="3" name="Imagem 2">
          <a:extLst>
            <a:ext uri="{FF2B5EF4-FFF2-40B4-BE49-F238E27FC236}">
              <a16:creationId xmlns:a16="http://schemas.microsoft.com/office/drawing/2014/main" id="{024B758C-8426-4C4E-8A10-5D92201B12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7650" y="247650"/>
          <a:ext cx="925580" cy="403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619124</xdr:colOff>
      <xdr:row>393</xdr:row>
      <xdr:rowOff>133350</xdr:rowOff>
    </xdr:from>
    <xdr:ext cx="2457451" cy="1348829"/>
    <xdr:pic>
      <xdr:nvPicPr>
        <xdr:cNvPr id="34" name="Imagem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
        <a:stretch>
          <a:fillRect/>
        </a:stretch>
      </xdr:blipFill>
      <xdr:spPr>
        <a:xfrm>
          <a:off x="1581149" y="60521850"/>
          <a:ext cx="2457451" cy="1348829"/>
        </a:xfrm>
        <a:prstGeom prst="rect">
          <a:avLst/>
        </a:prstGeom>
      </xdr:spPr>
    </xdr:pic>
    <xdr:clientData/>
  </xdr:oneCellAnchor>
  <xdr:twoCellAnchor editAs="oneCell">
    <xdr:from>
      <xdr:col>1</xdr:col>
      <xdr:colOff>86554</xdr:colOff>
      <xdr:row>474</xdr:row>
      <xdr:rowOff>247651</xdr:rowOff>
    </xdr:from>
    <xdr:to>
      <xdr:col>2</xdr:col>
      <xdr:colOff>1200150</xdr:colOff>
      <xdr:row>481</xdr:row>
      <xdr:rowOff>95250</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048579" y="91078051"/>
          <a:ext cx="2132771" cy="1981200"/>
        </a:xfrm>
        <a:prstGeom prst="rect">
          <a:avLst/>
        </a:prstGeom>
      </xdr:spPr>
    </xdr:pic>
    <xdr:clientData/>
  </xdr:twoCellAnchor>
  <xdr:oneCellAnchor>
    <xdr:from>
      <xdr:col>1</xdr:col>
      <xdr:colOff>350181</xdr:colOff>
      <xdr:row>401</xdr:row>
      <xdr:rowOff>152400</xdr:rowOff>
    </xdr:from>
    <xdr:ext cx="3175935" cy="1905000"/>
    <xdr:pic>
      <xdr:nvPicPr>
        <xdr:cNvPr id="6" name="Imagem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stretch>
          <a:fillRect/>
        </a:stretch>
      </xdr:blipFill>
      <xdr:spPr>
        <a:xfrm>
          <a:off x="1312206" y="63131700"/>
          <a:ext cx="3175935" cy="1905000"/>
        </a:xfrm>
        <a:prstGeom prst="rect">
          <a:avLst/>
        </a:prstGeom>
      </xdr:spPr>
    </xdr:pic>
    <xdr:clientData/>
  </xdr:oneCellAnchor>
  <xdr:twoCellAnchor editAs="oneCell">
    <xdr:from>
      <xdr:col>1</xdr:col>
      <xdr:colOff>47626</xdr:colOff>
      <xdr:row>888</xdr:row>
      <xdr:rowOff>152400</xdr:rowOff>
    </xdr:from>
    <xdr:to>
      <xdr:col>2</xdr:col>
      <xdr:colOff>1209675</xdr:colOff>
      <xdr:row>891</xdr:row>
      <xdr:rowOff>504824</xdr:rowOff>
    </xdr:to>
    <xdr:pic>
      <xdr:nvPicPr>
        <xdr:cNvPr id="13" name="Imagem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3"/>
        <a:stretch>
          <a:fillRect/>
        </a:stretch>
      </xdr:blipFill>
      <xdr:spPr>
        <a:xfrm>
          <a:off x="1009651" y="152514300"/>
          <a:ext cx="2181224" cy="21050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352425</xdr:colOff>
          <xdr:row>2</xdr:row>
          <xdr:rowOff>76200</xdr:rowOff>
        </xdr:from>
        <xdr:to>
          <xdr:col>2</xdr:col>
          <xdr:colOff>695325</xdr:colOff>
          <xdr:row>4</xdr:row>
          <xdr:rowOff>161279</xdr:rowOff>
        </xdr:to>
        <xdr:pic>
          <xdr:nvPicPr>
            <xdr:cNvPr id="2" name="Imagem 1">
              <a:extLst>
                <a:ext uri="{FF2B5EF4-FFF2-40B4-BE49-F238E27FC236}">
                  <a16:creationId xmlns:a16="http://schemas.microsoft.com/office/drawing/2014/main" id="{00000000-0008-0000-0800-000002000000}"/>
                </a:ext>
              </a:extLst>
            </xdr:cNvPr>
            <xdr:cNvPicPr>
              <a:picLocks noChangeAspect="1"/>
              <a:extLst>
                <a:ext uri="{84589F7E-364E-4C9E-8A38-B11213B215E9}">
                  <a14:cameraTool cellRange="ImgEscudo" spid="_x0000_s362032"/>
                </a:ext>
              </a:extLst>
            </xdr:cNvPicPr>
          </xdr:nvPicPr>
          <xdr:blipFill>
            <a:blip xmlns:r="http://schemas.openxmlformats.org/officeDocument/2006/relationships" r:embed="rId4"/>
            <a:stretch>
              <a:fillRect/>
            </a:stretch>
          </xdr:blipFill>
          <xdr:spPr>
            <a:xfrm>
              <a:off x="1314450" y="400050"/>
              <a:ext cx="1362075" cy="466079"/>
            </a:xfrm>
            <a:prstGeom prst="rect">
              <a:avLst/>
            </a:prstGeom>
          </xdr:spPr>
        </xdr:pic>
        <xdr:clientData/>
      </xdr:twoCellAnchor>
    </mc:Choice>
    <mc:Fallback/>
  </mc:AlternateContent>
  <xdr:twoCellAnchor editAs="oneCell">
    <xdr:from>
      <xdr:col>1</xdr:col>
      <xdr:colOff>352426</xdr:colOff>
      <xdr:row>48</xdr:row>
      <xdr:rowOff>38101</xdr:rowOff>
    </xdr:from>
    <xdr:to>
      <xdr:col>4</xdr:col>
      <xdr:colOff>104776</xdr:colOff>
      <xdr:row>53</xdr:row>
      <xdr:rowOff>64021</xdr:rowOff>
    </xdr:to>
    <xdr:pic>
      <xdr:nvPicPr>
        <xdr:cNvPr id="10" name="Imagem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1314451" y="7362826"/>
          <a:ext cx="3600450" cy="835547"/>
        </a:xfrm>
        <a:prstGeom prst="rect">
          <a:avLst/>
        </a:prstGeom>
      </xdr:spPr>
    </xdr:pic>
    <xdr:clientData/>
  </xdr:twoCellAnchor>
  <xdr:twoCellAnchor editAs="oneCell">
    <xdr:from>
      <xdr:col>4</xdr:col>
      <xdr:colOff>1219201</xdr:colOff>
      <xdr:row>48</xdr:row>
      <xdr:rowOff>76201</xdr:rowOff>
    </xdr:from>
    <xdr:to>
      <xdr:col>6</xdr:col>
      <xdr:colOff>1228725</xdr:colOff>
      <xdr:row>54</xdr:row>
      <xdr:rowOff>678675</xdr:rowOff>
    </xdr:to>
    <xdr:pic>
      <xdr:nvPicPr>
        <xdr:cNvPr id="11" name="Imagem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6"/>
        <a:stretch>
          <a:fillRect/>
        </a:stretch>
      </xdr:blipFill>
      <xdr:spPr>
        <a:xfrm>
          <a:off x="6029326" y="7400926"/>
          <a:ext cx="3419474" cy="1574026"/>
        </a:xfrm>
        <a:prstGeom prst="rect">
          <a:avLst/>
        </a:prstGeom>
      </xdr:spPr>
    </xdr:pic>
    <xdr:clientData/>
  </xdr:twoCellAnchor>
  <xdr:twoCellAnchor editAs="oneCell">
    <xdr:from>
      <xdr:col>8</xdr:col>
      <xdr:colOff>361950</xdr:colOff>
      <xdr:row>48</xdr:row>
      <xdr:rowOff>47625</xdr:rowOff>
    </xdr:from>
    <xdr:to>
      <xdr:col>9</xdr:col>
      <xdr:colOff>2676525</xdr:colOff>
      <xdr:row>54</xdr:row>
      <xdr:rowOff>43849</xdr:rowOff>
    </xdr:to>
    <xdr:pic>
      <xdr:nvPicPr>
        <xdr:cNvPr id="14" name="Imagem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7"/>
        <a:stretch>
          <a:fillRect/>
        </a:stretch>
      </xdr:blipFill>
      <xdr:spPr>
        <a:xfrm>
          <a:off x="10868025" y="7372350"/>
          <a:ext cx="3419475" cy="967776"/>
        </a:xfrm>
        <a:prstGeom prst="rect">
          <a:avLst/>
        </a:prstGeom>
      </xdr:spPr>
    </xdr:pic>
    <xdr:clientData/>
  </xdr:twoCellAnchor>
  <xdr:twoCellAnchor editAs="oneCell">
    <xdr:from>
      <xdr:col>1</xdr:col>
      <xdr:colOff>123826</xdr:colOff>
      <xdr:row>504</xdr:row>
      <xdr:rowOff>276224</xdr:rowOff>
    </xdr:from>
    <xdr:to>
      <xdr:col>2</xdr:col>
      <xdr:colOff>1181101</xdr:colOff>
      <xdr:row>518</xdr:row>
      <xdr:rowOff>44262</xdr:rowOff>
    </xdr:to>
    <xdr:pic>
      <xdr:nvPicPr>
        <xdr:cNvPr id="15" name="Imagem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8"/>
        <a:stretch>
          <a:fillRect/>
        </a:stretch>
      </xdr:blipFill>
      <xdr:spPr>
        <a:xfrm>
          <a:off x="1085851" y="84372449"/>
          <a:ext cx="2076450" cy="2162175"/>
        </a:xfrm>
        <a:prstGeom prst="rect">
          <a:avLst/>
        </a:prstGeom>
      </xdr:spPr>
    </xdr:pic>
    <xdr:clientData/>
  </xdr:twoCellAnchor>
  <xdr:twoCellAnchor editAs="oneCell">
    <xdr:from>
      <xdr:col>1</xdr:col>
      <xdr:colOff>438150</xdr:colOff>
      <xdr:row>357</xdr:row>
      <xdr:rowOff>276226</xdr:rowOff>
    </xdr:from>
    <xdr:to>
      <xdr:col>3</xdr:col>
      <xdr:colOff>1481497</xdr:colOff>
      <xdr:row>357</xdr:row>
      <xdr:rowOff>1809750</xdr:rowOff>
    </xdr:to>
    <xdr:pic>
      <xdr:nvPicPr>
        <xdr:cNvPr id="5" name="Imagem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9"/>
        <a:stretch>
          <a:fillRect/>
        </a:stretch>
      </xdr:blipFill>
      <xdr:spPr>
        <a:xfrm>
          <a:off x="1400175" y="54940201"/>
          <a:ext cx="3310297" cy="1533524"/>
        </a:xfrm>
        <a:prstGeom prst="rect">
          <a:avLst/>
        </a:prstGeom>
      </xdr:spPr>
    </xdr:pic>
    <xdr:clientData/>
  </xdr:twoCellAnchor>
  <xdr:twoCellAnchor editAs="oneCell">
    <xdr:from>
      <xdr:col>9</xdr:col>
      <xdr:colOff>1703294</xdr:colOff>
      <xdr:row>2</xdr:row>
      <xdr:rowOff>33618</xdr:rowOff>
    </xdr:from>
    <xdr:to>
      <xdr:col>9</xdr:col>
      <xdr:colOff>2808194</xdr:colOff>
      <xdr:row>4</xdr:row>
      <xdr:rowOff>108196</xdr:rowOff>
    </xdr:to>
    <xdr:pic>
      <xdr:nvPicPr>
        <xdr:cNvPr id="4" name="Imagem 3">
          <a:extLst>
            <a:ext uri="{FF2B5EF4-FFF2-40B4-BE49-F238E27FC236}">
              <a16:creationId xmlns:a16="http://schemas.microsoft.com/office/drawing/2014/main" id="{B924308E-F005-4EE1-854C-B3FB8CD26E7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391029" y="347383"/>
          <a:ext cx="1104900" cy="45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95348</xdr:colOff>
      <xdr:row>1</xdr:row>
      <xdr:rowOff>104774</xdr:rowOff>
    </xdr:from>
    <xdr:to>
      <xdr:col>1</xdr:col>
      <xdr:colOff>1349933</xdr:colOff>
      <xdr:row>3</xdr:row>
      <xdr:rowOff>19050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948" y="352424"/>
          <a:ext cx="1245060" cy="4095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12</xdr:col>
      <xdr:colOff>275562</xdr:colOff>
      <xdr:row>13</xdr:row>
      <xdr:rowOff>228305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5600700" y="1238250"/>
          <a:ext cx="5304762"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Engeluga\AppData\Roaming\Microsoft\Excel\ELD-2024-UBS%20PORTE%201-PLA-R01%20(version%202).xlsb" TargetMode="External"/><Relationship Id="rId1" Type="http://schemas.openxmlformats.org/officeDocument/2006/relationships/externalLinkPath" Target="file:///C:\Users\Engeluga\AppData\Roaming\Microsoft\Excel\ELD-2024-UBS%20PORTE%201-PLA-R01%20(version%202).xlsb"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P:\ENGELUGA\Clientes\Outros\COXIM\UBS\OR&#199;AMENTO\PLANILHA%20OR&#199;AMENT&#193;RIA\COX-2023-UBS-OR&#199;-R02.xlsx" TargetMode="External"/><Relationship Id="rId1" Type="http://schemas.openxmlformats.org/officeDocument/2006/relationships/externalLinkPath" Target="file:///\\SERVIDOR\ENGELUGA%20-%20Copia\ENGELUGA\Clientes\Outros\COXIM\UBS\OR&#199;AMENTO\PLANILHA%20OR&#199;AMENT&#193;RIA\COX-2023-UBS-OR&#199;-R0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Engeluga\Desktop\JACQUI\INFRA\PADRONIZA&#199;&#195;O\00.%20PLANILHA\MODELO-PAV-DRE-OR&#199;AMENTO-12-2023.xlsm" TargetMode="External"/><Relationship Id="rId1" Type="http://schemas.openxmlformats.org/officeDocument/2006/relationships/externalLinkPath" Target="file:///C:\Users\Engeluga\OneDrive\Anexos%20de%20email\&#193;rea%20de%20Trabalho\JACQUI\ENGELUGA\PADRONIZA&#199;&#195;O\INFRA\PADRONIZA&#199;&#195;O\00.%20PLANILHA\MODELO-PAV-DRE-OR&#199;AMENTO-12-202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NGELUGA/Clientes/Outros/LADARIO/GIN&#193;SIO/OR&#199;AMENTO/PLANILHA%20OR&#199;AMENT&#193;RIA/LAD-2022-GIN&#193;SIO-OR&#199;-R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AMARA\OR&#199;AMENTO\PLANILHA%20OR&#199;AMENT&#193;RIA\C&#243;pia%20de%20BAN-2021-CAMARA-OR&#199;AMENTO-R01.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P:\ENGELUGA\Modelos\01%20-%20OR&#199;AMENTO\CIVIL\R01\MOD-2023-MODELO-PLA-R03.xlsx" TargetMode="External"/><Relationship Id="rId1" Type="http://schemas.openxmlformats.org/officeDocument/2006/relationships/externalLinkPath" Target="/ENGELUGA/Modelos/01%20-%20OR&#199;AMENTO/CIVIL/R01/MOD-2023-MODELO-PLA-R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19\REFORMA%20ESCOLA%20LEONOR\PROJETO%20CIVIL\LICITA&#199;&#195;O\LICITA&#199;&#195;O\OR&#199;AMENTO\NAS-2019-OBRA-PLANILHA-R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sheetData sheetId="1"/>
      <sheetData sheetId="2"/>
      <sheetData sheetId="3"/>
      <sheetData sheetId="4"/>
      <sheetData sheetId="5"/>
      <sheetData sheetId="6">
        <row r="8">
          <cell r="A8" t="str">
            <v>SIST./REF.:</v>
          </cell>
        </row>
      </sheetData>
      <sheetData sheetId="7"/>
      <sheetData sheetId="8"/>
      <sheetData sheetId="9">
        <row r="5">
          <cell r="A5" t="str">
            <v>OBJETO:</v>
          </cell>
        </row>
      </sheetData>
      <sheetData sheetId="10" refreshError="1"/>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 val="DADOS"/>
      <sheetName val="correção"/>
      <sheetName val="planilhanull"/>
      <sheetName val="memoria de calculo at"/>
      <sheetName val="Acabamentos24"/>
      <sheetName val="CRONOGRAMA"/>
      <sheetName val="COMPOSIÇÃO"/>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CAPA"/>
      <sheetName val="CHECK-LIST"/>
      <sheetName val="RELEVÂNCIA"/>
      <sheetName val="QUADRO RESUMO"/>
      <sheetName val="ORÇAMENTO"/>
      <sheetName val="GASES MEDICINAIS"/>
      <sheetName val="MEMORIA DE CALCULO AT"/>
      <sheetName val="COMPOSIÇÃO"/>
      <sheetName val="COTAÇÕES"/>
      <sheetName val="CRONOGRAMA"/>
      <sheetName val="BDI S DES"/>
      <sheetName val="CRONOGRAMA S DES"/>
      <sheetName val="BDI C DES "/>
      <sheetName val="BANCO DADOS ARQ"/>
      <sheetName val="BANCO DADOS ARQ reforma"/>
      <sheetName val="BANCO DE DADOS ESTRUTURA"/>
    </sheetNames>
    <sheetDataSet>
      <sheetData sheetId="0">
        <row r="8">
          <cell r="A8">
            <v>10</v>
          </cell>
        </row>
      </sheetData>
      <sheetData sheetId="1">
        <row r="8">
          <cell r="C8" t="str">
            <v>Endereço Rua Tal, Número - Bairro - Município/MS</v>
          </cell>
        </row>
        <row r="9">
          <cell r="C9" t="str">
            <v>ELDORADO</v>
          </cell>
        </row>
        <row r="12">
          <cell r="C12" t="str">
            <v>ORÇAMENTO PADRÃO ENGELUGA</v>
          </cell>
        </row>
        <row r="15">
          <cell r="C15" t="str">
            <v>SEM DESONERAÇÃO 106,76%(HORA) 64,39%(MÊS)</v>
          </cell>
        </row>
        <row r="16">
          <cell r="C16" t="str">
            <v>(SETEMBRO/2024)</v>
          </cell>
        </row>
        <row r="17">
          <cell r="C17" t="str">
            <v>(JUNHO/2024)</v>
          </cell>
        </row>
        <row r="18">
          <cell r="C18" t="str">
            <v>(SETEMBRO/2024)</v>
          </cell>
        </row>
        <row r="21">
          <cell r="C21" t="str">
            <v>FÁBIO MARQUES RIBEIRO</v>
          </cell>
        </row>
        <row r="22">
          <cell r="C22" t="str">
            <v>15.276 D/MS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REFERENCIA"/>
      <sheetName val="IMAGENS"/>
      <sheetName val="CHECK-LIST"/>
      <sheetName val="ORÇAMENTO_DES"/>
      <sheetName val="GASES MEDICINAIS"/>
      <sheetName val="MEMORIA DE CALCULO AT"/>
      <sheetName val="BANCO DADOS ARQ"/>
      <sheetName val="COTAÇÕE"/>
      <sheetName val="COMPOSIÇÃO"/>
      <sheetName val="COTAÇÕES"/>
      <sheetName val="CRONOGRAMA DES"/>
      <sheetName val="COTAÇÕES XXX"/>
      <sheetName val="CRONOGRAMA S DES"/>
      <sheetName val="BDI C DES "/>
      <sheetName val="QUADRO RESUMO"/>
      <sheetName val="BDI S DES"/>
      <sheetName val="COX-2023-UBS-ORÇ-R02"/>
      <sheetName val="ITENS DE MAIORES RELEVÂNCIA"/>
    </sheetNames>
    <sheetDataSet>
      <sheetData sheetId="0">
        <row r="8">
          <cell r="D8" t="str">
            <v>PREFEITURA MUNICIPAL DE COXIM</v>
          </cell>
        </row>
      </sheetData>
      <sheetData sheetId="1" refreshError="1"/>
      <sheetData sheetId="2">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IVINHEMA</v>
          </cell>
        </row>
        <row r="15">
          <cell r="A15" t="str">
            <v>PREFEITURA MUNICIPAL DE COXIM</v>
          </cell>
        </row>
      </sheetData>
      <sheetData sheetId="3"/>
      <sheetData sheetId="4">
        <row r="1">
          <cell r="B1"/>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BIL-DESMOB"/>
      <sheetName val="RESUMO"/>
      <sheetName val="ORÇAMENTO_DES"/>
      <sheetName val="COMPOSIÇÃO"/>
      <sheetName val="CRONOGRAMA_DES"/>
      <sheetName val="BDI DESONERADO"/>
      <sheetName val="CRONOGRAMA_NAO_DES"/>
      <sheetName val="BDI NAO DESONERADO"/>
      <sheetName val="CAMADAS"/>
      <sheetName val="MOVIMENTO DE TERRA"/>
      <sheetName val="PAVIMENTAÇÃO"/>
      <sheetName val="DRENAGEM"/>
      <sheetName val="CALÇADAS E RAMPAS"/>
      <sheetName val="SINALIZAÇÃO"/>
      <sheetName val="CHUVA"/>
      <sheetName val="DADOS"/>
      <sheetName val="DMT"/>
      <sheetName val="SERVIÇOS PRELIMINARES"/>
      <sheetName val="GALERIAS"/>
      <sheetName val="Parametros IDF"/>
    </sheetNames>
    <sheetDataSet>
      <sheetData sheetId="0"/>
      <sheetData sheetId="1"/>
      <sheetData sheetId="2"/>
      <sheetData sheetId="3"/>
      <sheetData sheetId="4"/>
      <sheetData sheetId="5"/>
      <sheetData sheetId="6"/>
      <sheetData sheetId="7"/>
      <sheetData sheetId="8"/>
      <sheetData sheetId="9">
        <row r="15">
          <cell r="C15" t="str">
            <v>xx</v>
          </cell>
        </row>
      </sheetData>
      <sheetData sheetId="10">
        <row r="14">
          <cell r="G14" t="str">
            <v>xxx</v>
          </cell>
        </row>
      </sheetData>
      <sheetData sheetId="11"/>
      <sheetData sheetId="12"/>
      <sheetData sheetId="13"/>
      <sheetData sheetId="14"/>
      <sheetData sheetId="15">
        <row r="2">
          <cell r="J2">
            <v>0</v>
          </cell>
        </row>
        <row r="3">
          <cell r="I3" t="str">
            <v>PREFEITURA MUNICIPAL DE ÁGUA CLARA</v>
          </cell>
        </row>
        <row r="4">
          <cell r="I4" t="str">
            <v>PREFEITURA MUNICIPAL DE BANDEIRANTES</v>
          </cell>
        </row>
        <row r="5">
          <cell r="I5" t="str">
            <v>PREFEITURA MUNICIPAL DE BODOQUENA</v>
          </cell>
        </row>
        <row r="6">
          <cell r="I6" t="str">
            <v>PREFEITURA MUNICIPAL DE CAARAPÓ</v>
          </cell>
        </row>
        <row r="7">
          <cell r="I7" t="str">
            <v>PREFEITURA MUNICIPAL DE CARACOL</v>
          </cell>
        </row>
        <row r="8">
          <cell r="I8" t="str">
            <v>PREFEITURA MUNICIPAL DE CAMAPUÃ</v>
          </cell>
        </row>
        <row r="9">
          <cell r="I9" t="str">
            <v>PREFEITURA MUNICIPAL DE COSTA RICA</v>
          </cell>
        </row>
        <row r="10">
          <cell r="I10" t="str">
            <v>PREFEITURA MUNICIPAL DE ELDORADO</v>
          </cell>
        </row>
        <row r="11">
          <cell r="I11" t="str">
            <v>PREFEITURA MUNICIPAL DE IVINHEMA</v>
          </cell>
        </row>
        <row r="12">
          <cell r="I12" t="str">
            <v>PREFEITURA MUNICIPAL DE IGUATEMI</v>
          </cell>
        </row>
        <row r="13">
          <cell r="I13" t="str">
            <v>PREFEITURA MUNICIPAL DE ITAPORÃ</v>
          </cell>
        </row>
        <row r="14">
          <cell r="I14" t="str">
            <v>PREFEITURA MUNICIPAL DE JARDIM</v>
          </cell>
        </row>
        <row r="15">
          <cell r="I15" t="str">
            <v>PREFEITURA MUNICIPAL DE  JARAGUARI</v>
          </cell>
        </row>
        <row r="16">
          <cell r="I16" t="str">
            <v>PREFEITURA MUNICIPAL DE LADÁRIO</v>
          </cell>
        </row>
        <row r="17">
          <cell r="I17" t="str">
            <v>PREFEITURA MUNICIPAL DE MIRANDA</v>
          </cell>
        </row>
        <row r="18">
          <cell r="I18" t="str">
            <v>PREFEITURA MUNICIPAL DE NAVIRAÍ</v>
          </cell>
        </row>
        <row r="19">
          <cell r="I19" t="str">
            <v>PREFEITURA MUNICIPAL DE NOVA ALVORADA DO SUL</v>
          </cell>
        </row>
        <row r="20">
          <cell r="I20" t="str">
            <v>PREFEITURA MUNICIPAL DE SÃO GABRIEL DO OESTE</v>
          </cell>
        </row>
        <row r="21">
          <cell r="I21" t="str">
            <v>PREFEITURA MUNICIPAL DE SIDROLÃNDIA</v>
          </cell>
        </row>
        <row r="22">
          <cell r="I22" t="str">
            <v>PREFEITURA MUNICIPAL DE PORTO MURTINHO</v>
          </cell>
        </row>
        <row r="23">
          <cell r="I23" t="str">
            <v>PREFEITURA MUNICIPAL DE SELVIRIA</v>
          </cell>
        </row>
      </sheetData>
      <sheetData sheetId="16">
        <row r="7">
          <cell r="E7">
            <v>120</v>
          </cell>
        </row>
      </sheetData>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CRONOGRAMA"/>
      <sheetName val="BANCO DADOS ARQ"/>
      <sheetName val="BANCO DADOS INC"/>
      <sheetName val="BDI C DES"/>
      <sheetName val="BDI S DES"/>
      <sheetName val="LAD-2022-GINÁSIO-ORÇ-R05"/>
    </sheetNames>
    <sheetDataSet>
      <sheetData sheetId="0">
        <row r="1">
          <cell r="A1" t="str">
            <v>PREFEITURA MUNICIPAL DE ANASTÁCIO</v>
          </cell>
        </row>
      </sheetData>
      <sheetData sheetId="1" refreshError="1"/>
      <sheetData sheetId="2">
        <row r="8">
          <cell r="D8" t="str">
            <v>PREFEITURA MUNICIPAL DE LADÁRIO</v>
          </cell>
        </row>
      </sheetData>
      <sheetData sheetId="3">
        <row r="11">
          <cell r="B11" t="str">
            <v>SIST./REF.: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BANCO DADOS ARQ"/>
      <sheetName val="BANCO DADOS INC"/>
      <sheetName val="BDI "/>
      <sheetName val="CRONOGRAMA"/>
      <sheetName val="Cópia de BAN-2021-CAMARA-ORÇAME"/>
    </sheetNames>
    <sheetDataSet>
      <sheetData sheetId="0"/>
      <sheetData sheetId="1"/>
      <sheetData sheetId="2"/>
      <sheetData sheetId="3"/>
      <sheetData sheetId="4"/>
      <sheetData sheetId="5">
        <row r="2">
          <cell r="C2" t="str">
            <v>PREFEITURA MUNICIPAL DE BANDEIRANTES</v>
          </cell>
        </row>
      </sheetData>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MAGENS"/>
      <sheetName val="REFERENCIA"/>
      <sheetName val="DADOS"/>
      <sheetName val="CHECK-LIST"/>
      <sheetName val="QUADRO RESUMO"/>
      <sheetName val="RELEVÂNCIA"/>
      <sheetName val="ORÇAMENTO_DES"/>
      <sheetName val="GASES MEDICINAIS"/>
      <sheetName val="MEMORIA DE CALCULO AT"/>
      <sheetName val="BANCO DADOS ARQ"/>
      <sheetName val="COTAÇÕE"/>
      <sheetName val="COMPOSIÇÃO"/>
      <sheetName val="COTAÇÕES"/>
      <sheetName val="COTAÇÕES XXX"/>
      <sheetName val="CRONOGRAMA S DES"/>
      <sheetName val="BDI S DES"/>
      <sheetName val="MOD-2023-MODELO-PLA-R03"/>
    </sheetNames>
    <sheetDataSet>
      <sheetData sheetId="0">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SÃO GABRIEL DO OESTE</v>
          </cell>
        </row>
        <row r="15">
          <cell r="A15" t="str">
            <v>PREFEITURA MUNICIPAL DE MIRANDA</v>
          </cell>
        </row>
        <row r="16">
          <cell r="A16" t="str">
            <v>PREFEITURA MUNICIPAL DE SANTA RITA DO PARDO</v>
          </cell>
        </row>
        <row r="17">
          <cell r="A17" t="str">
            <v>PREFEITURA MUNICIPAL DE SIDROLANDIA</v>
          </cell>
        </row>
        <row r="18">
          <cell r="A18" t="str">
            <v>PREFEITURA MUNICIPAL DE IVINHEMA</v>
          </cell>
        </row>
      </sheetData>
      <sheetData sheetId="1"/>
      <sheetData sheetId="2">
        <row r="8">
          <cell r="D8" t="str">
            <v>PREFEITURA MUNICIPAL DE NAVIRAÍ</v>
          </cell>
        </row>
      </sheetData>
      <sheetData sheetId="3"/>
      <sheetData sheetId="4"/>
      <sheetData sheetId="5"/>
      <sheetData sheetId="6">
        <row r="2">
          <cell r="D2" t="str">
            <v>GOVERNO DO ESTADO DE MATO GROSSO DO SUL</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3"/>
      <sheetName val="referencia"/>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_003___PORTAS_5_4" growShrinkType="overwriteClear" connectionId="5" xr16:uid="{60AA42E0-BC60-4DF9-B38B-20784B32DE5F}"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_003___PORTAS_4" growShrinkType="overwriteClear" connectionId="3" xr16:uid="{92DA292E-8998-4B75-884A-6032E3DBC2C4}"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000 - TABELA DE AMBIENTES GERAL" growShrinkType="overwriteClear" connectionId="1" xr16:uid="{00000000-0016-0000-0600-00000E000000}"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_004___FORRO_DRYWALL_1_4" growShrinkType="overwriteClear" connectionId="7" xr16:uid="{0356571E-99CF-4339-954E-0AA4572D960C}"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004 - FORRO DRYWALL_1" growShrinkType="overwriteClear" connectionId="6" xr16:uid="{00000000-0016-0000-0600-00001E000000}"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_004___REVESTIMENTO_LAMINADO_4_4_4" growShrinkType="overwriteClear" connectionId="9" xr16:uid="{34A4C1C6-7EDC-496D-99B9-F9158B725973}"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_003___PORTAS_5" growShrinkType="overwriteClear" connectionId="4" xr16:uid="{BFFFD551-ACC6-41C5-8AA4-BBC95566A33D}"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_003___JANELAS_5" growShrinkType="overwriteClear" connectionId="2" xr16:uid="{E80E552D-6F1C-4728-A741-0DFF29CBA975}"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_004___REVESTIMENTO_LAMINADO_4_4" growShrinkType="overwriteClear" connectionId="8" xr16:uid="{0DDA2201-2552-447A-B700-2D348F27DE36}"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67CFF28-4569-4E56-83E0-D2A8F48F66B9}" name="Tabela32" displayName="Tabela32" ref="B12:F16" totalsRowShown="0" headerRowDxfId="63" dataDxfId="61" headerRowBorderDxfId="62" tableBorderDxfId="60">
  <autoFilter ref="B12:F16" xr:uid="{00000000-0009-0000-0100-000003000000}"/>
  <tableColumns count="5">
    <tableColumn id="1" xr3:uid="{0ADF8047-AE8D-41F9-9FAF-991B2DD7ED6F}" name="ITEM" dataDxfId="59"/>
    <tableColumn id="6" xr3:uid="{31754242-D1E4-4530-8270-690A8A7443E4}" name="DESCRIÇÃO" dataDxfId="58"/>
    <tableColumn id="2" xr3:uid="{3CE5DFC2-17E0-4259-BADA-8880D83CEF40}" name="%" dataDxfId="57"/>
    <tableColumn id="7" xr3:uid="{EE4A6270-7CF6-4B8B-9A2B-CD2BA43E0E8F}" name="UNIDADE" dataDxfId="56"/>
    <tableColumn id="8" xr3:uid="{FDB199E1-281E-44E2-8394-C6E791992DF8}" name="QUANTIDADE" dataDxfId="55" dataCellStyle="Vírgul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B13:M519" totalsRowShown="0" headerRowDxfId="54" dataDxfId="52" headerRowBorderDxfId="53" tableBorderDxfId="51" headerRowCellStyle="Vírgula">
  <autoFilter ref="B13:M519" xr:uid="{00000000-000C-0000-FFFF-FFFF00000000}"/>
  <tableColumns count="12">
    <tableColumn id="1" xr3:uid="{00000000-0010-0000-0000-000001000000}" name="ITEM" dataDxfId="50"/>
    <tableColumn id="2" xr3:uid="{00000000-0010-0000-0000-000002000000}" name="SERVIÇO" dataDxfId="49"/>
    <tableColumn id="3" xr3:uid="{00000000-0010-0000-0000-000003000000}" name="REFERENCIAL" dataDxfId="48"/>
    <tableColumn id="4" xr3:uid="{00000000-0010-0000-0000-000004000000}" name="CÓD ENG" dataDxfId="47"/>
    <tableColumn id="5" xr3:uid="{00000000-0010-0000-0000-000005000000}" name="CÓDIGO" dataDxfId="46"/>
    <tableColumn id="6" xr3:uid="{00000000-0010-0000-0000-000006000000}" name="DESCRIÇÃO" dataDxfId="45"/>
    <tableColumn id="7" xr3:uid="{00000000-0010-0000-0000-000007000000}" name="UNIDADE" dataDxfId="44"/>
    <tableColumn id="8" xr3:uid="{00000000-0010-0000-0000-000008000000}" name="QUANTIDADE" dataDxfId="43"/>
    <tableColumn id="9" xr3:uid="{00000000-0010-0000-0000-000009000000}" name="CUSTO UNITÁRIO S/ DES" dataDxfId="42"/>
    <tableColumn id="10" xr3:uid="{00000000-0010-0000-0000-00000A000000}" name="CUSTO UNITÁRIO C/BDI S/ DES" dataDxfId="41"/>
    <tableColumn id="15" xr3:uid="{00000000-0010-0000-0000-00000F000000}" name="CUSTO TOTAL C/ BDI S/ DES" dataDxfId="40"/>
    <tableColumn id="12" xr3:uid="{A80BF796-AC6F-49F7-BA92-29F55BB4E744}" name="Coluna1" dataDxfId="39"/>
  </tableColumns>
  <tableStyleInfo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queryTable" Target="../queryTables/queryTable6.xml"/><Relationship Id="rId3" Type="http://schemas.openxmlformats.org/officeDocument/2006/relationships/queryTable" Target="../queryTables/queryTable1.xml"/><Relationship Id="rId7" Type="http://schemas.openxmlformats.org/officeDocument/2006/relationships/queryTable" Target="../queryTables/queryTable5.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queryTable" Target="../queryTables/queryTable4.xml"/><Relationship Id="rId11" Type="http://schemas.openxmlformats.org/officeDocument/2006/relationships/queryTable" Target="../queryTables/queryTable9.xml"/><Relationship Id="rId5" Type="http://schemas.openxmlformats.org/officeDocument/2006/relationships/queryTable" Target="../queryTables/queryTable3.xml"/><Relationship Id="rId10" Type="http://schemas.openxmlformats.org/officeDocument/2006/relationships/queryTable" Target="../queryTables/queryTable8.xml"/><Relationship Id="rId4" Type="http://schemas.openxmlformats.org/officeDocument/2006/relationships/queryTable" Target="../queryTables/queryTable2.xml"/><Relationship Id="rId9"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18"/>
  <sheetViews>
    <sheetView workbookViewId="0"/>
  </sheetViews>
  <sheetFormatPr defaultColWidth="9.140625" defaultRowHeight="12.75" x14ac:dyDescent="0.2"/>
  <cols>
    <col min="1" max="1" width="50.5703125" style="130" customWidth="1"/>
    <col min="2" max="2" width="48.42578125" style="129" customWidth="1"/>
    <col min="3" max="9" width="9.140625" style="129"/>
    <col min="10" max="16384" width="9.140625" style="36"/>
  </cols>
  <sheetData>
    <row r="1" spans="1:1" ht="91.5" customHeight="1" x14ac:dyDescent="0.2">
      <c r="A1" s="128" t="str">
        <f>[9]referencia!A3</f>
        <v>PREFEITURA MUNICIPAL DE ANASTÁCIO</v>
      </c>
    </row>
    <row r="2" spans="1:1" ht="81.75" customHeight="1" x14ac:dyDescent="0.2">
      <c r="A2" s="128" t="str">
        <f>[9]referencia!A4</f>
        <v>PREFEITURA MUNICIPAL DE BANDEIRANTES</v>
      </c>
    </row>
    <row r="3" spans="1:1" ht="70.5" customHeight="1" x14ac:dyDescent="0.2">
      <c r="A3" s="128" t="str">
        <f>[9]referencia!A5</f>
        <v>PREFEITURA MUNICIPAL DE BODOQUENA</v>
      </c>
    </row>
    <row r="4" spans="1:1" ht="96.75" customHeight="1" x14ac:dyDescent="0.2">
      <c r="A4" s="128" t="str">
        <f>[9]referencia!A6</f>
        <v>PREFEITURA MUNICIPAL DE ELDORADO</v>
      </c>
    </row>
    <row r="5" spans="1:1" ht="77.25" customHeight="1" x14ac:dyDescent="0.2">
      <c r="A5" s="128" t="str">
        <f>[9]referencia!A7</f>
        <v>PREFEITURA MUNICIPAL DE NOVA ALVORADA DO SUL</v>
      </c>
    </row>
    <row r="6" spans="1:1" ht="88.5" customHeight="1" x14ac:dyDescent="0.2">
      <c r="A6" s="128" t="str">
        <f>[9]referencia!A8</f>
        <v>PREFEITURA MUNICIPAL DE PORTO MURTINHO</v>
      </c>
    </row>
    <row r="7" spans="1:1" ht="87.75" customHeight="1" x14ac:dyDescent="0.2">
      <c r="A7" s="130" t="s">
        <v>85</v>
      </c>
    </row>
    <row r="8" spans="1:1" ht="87.75" customHeight="1" x14ac:dyDescent="0.2">
      <c r="A8" s="130" t="str">
        <f>REFERENCIA!A10</f>
        <v>PREFEITURA MUNICIPAL DE ÁGUA CLARA</v>
      </c>
    </row>
    <row r="9" spans="1:1" ht="87" customHeight="1" x14ac:dyDescent="0.2">
      <c r="A9" s="130" t="str">
        <f>REFERENCIA!A11</f>
        <v>PREFEITURA MUNICIPAL DE CAARAPÓ</v>
      </c>
    </row>
    <row r="10" spans="1:1" ht="87" customHeight="1" x14ac:dyDescent="0.2">
      <c r="A10" s="130" t="str">
        <f>REFERENCIA!A12</f>
        <v>PREFEITURA MUNICIPAL DE JARAGUARI</v>
      </c>
    </row>
    <row r="11" spans="1:1" ht="87" customHeight="1" x14ac:dyDescent="0.2">
      <c r="A11" s="130" t="str">
        <f>REFERENCIA!A13</f>
        <v>PREFEITURA MUNICIPAL DE JARDIM</v>
      </c>
    </row>
    <row r="12" spans="1:1" ht="87" customHeight="1" x14ac:dyDescent="0.2">
      <c r="A12" s="130" t="str">
        <f>REFERENCIA!A14</f>
        <v>PREFEITURA MUNICIPAL DE RIBAS DO RIO PARDO</v>
      </c>
    </row>
    <row r="13" spans="1:1" ht="87" customHeight="1" x14ac:dyDescent="0.2">
      <c r="A13" s="130" t="str">
        <f>REFERENCIA!A15</f>
        <v>PREFEITURA MUNICIPAL DE SELVÍRIA</v>
      </c>
    </row>
    <row r="14" spans="1:1" ht="87" customHeight="1" x14ac:dyDescent="0.2">
      <c r="A14" s="130" t="str">
        <f>REFERENCIA!A16</f>
        <v>PREFEITURA MUNICIPAL DE SÃO GABRIEL DO OESTE</v>
      </c>
    </row>
    <row r="15" spans="1:1" ht="87" customHeight="1" x14ac:dyDescent="0.2">
      <c r="A15" s="130" t="str">
        <f>REFERENCIA!A17</f>
        <v>PREFEITURA MUNICIPAL DE SANTA RITA DO PARDO</v>
      </c>
    </row>
    <row r="16" spans="1:1" ht="87" customHeight="1" x14ac:dyDescent="0.2">
      <c r="A16" s="130" t="s">
        <v>584</v>
      </c>
    </row>
    <row r="17" spans="1:1" ht="87" customHeight="1" x14ac:dyDescent="0.2">
      <c r="A17" s="130" t="str">
        <f>REFERENCIA!A19</f>
        <v>PREFEITURA MUNICIPAL DE MIRANDA</v>
      </c>
    </row>
    <row r="18" spans="1:1" ht="90.75" customHeight="1" x14ac:dyDescent="0.2">
      <c r="A18" s="130" t="str">
        <f>REFERENCIA!A20</f>
        <v>PREFEITURA MUNICIPAL DE IVINHEMA</v>
      </c>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8"/>
  <dimension ref="A2:XCV214"/>
  <sheetViews>
    <sheetView topLeftCell="A61" zoomScale="70" zoomScaleNormal="70" workbookViewId="0">
      <selection activeCell="B183" sqref="B183"/>
    </sheetView>
  </sheetViews>
  <sheetFormatPr defaultColWidth="9.140625" defaultRowHeight="19.5" outlineLevelRow="1" x14ac:dyDescent="0.25"/>
  <cols>
    <col min="1" max="1" width="9.140625" style="56"/>
    <col min="2" max="2" width="45.7109375" style="180" bestFit="1" customWidth="1"/>
    <col min="3" max="3" width="12.85546875" style="180" bestFit="1" customWidth="1"/>
    <col min="4" max="4" width="11.7109375" style="180" bestFit="1" customWidth="1"/>
    <col min="5" max="5" width="28.5703125" style="180" customWidth="1"/>
    <col min="6" max="6" width="7.85546875" style="180" bestFit="1" customWidth="1"/>
    <col min="7" max="7" width="12.140625" style="180" bestFit="1" customWidth="1"/>
    <col min="8" max="9" width="12.5703125" style="56" bestFit="1" customWidth="1"/>
    <col min="10" max="16384" width="9.140625" style="56"/>
  </cols>
  <sheetData>
    <row r="2" spans="2:7 16324:16324" x14ac:dyDescent="0.25">
      <c r="B2" s="1021" t="s">
        <v>204</v>
      </c>
      <c r="C2" s="1022"/>
      <c r="D2" s="1022"/>
      <c r="E2" s="1022"/>
      <c r="F2" s="1022"/>
      <c r="G2" s="1023"/>
    </row>
    <row r="3" spans="2:7 16324:16324" x14ac:dyDescent="0.25">
      <c r="B3" s="1024"/>
      <c r="C3" s="1025"/>
      <c r="D3" s="1025"/>
      <c r="E3" s="1025"/>
      <c r="F3" s="1025"/>
      <c r="G3" s="1026"/>
    </row>
    <row r="4" spans="2:7 16324:16324" x14ac:dyDescent="0.25">
      <c r="B4" s="1024"/>
      <c r="C4" s="1025"/>
      <c r="D4" s="1025"/>
      <c r="E4" s="1025"/>
      <c r="F4" s="1025"/>
      <c r="G4" s="1026"/>
    </row>
    <row r="5" spans="2:7 16324:16324" x14ac:dyDescent="0.25">
      <c r="B5" s="1024"/>
      <c r="C5" s="1025"/>
      <c r="D5" s="1025"/>
      <c r="E5" s="1025"/>
      <c r="F5" s="1025"/>
      <c r="G5" s="1026"/>
    </row>
    <row r="6" spans="2:7 16324:16324" x14ac:dyDescent="0.25">
      <c r="B6" s="1027"/>
      <c r="C6" s="1028"/>
      <c r="D6" s="1028"/>
      <c r="E6" s="1028"/>
      <c r="F6" s="1028"/>
      <c r="G6" s="1029"/>
    </row>
    <row r="8" spans="2:7 16324:16324" s="188" customFormat="1" x14ac:dyDescent="0.25">
      <c r="B8" s="217" t="s">
        <v>427</v>
      </c>
      <c r="C8" s="204"/>
      <c r="D8" s="204"/>
      <c r="E8" s="204"/>
      <c r="F8" s="205"/>
      <c r="G8" s="206"/>
    </row>
    <row r="9" spans="2:7 16324:16324" s="186" customFormat="1" outlineLevel="1" x14ac:dyDescent="0.25">
      <c r="B9" s="203" t="s">
        <v>103</v>
      </c>
      <c r="C9" s="203" t="s">
        <v>177</v>
      </c>
      <c r="D9" s="203" t="s">
        <v>188</v>
      </c>
      <c r="E9" s="203" t="s">
        <v>140</v>
      </c>
      <c r="F9" s="203" t="s">
        <v>156</v>
      </c>
      <c r="G9" s="203" t="s">
        <v>172</v>
      </c>
    </row>
    <row r="10" spans="2:7 16324:16324" s="186" customFormat="1" outlineLevel="1" x14ac:dyDescent="0.25">
      <c r="B10" s="203">
        <v>5</v>
      </c>
      <c r="C10" s="203">
        <v>1</v>
      </c>
      <c r="D10" s="203">
        <v>2</v>
      </c>
      <c r="E10" s="203" t="s">
        <v>890</v>
      </c>
      <c r="F10" s="203">
        <v>9</v>
      </c>
      <c r="G10" s="203">
        <v>12.2</v>
      </c>
      <c r="XCV10" s="186">
        <f t="shared" ref="XCV10:XCV39" si="0">SUM(B10:XCU10)</f>
        <v>29.2</v>
      </c>
    </row>
    <row r="11" spans="2:7 16324:16324" s="186" customFormat="1" outlineLevel="1" x14ac:dyDescent="0.25">
      <c r="B11" s="203">
        <v>5</v>
      </c>
      <c r="C11" s="203">
        <v>1</v>
      </c>
      <c r="D11" s="203">
        <v>2</v>
      </c>
      <c r="E11" s="203" t="s">
        <v>891</v>
      </c>
      <c r="F11" s="203">
        <v>6.69</v>
      </c>
      <c r="G11" s="203">
        <v>10.38</v>
      </c>
      <c r="XCV11" s="186">
        <f t="shared" si="0"/>
        <v>25.07</v>
      </c>
    </row>
    <row r="12" spans="2:7 16324:16324" s="186" customFormat="1" outlineLevel="1" x14ac:dyDescent="0.25">
      <c r="B12" s="203">
        <v>5</v>
      </c>
      <c r="C12" s="203">
        <v>1</v>
      </c>
      <c r="D12" s="203">
        <v>2</v>
      </c>
      <c r="E12" s="203" t="s">
        <v>335</v>
      </c>
      <c r="F12" s="203">
        <v>58.51</v>
      </c>
      <c r="G12" s="203">
        <v>75.7</v>
      </c>
      <c r="XCV12" s="186">
        <f t="shared" si="0"/>
        <v>142.20999999999998</v>
      </c>
    </row>
    <row r="13" spans="2:7 16324:16324" s="186" customFormat="1" outlineLevel="1" x14ac:dyDescent="0.25">
      <c r="B13" s="203">
        <v>5</v>
      </c>
      <c r="C13" s="203">
        <v>2</v>
      </c>
      <c r="D13" s="203">
        <v>2</v>
      </c>
      <c r="E13" s="203" t="s">
        <v>963</v>
      </c>
      <c r="F13" s="203">
        <v>6.48</v>
      </c>
      <c r="G13" s="203">
        <v>10.8</v>
      </c>
    </row>
    <row r="14" spans="2:7 16324:16324" s="186" customFormat="1" outlineLevel="1" x14ac:dyDescent="0.25">
      <c r="B14" s="203">
        <v>5</v>
      </c>
      <c r="C14" s="203">
        <v>1</v>
      </c>
      <c r="D14" s="203">
        <v>2</v>
      </c>
      <c r="E14" s="203" t="s">
        <v>892</v>
      </c>
      <c r="F14" s="203">
        <v>10.43</v>
      </c>
      <c r="G14" s="203">
        <v>13.34</v>
      </c>
      <c r="XCV14" s="186">
        <f t="shared" si="0"/>
        <v>31.77</v>
      </c>
    </row>
    <row r="15" spans="2:7 16324:16324" s="186" customFormat="1" outlineLevel="1" x14ac:dyDescent="0.25">
      <c r="B15" s="203">
        <v>5</v>
      </c>
      <c r="C15" s="203">
        <v>1</v>
      </c>
      <c r="D15" s="203">
        <v>2</v>
      </c>
      <c r="E15" s="203" t="s">
        <v>350</v>
      </c>
      <c r="F15" s="203">
        <v>11.2</v>
      </c>
      <c r="G15" s="203">
        <v>13.6</v>
      </c>
      <c r="XCV15" s="186">
        <f t="shared" si="0"/>
        <v>32.799999999999997</v>
      </c>
    </row>
    <row r="16" spans="2:7 16324:16324" s="186" customFormat="1" outlineLevel="1" x14ac:dyDescent="0.25">
      <c r="B16" s="203">
        <v>5</v>
      </c>
      <c r="C16" s="203">
        <v>2</v>
      </c>
      <c r="D16" s="203">
        <v>2</v>
      </c>
      <c r="E16" s="203" t="s">
        <v>893</v>
      </c>
      <c r="F16" s="203">
        <v>20</v>
      </c>
      <c r="G16" s="203">
        <v>18</v>
      </c>
      <c r="XCV16" s="186">
        <f t="shared" si="0"/>
        <v>47</v>
      </c>
    </row>
    <row r="17" spans="2:7 16324:16324" s="186" customFormat="1" outlineLevel="1" x14ac:dyDescent="0.25">
      <c r="B17" s="203">
        <v>5</v>
      </c>
      <c r="C17" s="203">
        <v>1</v>
      </c>
      <c r="D17" s="203">
        <v>2</v>
      </c>
      <c r="E17" s="203" t="s">
        <v>894</v>
      </c>
      <c r="F17" s="203">
        <v>10.4</v>
      </c>
      <c r="G17" s="203">
        <v>13.2</v>
      </c>
      <c r="XCV17" s="186">
        <f t="shared" si="0"/>
        <v>31.599999999999998</v>
      </c>
    </row>
    <row r="18" spans="2:7 16324:16324" s="186" customFormat="1" outlineLevel="1" x14ac:dyDescent="0.25">
      <c r="B18" s="203">
        <v>5</v>
      </c>
      <c r="C18" s="203">
        <v>2</v>
      </c>
      <c r="D18" s="203">
        <v>2</v>
      </c>
      <c r="E18" s="203" t="s">
        <v>189</v>
      </c>
      <c r="F18" s="203">
        <v>9.01</v>
      </c>
      <c r="G18" s="203">
        <v>12.66</v>
      </c>
      <c r="XCV18" s="186">
        <f t="shared" si="0"/>
        <v>30.669999999999998</v>
      </c>
    </row>
    <row r="19" spans="2:7 16324:16324" s="186" customFormat="1" outlineLevel="1" x14ac:dyDescent="0.25">
      <c r="B19" s="203">
        <v>5</v>
      </c>
      <c r="C19" s="203">
        <v>1</v>
      </c>
      <c r="D19" s="203">
        <v>2</v>
      </c>
      <c r="E19" s="203" t="s">
        <v>1251</v>
      </c>
      <c r="F19" s="203">
        <v>2.86</v>
      </c>
      <c r="G19" s="203">
        <v>7.16</v>
      </c>
    </row>
    <row r="20" spans="2:7 16324:16324" s="186" customFormat="1" outlineLevel="1" x14ac:dyDescent="0.25">
      <c r="B20" s="203">
        <v>5</v>
      </c>
      <c r="C20" s="203">
        <v>2</v>
      </c>
      <c r="D20" s="203">
        <v>2</v>
      </c>
      <c r="E20" s="203" t="s">
        <v>257</v>
      </c>
      <c r="F20" s="203">
        <v>3.2</v>
      </c>
      <c r="G20" s="203">
        <v>7.2</v>
      </c>
    </row>
    <row r="21" spans="2:7 16324:16324" s="186" customFormat="1" outlineLevel="1" x14ac:dyDescent="0.25">
      <c r="B21" s="203">
        <v>5</v>
      </c>
      <c r="C21" s="203">
        <v>1</v>
      </c>
      <c r="D21" s="203">
        <v>2</v>
      </c>
      <c r="E21" s="203" t="s">
        <v>895</v>
      </c>
      <c r="F21" s="203">
        <v>44.22</v>
      </c>
      <c r="G21" s="203">
        <v>35.47</v>
      </c>
    </row>
    <row r="22" spans="2:7 16324:16324" s="186" customFormat="1" outlineLevel="1" x14ac:dyDescent="0.25">
      <c r="B22" s="203">
        <v>5</v>
      </c>
      <c r="C22" s="203">
        <v>2</v>
      </c>
      <c r="D22" s="203">
        <v>2</v>
      </c>
      <c r="E22" s="203" t="s">
        <v>260</v>
      </c>
      <c r="F22" s="203">
        <v>5.76</v>
      </c>
      <c r="G22" s="203">
        <v>10.4</v>
      </c>
    </row>
    <row r="23" spans="2:7 16324:16324" s="186" customFormat="1" outlineLevel="1" x14ac:dyDescent="0.25">
      <c r="B23" s="203">
        <v>5</v>
      </c>
      <c r="C23" s="203">
        <v>1</v>
      </c>
      <c r="D23" s="203">
        <v>2</v>
      </c>
      <c r="E23" s="203" t="s">
        <v>896</v>
      </c>
      <c r="F23" s="203">
        <v>15.09</v>
      </c>
      <c r="G23" s="203">
        <v>17.010000000000002</v>
      </c>
    </row>
    <row r="24" spans="2:7 16324:16324" s="186" customFormat="1" outlineLevel="1" x14ac:dyDescent="0.25">
      <c r="B24" s="203">
        <v>5</v>
      </c>
      <c r="C24" s="203">
        <v>2</v>
      </c>
      <c r="D24" s="203">
        <v>2</v>
      </c>
      <c r="E24" s="203" t="s">
        <v>897</v>
      </c>
      <c r="F24" s="203">
        <v>9</v>
      </c>
      <c r="G24" s="203">
        <v>12.2</v>
      </c>
    </row>
    <row r="25" spans="2:7 16324:16324" s="186" customFormat="1" outlineLevel="1" x14ac:dyDescent="0.25">
      <c r="B25" s="203">
        <v>5</v>
      </c>
      <c r="C25" s="203">
        <v>2</v>
      </c>
      <c r="D25" s="203">
        <v>2</v>
      </c>
      <c r="E25" s="203" t="s">
        <v>898</v>
      </c>
      <c r="F25" s="203">
        <v>6.98</v>
      </c>
      <c r="G25" s="203">
        <v>11.08</v>
      </c>
    </row>
    <row r="26" spans="2:7 16324:16324" s="186" customFormat="1" outlineLevel="1" x14ac:dyDescent="0.25">
      <c r="B26" s="203">
        <v>5</v>
      </c>
      <c r="C26" s="203">
        <v>1</v>
      </c>
      <c r="D26" s="203">
        <v>2</v>
      </c>
      <c r="E26" s="203" t="s">
        <v>899</v>
      </c>
      <c r="F26" s="203">
        <v>10.199999999999999</v>
      </c>
      <c r="G26" s="203">
        <v>13.1</v>
      </c>
    </row>
    <row r="27" spans="2:7 16324:16324" s="186" customFormat="1" outlineLevel="1" x14ac:dyDescent="0.25">
      <c r="B27" s="203">
        <v>5</v>
      </c>
      <c r="C27" s="203">
        <v>1</v>
      </c>
      <c r="D27" s="203">
        <v>2</v>
      </c>
      <c r="E27" s="203" t="s">
        <v>900</v>
      </c>
      <c r="F27" s="203">
        <v>8.51</v>
      </c>
      <c r="G27" s="203">
        <v>12.42</v>
      </c>
    </row>
    <row r="28" spans="2:7 16324:16324" s="186" customFormat="1" outlineLevel="1" x14ac:dyDescent="0.25">
      <c r="B28" s="203">
        <v>5</v>
      </c>
      <c r="C28" s="203">
        <v>2</v>
      </c>
      <c r="D28" s="203">
        <v>2</v>
      </c>
      <c r="E28" s="203" t="s">
        <v>901</v>
      </c>
      <c r="F28" s="203">
        <v>2.08</v>
      </c>
      <c r="G28" s="203">
        <v>5.8</v>
      </c>
    </row>
    <row r="29" spans="2:7 16324:16324" s="186" customFormat="1" outlineLevel="1" x14ac:dyDescent="0.25">
      <c r="B29" s="203">
        <v>5</v>
      </c>
      <c r="C29" s="203">
        <v>2</v>
      </c>
      <c r="D29" s="203">
        <v>2</v>
      </c>
      <c r="E29" s="203" t="s">
        <v>902</v>
      </c>
      <c r="F29" s="203">
        <v>2</v>
      </c>
      <c r="G29" s="203">
        <v>5.7</v>
      </c>
    </row>
    <row r="30" spans="2:7 16324:16324" s="186" customFormat="1" outlineLevel="1" x14ac:dyDescent="0.25">
      <c r="B30" s="203">
        <v>5</v>
      </c>
      <c r="C30" s="203">
        <v>2</v>
      </c>
      <c r="D30" s="203">
        <v>2</v>
      </c>
      <c r="E30" s="203" t="s">
        <v>903</v>
      </c>
      <c r="F30" s="203">
        <v>2.08</v>
      </c>
      <c r="G30" s="203">
        <v>5.8</v>
      </c>
    </row>
    <row r="31" spans="2:7 16324:16324" s="186" customFormat="1" outlineLevel="1" x14ac:dyDescent="0.25">
      <c r="B31" s="203">
        <v>5</v>
      </c>
      <c r="C31" s="203">
        <v>1</v>
      </c>
      <c r="D31" s="203">
        <v>2</v>
      </c>
      <c r="E31" s="203" t="s">
        <v>904</v>
      </c>
      <c r="F31" s="203">
        <v>20.59</v>
      </c>
      <c r="G31" s="203">
        <v>18.64</v>
      </c>
    </row>
    <row r="32" spans="2:7 16324:16324" s="186" customFormat="1" outlineLevel="1" x14ac:dyDescent="0.25">
      <c r="B32" s="203">
        <v>5</v>
      </c>
      <c r="C32" s="203">
        <v>2</v>
      </c>
      <c r="D32" s="203">
        <v>2</v>
      </c>
      <c r="E32" s="203" t="s">
        <v>905</v>
      </c>
      <c r="F32" s="203">
        <v>9</v>
      </c>
      <c r="G32" s="203">
        <v>12.2</v>
      </c>
    </row>
    <row r="33" spans="2:9 16324:16324" s="186" customFormat="1" outlineLevel="1" x14ac:dyDescent="0.25">
      <c r="B33" s="203">
        <v>5</v>
      </c>
      <c r="C33" s="203">
        <v>2</v>
      </c>
      <c r="D33" s="203">
        <v>2</v>
      </c>
      <c r="E33" s="203" t="s">
        <v>906</v>
      </c>
      <c r="F33" s="203">
        <v>3.75</v>
      </c>
      <c r="G33" s="203">
        <v>7.75</v>
      </c>
    </row>
    <row r="34" spans="2:9 16324:16324" s="186" customFormat="1" outlineLevel="1" x14ac:dyDescent="0.25">
      <c r="B34" s="203">
        <v>5</v>
      </c>
      <c r="C34" s="203">
        <v>2</v>
      </c>
      <c r="D34" s="203">
        <v>2</v>
      </c>
      <c r="E34" s="203" t="s">
        <v>907</v>
      </c>
      <c r="F34" s="203">
        <v>3.75</v>
      </c>
      <c r="G34" s="203">
        <v>7.75</v>
      </c>
    </row>
    <row r="35" spans="2:9 16324:16324" s="186" customFormat="1" outlineLevel="1" x14ac:dyDescent="0.25">
      <c r="B35" s="203">
        <v>5</v>
      </c>
      <c r="C35" s="203">
        <v>2</v>
      </c>
      <c r="D35" s="203">
        <v>2</v>
      </c>
      <c r="E35" s="203" t="s">
        <v>908</v>
      </c>
      <c r="F35" s="203">
        <v>5.66</v>
      </c>
      <c r="G35" s="203">
        <v>9.6999999999999993</v>
      </c>
    </row>
    <row r="36" spans="2:9 16324:16324" s="186" customFormat="1" outlineLevel="1" x14ac:dyDescent="0.25">
      <c r="B36" s="203">
        <v>5</v>
      </c>
      <c r="C36" s="203">
        <v>2</v>
      </c>
      <c r="D36" s="203">
        <v>2</v>
      </c>
      <c r="E36" s="203" t="s">
        <v>909</v>
      </c>
      <c r="F36" s="203">
        <v>5.66</v>
      </c>
      <c r="G36" s="203">
        <v>9.6999999999999993</v>
      </c>
    </row>
    <row r="37" spans="2:9 16324:16324" s="186" customFormat="1" outlineLevel="1" x14ac:dyDescent="0.25">
      <c r="B37" s="203">
        <v>5</v>
      </c>
      <c r="C37" s="203">
        <v>2</v>
      </c>
      <c r="D37" s="203">
        <v>2</v>
      </c>
      <c r="E37" s="203" t="s">
        <v>1252</v>
      </c>
      <c r="F37" s="203">
        <v>3.8</v>
      </c>
      <c r="G37" s="203">
        <v>7.85</v>
      </c>
    </row>
    <row r="38" spans="2:9 16324:16324" s="186" customFormat="1" outlineLevel="1" x14ac:dyDescent="0.25">
      <c r="B38" s="203">
        <v>5</v>
      </c>
      <c r="C38" s="203">
        <v>2</v>
      </c>
      <c r="D38" s="203">
        <v>2</v>
      </c>
      <c r="E38" s="203" t="s">
        <v>1253</v>
      </c>
      <c r="F38" s="203">
        <v>3.8</v>
      </c>
      <c r="G38" s="203">
        <v>7.85</v>
      </c>
    </row>
    <row r="39" spans="2:9 16324:16324" s="186" customFormat="1" outlineLevel="1" x14ac:dyDescent="0.25">
      <c r="B39" s="203" t="s">
        <v>190</v>
      </c>
      <c r="C39" s="203"/>
      <c r="D39" s="203"/>
      <c r="E39" s="203"/>
      <c r="F39" s="203">
        <v>309.7</v>
      </c>
      <c r="G39" s="203">
        <v>404.66</v>
      </c>
      <c r="XCV39" s="186">
        <f t="shared" si="0"/>
        <v>714.36</v>
      </c>
    </row>
    <row r="40" spans="2:9 16324:16324" s="186" customFormat="1" x14ac:dyDescent="0.25"/>
    <row r="41" spans="2:9 16324:16324" s="188" customFormat="1" x14ac:dyDescent="0.25">
      <c r="B41" s="217" t="s">
        <v>618</v>
      </c>
      <c r="C41" s="204"/>
      <c r="D41" s="204"/>
      <c r="E41" s="204"/>
      <c r="F41" s="205"/>
      <c r="G41" s="206"/>
      <c r="H41" s="219"/>
      <c r="I41" s="219"/>
    </row>
    <row r="42" spans="2:9 16324:16324" s="186" customFormat="1" outlineLevel="1" x14ac:dyDescent="0.25">
      <c r="B42" s="203" t="s">
        <v>175</v>
      </c>
      <c r="C42" s="203" t="s">
        <v>154</v>
      </c>
      <c r="D42" s="203" t="s">
        <v>155</v>
      </c>
      <c r="E42" s="203" t="s">
        <v>156</v>
      </c>
      <c r="F42" s="203" t="s">
        <v>176</v>
      </c>
      <c r="G42" s="203" t="s">
        <v>41</v>
      </c>
      <c r="H42" s="218"/>
      <c r="I42" s="218"/>
    </row>
    <row r="43" spans="2:9 16324:16324" s="186" customFormat="1" outlineLevel="1" x14ac:dyDescent="0.25">
      <c r="B43" s="203" t="s">
        <v>192</v>
      </c>
      <c r="C43" s="203">
        <v>0.7</v>
      </c>
      <c r="D43" s="203">
        <v>0.7</v>
      </c>
      <c r="E43" s="203">
        <f>D43*C43</f>
        <v>0.48999999999999994</v>
      </c>
      <c r="F43" s="203">
        <v>1</v>
      </c>
      <c r="G43" s="203" t="s">
        <v>912</v>
      </c>
      <c r="H43" s="218"/>
      <c r="I43" s="218"/>
    </row>
    <row r="44" spans="2:9 16324:16324" s="186" customFormat="1" outlineLevel="1" x14ac:dyDescent="0.25">
      <c r="B44" s="203" t="s">
        <v>193</v>
      </c>
      <c r="C44" s="203">
        <v>0.7</v>
      </c>
      <c r="D44" s="203">
        <v>2.1</v>
      </c>
      <c r="E44" s="203">
        <f t="shared" ref="E44:E52" si="1">D44*C44</f>
        <v>1.47</v>
      </c>
      <c r="F44" s="203">
        <v>3</v>
      </c>
      <c r="G44" s="203" t="s">
        <v>913</v>
      </c>
      <c r="H44" s="218"/>
      <c r="I44" s="218"/>
    </row>
    <row r="45" spans="2:9 16324:16324" s="186" customFormat="1" outlineLevel="1" x14ac:dyDescent="0.25">
      <c r="B45" s="203" t="s">
        <v>194</v>
      </c>
      <c r="C45" s="203">
        <v>0.9</v>
      </c>
      <c r="D45" s="203">
        <v>2.1</v>
      </c>
      <c r="E45" s="203">
        <f t="shared" si="1"/>
        <v>1.8900000000000001</v>
      </c>
      <c r="F45" s="203">
        <v>6</v>
      </c>
      <c r="G45" s="203" t="s">
        <v>914</v>
      </c>
      <c r="H45" s="218"/>
      <c r="I45" s="218"/>
    </row>
    <row r="46" spans="2:9 16324:16324" s="186" customFormat="1" outlineLevel="1" x14ac:dyDescent="0.25">
      <c r="B46" s="203" t="s">
        <v>195</v>
      </c>
      <c r="C46" s="203">
        <v>0.9</v>
      </c>
      <c r="D46" s="203">
        <v>2.1</v>
      </c>
      <c r="E46" s="203">
        <f t="shared" si="1"/>
        <v>1.8900000000000001</v>
      </c>
      <c r="F46" s="203">
        <v>19</v>
      </c>
      <c r="G46" s="203" t="s">
        <v>915</v>
      </c>
      <c r="H46" s="218"/>
      <c r="I46" s="218"/>
    </row>
    <row r="47" spans="2:9 16324:16324" s="186" customFormat="1" outlineLevel="1" x14ac:dyDescent="0.25">
      <c r="B47" s="203" t="s">
        <v>196</v>
      </c>
      <c r="C47" s="203">
        <v>0.9</v>
      </c>
      <c r="D47" s="203">
        <v>2.1</v>
      </c>
      <c r="E47" s="203">
        <f t="shared" si="1"/>
        <v>1.8900000000000001</v>
      </c>
      <c r="F47" s="203">
        <v>2</v>
      </c>
      <c r="G47" s="203" t="s">
        <v>916</v>
      </c>
      <c r="H47" s="218"/>
      <c r="I47" s="218"/>
    </row>
    <row r="48" spans="2:9 16324:16324" s="186" customFormat="1" outlineLevel="1" x14ac:dyDescent="0.25">
      <c r="B48" s="203" t="s">
        <v>197</v>
      </c>
      <c r="C48" s="203">
        <v>1</v>
      </c>
      <c r="D48" s="203">
        <v>2.1</v>
      </c>
      <c r="E48" s="203">
        <f t="shared" si="1"/>
        <v>2.1</v>
      </c>
      <c r="F48" s="203">
        <v>1</v>
      </c>
      <c r="G48" s="203" t="s">
        <v>915</v>
      </c>
      <c r="H48" s="218"/>
      <c r="I48" s="218"/>
    </row>
    <row r="49" spans="2:9" s="186" customFormat="1" outlineLevel="1" x14ac:dyDescent="0.25">
      <c r="B49" s="203" t="s">
        <v>198</v>
      </c>
      <c r="C49" s="203">
        <v>1.5</v>
      </c>
      <c r="D49" s="203">
        <v>1.9</v>
      </c>
      <c r="E49" s="203">
        <f t="shared" si="1"/>
        <v>2.8499999999999996</v>
      </c>
      <c r="F49" s="203">
        <v>4</v>
      </c>
      <c r="G49" s="203" t="s">
        <v>917</v>
      </c>
      <c r="H49" s="218"/>
      <c r="I49" s="218"/>
    </row>
    <row r="50" spans="2:9" s="186" customFormat="1" outlineLevel="1" x14ac:dyDescent="0.25">
      <c r="B50" s="203" t="s">
        <v>345</v>
      </c>
      <c r="C50" s="203">
        <v>1.6</v>
      </c>
      <c r="D50" s="203">
        <v>2.1</v>
      </c>
      <c r="E50" s="203">
        <f t="shared" si="1"/>
        <v>3.3600000000000003</v>
      </c>
      <c r="F50" s="203">
        <v>1</v>
      </c>
      <c r="G50" s="203" t="s">
        <v>918</v>
      </c>
      <c r="H50" s="218"/>
      <c r="I50" s="218"/>
    </row>
    <row r="51" spans="2:9" s="186" customFormat="1" outlineLevel="1" x14ac:dyDescent="0.25">
      <c r="B51" s="203" t="s">
        <v>351</v>
      </c>
      <c r="C51" s="203">
        <v>1.6</v>
      </c>
      <c r="D51" s="203">
        <v>2.1</v>
      </c>
      <c r="E51" s="203">
        <f t="shared" si="1"/>
        <v>3.3600000000000003</v>
      </c>
      <c r="F51" s="203">
        <v>1</v>
      </c>
      <c r="G51" s="203" t="s">
        <v>919</v>
      </c>
      <c r="H51" s="218"/>
      <c r="I51" s="218"/>
    </row>
    <row r="52" spans="2:9" s="186" customFormat="1" outlineLevel="1" x14ac:dyDescent="0.25">
      <c r="B52" s="203" t="s">
        <v>406</v>
      </c>
      <c r="C52" s="203">
        <v>1.8</v>
      </c>
      <c r="D52" s="203">
        <v>2.2000000000000002</v>
      </c>
      <c r="E52" s="203">
        <f t="shared" si="1"/>
        <v>3.9600000000000004</v>
      </c>
      <c r="F52" s="203">
        <v>1</v>
      </c>
      <c r="G52" s="203" t="s">
        <v>920</v>
      </c>
      <c r="H52" s="218"/>
      <c r="I52" s="218"/>
    </row>
    <row r="53" spans="2:9" s="186" customFormat="1" outlineLevel="1" x14ac:dyDescent="0.25">
      <c r="B53" s="203"/>
      <c r="C53" s="203"/>
      <c r="D53" s="203"/>
      <c r="E53" s="203"/>
      <c r="F53" s="203"/>
      <c r="G53" s="203"/>
    </row>
    <row r="54" spans="2:9" s="186" customFormat="1" outlineLevel="1" x14ac:dyDescent="0.25">
      <c r="B54" s="203"/>
      <c r="C54" s="203"/>
      <c r="D54" s="203"/>
      <c r="E54" s="203"/>
      <c r="F54" s="203"/>
      <c r="G54" s="203"/>
    </row>
    <row r="55" spans="2:9" s="186" customFormat="1" outlineLevel="1" x14ac:dyDescent="0.25">
      <c r="B55" s="185"/>
      <c r="C55" s="185"/>
      <c r="D55" s="185"/>
      <c r="E55" s="185"/>
      <c r="F55" s="185"/>
      <c r="G55" s="185"/>
    </row>
    <row r="56" spans="2:9" s="186" customFormat="1" x14ac:dyDescent="0.25">
      <c r="B56" s="185"/>
      <c r="C56" s="185"/>
      <c r="D56" s="185"/>
      <c r="E56" s="185"/>
      <c r="F56" s="185"/>
      <c r="G56" s="185"/>
    </row>
    <row r="57" spans="2:9" s="188" customFormat="1" x14ac:dyDescent="0.25">
      <c r="B57" s="217" t="s">
        <v>619</v>
      </c>
      <c r="C57" s="204"/>
      <c r="D57" s="204"/>
      <c r="E57" s="204"/>
      <c r="F57" s="205"/>
      <c r="G57" s="206"/>
      <c r="H57" s="211"/>
    </row>
    <row r="58" spans="2:9" outlineLevel="1" x14ac:dyDescent="0.25">
      <c r="B58" s="203" t="s">
        <v>175</v>
      </c>
      <c r="C58" s="203" t="s">
        <v>154</v>
      </c>
      <c r="D58" s="203" t="s">
        <v>155</v>
      </c>
      <c r="E58" s="203" t="s">
        <v>156</v>
      </c>
      <c r="F58" s="203" t="s">
        <v>176</v>
      </c>
      <c r="G58" s="218" t="s">
        <v>297</v>
      </c>
    </row>
    <row r="59" spans="2:9" s="186" customFormat="1" outlineLevel="1" x14ac:dyDescent="0.25">
      <c r="B59" s="203" t="s">
        <v>201</v>
      </c>
      <c r="C59" s="203">
        <v>0.6</v>
      </c>
      <c r="D59" s="203">
        <v>1.7</v>
      </c>
      <c r="E59" s="203">
        <f>D59*C59</f>
        <v>1.02</v>
      </c>
      <c r="F59" s="203">
        <v>2</v>
      </c>
      <c r="G59" s="218" t="s">
        <v>921</v>
      </c>
    </row>
    <row r="60" spans="2:9" s="186" customFormat="1" outlineLevel="1" x14ac:dyDescent="0.25">
      <c r="B60" s="203" t="s">
        <v>200</v>
      </c>
      <c r="C60" s="203">
        <v>0.8</v>
      </c>
      <c r="D60" s="203">
        <v>0.4</v>
      </c>
      <c r="E60" s="203">
        <f t="shared" ref="E60:E62" si="2">D60*C60</f>
        <v>0.32000000000000006</v>
      </c>
      <c r="F60" s="203">
        <v>10</v>
      </c>
      <c r="G60" s="218" t="s">
        <v>921</v>
      </c>
    </row>
    <row r="61" spans="2:9" outlineLevel="1" x14ac:dyDescent="0.25">
      <c r="B61" s="203" t="s">
        <v>226</v>
      </c>
      <c r="C61" s="203">
        <v>1.2</v>
      </c>
      <c r="D61" s="203">
        <v>1.1000000000000001</v>
      </c>
      <c r="E61" s="203">
        <f t="shared" si="2"/>
        <v>1.32</v>
      </c>
      <c r="F61" s="203">
        <v>1</v>
      </c>
      <c r="G61" s="218" t="s">
        <v>922</v>
      </c>
    </row>
    <row r="62" spans="2:9" outlineLevel="1" x14ac:dyDescent="0.25">
      <c r="B62" s="203" t="s">
        <v>349</v>
      </c>
      <c r="C62" s="203">
        <v>1.3</v>
      </c>
      <c r="D62" s="203">
        <v>1.7</v>
      </c>
      <c r="E62" s="203">
        <f t="shared" si="2"/>
        <v>2.21</v>
      </c>
      <c r="F62" s="203">
        <v>13</v>
      </c>
      <c r="G62" s="218" t="s">
        <v>923</v>
      </c>
    </row>
    <row r="63" spans="2:9" outlineLevel="1" x14ac:dyDescent="0.25"/>
    <row r="64" spans="2:9" outlineLevel="1" x14ac:dyDescent="0.25"/>
    <row r="65" spans="1:9" s="189" customFormat="1" x14ac:dyDescent="0.25"/>
    <row r="66" spans="1:9" s="189" customFormat="1" x14ac:dyDescent="0.25">
      <c r="B66" s="217" t="s">
        <v>352</v>
      </c>
      <c r="C66" s="204"/>
      <c r="D66" s="204"/>
      <c r="E66" s="204"/>
      <c r="F66" s="205"/>
      <c r="G66" s="206"/>
      <c r="H66" s="220"/>
      <c r="I66" s="220"/>
    </row>
    <row r="67" spans="1:9" outlineLevel="1" x14ac:dyDescent="0.25">
      <c r="B67" s="203" t="s">
        <v>336</v>
      </c>
      <c r="C67" s="203" t="s">
        <v>140</v>
      </c>
      <c r="D67" s="203" t="s">
        <v>156</v>
      </c>
      <c r="E67" s="203" t="s">
        <v>172</v>
      </c>
      <c r="F67" s="203" t="s">
        <v>338</v>
      </c>
      <c r="G67" s="203" t="s">
        <v>202</v>
      </c>
      <c r="H67" s="218" t="s">
        <v>206</v>
      </c>
      <c r="I67" s="218" t="s">
        <v>174</v>
      </c>
    </row>
    <row r="68" spans="1:9" outlineLevel="1" x14ac:dyDescent="0.25">
      <c r="B68" s="203" t="s">
        <v>353</v>
      </c>
      <c r="C68" s="203" t="s">
        <v>901</v>
      </c>
      <c r="D68" s="203">
        <v>2.08</v>
      </c>
      <c r="E68" s="203">
        <v>5.8</v>
      </c>
      <c r="F68" s="203">
        <v>3</v>
      </c>
      <c r="G68" s="203">
        <v>17.399999999999999</v>
      </c>
      <c r="H68" s="218">
        <v>1.47</v>
      </c>
      <c r="I68" s="218">
        <v>15.93</v>
      </c>
    </row>
    <row r="69" spans="1:9" outlineLevel="1" x14ac:dyDescent="0.25">
      <c r="B69" s="203" t="s">
        <v>353</v>
      </c>
      <c r="C69" s="203" t="s">
        <v>902</v>
      </c>
      <c r="D69" s="203">
        <v>2</v>
      </c>
      <c r="E69" s="203">
        <v>5.7</v>
      </c>
      <c r="F69" s="203">
        <v>3</v>
      </c>
      <c r="G69" s="203">
        <v>17.100000000000001</v>
      </c>
      <c r="H69" s="218">
        <v>1.47</v>
      </c>
      <c r="I69" s="218">
        <v>15.63</v>
      </c>
    </row>
    <row r="70" spans="1:9" outlineLevel="1" x14ac:dyDescent="0.25">
      <c r="B70" s="203" t="s">
        <v>353</v>
      </c>
      <c r="C70" s="203" t="s">
        <v>903</v>
      </c>
      <c r="D70" s="203">
        <v>2.08</v>
      </c>
      <c r="E70" s="203">
        <v>5.8</v>
      </c>
      <c r="F70" s="203">
        <v>3</v>
      </c>
      <c r="G70" s="203">
        <v>17.399999999999999</v>
      </c>
      <c r="H70" s="218">
        <v>1.47</v>
      </c>
      <c r="I70" s="218">
        <v>15.93</v>
      </c>
    </row>
    <row r="71" spans="1:9" outlineLevel="1" x14ac:dyDescent="0.25">
      <c r="B71" s="203" t="s">
        <v>354</v>
      </c>
      <c r="C71" s="203" t="s">
        <v>257</v>
      </c>
      <c r="D71" s="203">
        <v>3.2</v>
      </c>
      <c r="E71" s="203">
        <v>7.2</v>
      </c>
      <c r="F71" s="203">
        <v>3</v>
      </c>
      <c r="G71" s="203">
        <f>F71*E71</f>
        <v>21.6</v>
      </c>
      <c r="H71" s="218">
        <v>4.0999999999999996</v>
      </c>
      <c r="I71" s="218">
        <f>G71-H71</f>
        <v>17.5</v>
      </c>
    </row>
    <row r="72" spans="1:9" outlineLevel="1" x14ac:dyDescent="0.25">
      <c r="B72" s="203" t="s">
        <v>353</v>
      </c>
      <c r="C72" s="203" t="s">
        <v>906</v>
      </c>
      <c r="D72" s="203">
        <v>3.75</v>
      </c>
      <c r="E72" s="203">
        <v>7.75</v>
      </c>
      <c r="F72" s="203">
        <v>3</v>
      </c>
      <c r="G72" s="203">
        <v>23.25</v>
      </c>
      <c r="H72" s="218">
        <v>2.21</v>
      </c>
      <c r="I72" s="218">
        <v>21.04</v>
      </c>
    </row>
    <row r="73" spans="1:9" outlineLevel="1" x14ac:dyDescent="0.25">
      <c r="B73" s="203" t="s">
        <v>353</v>
      </c>
      <c r="C73" s="203" t="s">
        <v>907</v>
      </c>
      <c r="D73" s="203">
        <v>3.75</v>
      </c>
      <c r="E73" s="203">
        <v>7.75</v>
      </c>
      <c r="F73" s="203">
        <v>3</v>
      </c>
      <c r="G73" s="203">
        <v>23.25</v>
      </c>
      <c r="H73" s="218">
        <v>1.89</v>
      </c>
      <c r="I73" s="218">
        <v>21.36</v>
      </c>
    </row>
    <row r="74" spans="1:9" outlineLevel="1" x14ac:dyDescent="0.25">
      <c r="B74" s="203" t="s">
        <v>353</v>
      </c>
      <c r="C74" s="203" t="s">
        <v>910</v>
      </c>
      <c r="D74" s="203">
        <v>3.8</v>
      </c>
      <c r="E74" s="203">
        <v>7.85</v>
      </c>
      <c r="F74" s="203">
        <v>3</v>
      </c>
      <c r="G74" s="203">
        <v>22.56</v>
      </c>
      <c r="H74" s="218">
        <v>1.89</v>
      </c>
      <c r="I74" s="218">
        <v>21.66</v>
      </c>
    </row>
    <row r="75" spans="1:9" outlineLevel="1" x14ac:dyDescent="0.25">
      <c r="B75" s="203" t="s">
        <v>353</v>
      </c>
      <c r="C75" s="203" t="s">
        <v>911</v>
      </c>
      <c r="D75" s="203">
        <v>3.8</v>
      </c>
      <c r="E75" s="203">
        <v>7.85</v>
      </c>
      <c r="F75" s="203">
        <v>3</v>
      </c>
      <c r="G75" s="203">
        <v>22.56</v>
      </c>
      <c r="H75" s="218">
        <v>2.21</v>
      </c>
      <c r="I75" s="218">
        <v>21.34</v>
      </c>
    </row>
    <row r="76" spans="1:9" outlineLevel="1" x14ac:dyDescent="0.25">
      <c r="B76" s="203" t="s">
        <v>190</v>
      </c>
      <c r="C76" s="203"/>
      <c r="D76" s="203"/>
      <c r="E76" s="203"/>
      <c r="F76" s="203"/>
      <c r="G76" s="203"/>
      <c r="H76" s="218"/>
      <c r="I76" s="218">
        <f>SUM(I68:I75)</f>
        <v>150.39000000000001</v>
      </c>
    </row>
    <row r="77" spans="1:9" outlineLevel="1" x14ac:dyDescent="0.25">
      <c r="B77" s="203"/>
      <c r="C77" s="203"/>
      <c r="D77" s="203"/>
      <c r="E77" s="203"/>
      <c r="F77" s="203"/>
      <c r="G77" s="203"/>
      <c r="H77" s="218"/>
      <c r="I77" s="218"/>
    </row>
    <row r="78" spans="1:9" outlineLevel="1" x14ac:dyDescent="0.25"/>
    <row r="80" spans="1:9" s="189" customFormat="1" x14ac:dyDescent="0.25">
      <c r="A80" s="219"/>
      <c r="B80" s="217" t="s">
        <v>337</v>
      </c>
      <c r="C80" s="204"/>
      <c r="D80" s="204"/>
      <c r="E80" s="204"/>
      <c r="F80" s="205"/>
      <c r="G80" s="206"/>
      <c r="H80" s="220"/>
      <c r="I80"/>
    </row>
    <row r="81" spans="1:9" outlineLevel="1" x14ac:dyDescent="0.25">
      <c r="A81" s="218"/>
      <c r="B81" s="203" t="s">
        <v>140</v>
      </c>
      <c r="C81" s="203" t="s">
        <v>156</v>
      </c>
      <c r="D81" s="203" t="s">
        <v>172</v>
      </c>
      <c r="E81" s="203" t="s">
        <v>338</v>
      </c>
      <c r="F81" s="203" t="s">
        <v>202</v>
      </c>
      <c r="G81" s="203" t="s">
        <v>206</v>
      </c>
      <c r="H81" s="218" t="s">
        <v>174</v>
      </c>
      <c r="I81"/>
    </row>
    <row r="82" spans="1:9" outlineLevel="1" x14ac:dyDescent="0.25">
      <c r="A82" s="218"/>
      <c r="B82" s="203" t="s">
        <v>963</v>
      </c>
      <c r="C82" s="203">
        <v>6.48</v>
      </c>
      <c r="D82" s="203">
        <v>10.8</v>
      </c>
      <c r="E82" s="203">
        <v>3</v>
      </c>
      <c r="F82" s="203">
        <v>32.4</v>
      </c>
      <c r="G82" s="203">
        <f>0.8*0.4+2.1*0.9</f>
        <v>2.21</v>
      </c>
      <c r="H82" s="218">
        <f>F82-G82</f>
        <v>30.189999999999998</v>
      </c>
      <c r="I82"/>
    </row>
    <row r="83" spans="1:9" outlineLevel="1" x14ac:dyDescent="0.25">
      <c r="A83" s="218"/>
      <c r="B83" s="203" t="s">
        <v>260</v>
      </c>
      <c r="C83" s="203">
        <v>5.76</v>
      </c>
      <c r="D83" s="203">
        <v>10.4</v>
      </c>
      <c r="E83" s="203">
        <v>3</v>
      </c>
      <c r="F83" s="203">
        <v>31.2</v>
      </c>
      <c r="G83" s="203">
        <f>0.8*0.4+2.1*0.9</f>
        <v>2.21</v>
      </c>
      <c r="H83" s="218">
        <f>F83-G83</f>
        <v>28.99</v>
      </c>
      <c r="I83"/>
    </row>
    <row r="84" spans="1:9" outlineLevel="1" x14ac:dyDescent="0.25">
      <c r="A84" s="218"/>
      <c r="B84" s="203" t="s">
        <v>893</v>
      </c>
      <c r="C84" s="203">
        <v>20</v>
      </c>
      <c r="D84" s="203">
        <v>18</v>
      </c>
      <c r="E84" s="203">
        <v>3</v>
      </c>
      <c r="F84" s="203">
        <v>54</v>
      </c>
      <c r="G84" s="203">
        <v>6.31</v>
      </c>
      <c r="H84" s="218">
        <v>47.69</v>
      </c>
      <c r="I84"/>
    </row>
    <row r="85" spans="1:9" outlineLevel="1" x14ac:dyDescent="0.25">
      <c r="A85" s="218"/>
      <c r="B85" s="203" t="s">
        <v>189</v>
      </c>
      <c r="C85" s="203">
        <v>9.01</v>
      </c>
      <c r="D85" s="203">
        <v>12.66</v>
      </c>
      <c r="E85" s="203">
        <v>3</v>
      </c>
      <c r="F85" s="203">
        <v>37.979999999999997</v>
      </c>
      <c r="G85" s="203">
        <v>4.2699999999999996</v>
      </c>
      <c r="H85" s="218">
        <v>33.71</v>
      </c>
      <c r="I85"/>
    </row>
    <row r="86" spans="1:9" outlineLevel="1" x14ac:dyDescent="0.25">
      <c r="A86" s="218"/>
      <c r="B86" s="203" t="s">
        <v>897</v>
      </c>
      <c r="C86" s="203">
        <v>9</v>
      </c>
      <c r="D86" s="203">
        <v>12.2</v>
      </c>
      <c r="E86" s="203">
        <v>3</v>
      </c>
      <c r="F86" s="203">
        <v>36.6</v>
      </c>
      <c r="G86" s="203">
        <v>4.2699999999999996</v>
      </c>
      <c r="H86" s="218">
        <v>32.33</v>
      </c>
      <c r="I86"/>
    </row>
    <row r="87" spans="1:9" outlineLevel="1" x14ac:dyDescent="0.25">
      <c r="A87" s="218"/>
      <c r="B87" s="203" t="s">
        <v>898</v>
      </c>
      <c r="C87" s="203">
        <v>6.98</v>
      </c>
      <c r="D87" s="203">
        <v>11.08</v>
      </c>
      <c r="E87" s="203">
        <v>3</v>
      </c>
      <c r="F87" s="203">
        <v>33.24</v>
      </c>
      <c r="G87" s="203">
        <v>2.21</v>
      </c>
      <c r="H87" s="218">
        <v>31.03</v>
      </c>
      <c r="I87"/>
    </row>
    <row r="88" spans="1:9" outlineLevel="1" x14ac:dyDescent="0.25">
      <c r="A88" s="218"/>
      <c r="B88" s="203" t="s">
        <v>905</v>
      </c>
      <c r="C88" s="203">
        <v>9</v>
      </c>
      <c r="D88" s="203">
        <v>12.2</v>
      </c>
      <c r="E88" s="203">
        <v>3</v>
      </c>
      <c r="F88" s="203">
        <v>36.6</v>
      </c>
      <c r="G88" s="203">
        <v>4.2699999999999996</v>
      </c>
      <c r="H88" s="218">
        <v>32.33</v>
      </c>
      <c r="I88"/>
    </row>
    <row r="89" spans="1:9" outlineLevel="1" x14ac:dyDescent="0.25">
      <c r="A89" s="218"/>
      <c r="B89" s="203" t="s">
        <v>908</v>
      </c>
      <c r="C89" s="203">
        <v>5.66</v>
      </c>
      <c r="D89" s="203">
        <v>9.6999999999999993</v>
      </c>
      <c r="E89" s="203">
        <v>3</v>
      </c>
      <c r="F89" s="203">
        <v>29.1</v>
      </c>
      <c r="G89" s="203">
        <v>2.21</v>
      </c>
      <c r="H89" s="218">
        <v>26.89</v>
      </c>
      <c r="I89"/>
    </row>
    <row r="90" spans="1:9" outlineLevel="1" x14ac:dyDescent="0.25">
      <c r="A90" s="218"/>
      <c r="B90" s="203" t="s">
        <v>909</v>
      </c>
      <c r="C90" s="203">
        <v>5.66</v>
      </c>
      <c r="D90" s="203">
        <v>9.6999999999999993</v>
      </c>
      <c r="E90" s="203">
        <v>3</v>
      </c>
      <c r="F90" s="203">
        <v>29.1</v>
      </c>
      <c r="G90" s="203">
        <v>2.21</v>
      </c>
      <c r="H90" s="218">
        <v>26.89</v>
      </c>
      <c r="I90"/>
    </row>
    <row r="91" spans="1:9" outlineLevel="1" x14ac:dyDescent="0.25">
      <c r="A91" s="218"/>
      <c r="B91" s="203" t="s">
        <v>190</v>
      </c>
      <c r="C91" s="203"/>
      <c r="D91" s="203"/>
      <c r="E91" s="203"/>
      <c r="F91" s="203"/>
      <c r="G91" s="203"/>
      <c r="H91" s="218">
        <f>SUM(H82:H90)</f>
        <v>290.04999999999995</v>
      </c>
      <c r="I91"/>
    </row>
    <row r="92" spans="1:9" ht="19.5" customHeight="1" outlineLevel="1" x14ac:dyDescent="0.25">
      <c r="B92" s="185"/>
      <c r="C92" s="185"/>
      <c r="D92" s="185"/>
      <c r="E92" s="185"/>
      <c r="F92" s="185"/>
      <c r="G92" s="185"/>
    </row>
    <row r="93" spans="1:9" ht="19.5" customHeight="1" outlineLevel="1" x14ac:dyDescent="0.25">
      <c r="B93" s="185"/>
      <c r="C93" s="185"/>
      <c r="D93" s="185"/>
      <c r="E93" s="185"/>
      <c r="F93" s="185"/>
      <c r="G93" s="185"/>
    </row>
    <row r="94" spans="1:9" s="189" customFormat="1" x14ac:dyDescent="0.25"/>
    <row r="95" spans="1:9" s="189" customFormat="1" x14ac:dyDescent="0.25">
      <c r="B95" s="217" t="s">
        <v>925</v>
      </c>
      <c r="C95" s="204"/>
      <c r="D95"/>
      <c r="E95" s="213"/>
      <c r="F95" s="213"/>
      <c r="G95"/>
    </row>
    <row r="96" spans="1:9" outlineLevel="1" x14ac:dyDescent="0.25">
      <c r="B96" s="203" t="s">
        <v>140</v>
      </c>
      <c r="C96" s="203" t="s">
        <v>156</v>
      </c>
      <c r="D96"/>
      <c r="E96" s="213"/>
      <c r="F96" s="213"/>
      <c r="G96"/>
    </row>
    <row r="97" spans="2:7" outlineLevel="1" x14ac:dyDescent="0.25">
      <c r="B97" s="203" t="s">
        <v>890</v>
      </c>
      <c r="C97" s="203">
        <v>9</v>
      </c>
      <c r="D97"/>
      <c r="E97" s="213"/>
      <c r="F97" s="213"/>
      <c r="G97"/>
    </row>
    <row r="98" spans="2:7" outlineLevel="1" x14ac:dyDescent="0.25">
      <c r="B98" s="203" t="s">
        <v>891</v>
      </c>
      <c r="C98" s="203">
        <v>6.69</v>
      </c>
      <c r="D98"/>
      <c r="E98" s="213"/>
      <c r="F98" s="213"/>
      <c r="G98"/>
    </row>
    <row r="99" spans="2:7" outlineLevel="1" x14ac:dyDescent="0.25">
      <c r="B99" s="203" t="s">
        <v>335</v>
      </c>
      <c r="C99" s="203">
        <v>58.51</v>
      </c>
      <c r="D99"/>
      <c r="E99" s="213"/>
      <c r="F99" s="213"/>
      <c r="G99"/>
    </row>
    <row r="100" spans="2:7" outlineLevel="1" x14ac:dyDescent="0.25">
      <c r="B100" s="203" t="s">
        <v>963</v>
      </c>
      <c r="C100" s="203">
        <v>6.48</v>
      </c>
      <c r="D100"/>
      <c r="E100" s="213"/>
      <c r="F100" s="213"/>
      <c r="G100"/>
    </row>
    <row r="101" spans="2:7" outlineLevel="1" x14ac:dyDescent="0.25">
      <c r="B101" s="203" t="s">
        <v>892</v>
      </c>
      <c r="C101" s="203">
        <v>10.43</v>
      </c>
      <c r="D101"/>
      <c r="E101" s="213"/>
      <c r="F101" s="213"/>
      <c r="G101"/>
    </row>
    <row r="102" spans="2:7" outlineLevel="1" x14ac:dyDescent="0.25">
      <c r="B102" s="203" t="s">
        <v>350</v>
      </c>
      <c r="C102" s="203">
        <v>11.2</v>
      </c>
      <c r="D102"/>
      <c r="E102" s="213"/>
      <c r="F102" s="213"/>
      <c r="G102"/>
    </row>
    <row r="103" spans="2:7" outlineLevel="1" x14ac:dyDescent="0.25">
      <c r="B103" s="203" t="s">
        <v>893</v>
      </c>
      <c r="C103" s="203">
        <v>20</v>
      </c>
      <c r="D103"/>
      <c r="E103" s="213"/>
      <c r="F103" s="213"/>
      <c r="G103"/>
    </row>
    <row r="104" spans="2:7" outlineLevel="1" x14ac:dyDescent="0.25">
      <c r="B104" s="203" t="s">
        <v>894</v>
      </c>
      <c r="C104" s="203">
        <v>10.4</v>
      </c>
      <c r="D104"/>
      <c r="E104" s="213"/>
      <c r="F104" s="213"/>
      <c r="G104"/>
    </row>
    <row r="105" spans="2:7" outlineLevel="1" x14ac:dyDescent="0.25">
      <c r="B105" s="203" t="s">
        <v>189</v>
      </c>
      <c r="C105" s="203">
        <v>9.01</v>
      </c>
      <c r="D105"/>
      <c r="E105" s="213"/>
      <c r="F105" s="213"/>
      <c r="G105"/>
    </row>
    <row r="106" spans="2:7" outlineLevel="1" x14ac:dyDescent="0.25">
      <c r="B106" s="203" t="s">
        <v>1251</v>
      </c>
      <c r="C106" s="203">
        <v>2.86</v>
      </c>
      <c r="D106"/>
      <c r="E106" s="213"/>
      <c r="F106" s="213"/>
      <c r="G106"/>
    </row>
    <row r="107" spans="2:7" outlineLevel="1" x14ac:dyDescent="0.25">
      <c r="B107" s="203" t="s">
        <v>257</v>
      </c>
      <c r="C107" s="203">
        <v>3.2</v>
      </c>
      <c r="D107"/>
      <c r="E107" s="213"/>
      <c r="F107" s="213"/>
      <c r="G107"/>
    </row>
    <row r="108" spans="2:7" outlineLevel="1" x14ac:dyDescent="0.25">
      <c r="B108" s="203" t="s">
        <v>895</v>
      </c>
      <c r="C108" s="203">
        <v>44.22</v>
      </c>
      <c r="D108"/>
      <c r="E108" s="213"/>
      <c r="F108" s="213"/>
      <c r="G108"/>
    </row>
    <row r="109" spans="2:7" outlineLevel="1" x14ac:dyDescent="0.25">
      <c r="B109" s="203" t="s">
        <v>260</v>
      </c>
      <c r="C109" s="203">
        <v>5.76</v>
      </c>
      <c r="D109"/>
      <c r="E109" s="213"/>
      <c r="F109" s="213"/>
      <c r="G109"/>
    </row>
    <row r="110" spans="2:7" outlineLevel="1" x14ac:dyDescent="0.25">
      <c r="B110" s="203" t="s">
        <v>896</v>
      </c>
      <c r="C110" s="203">
        <v>15.09</v>
      </c>
      <c r="D110"/>
      <c r="E110" s="213"/>
      <c r="F110" s="213"/>
      <c r="G110"/>
    </row>
    <row r="111" spans="2:7" outlineLevel="1" x14ac:dyDescent="0.25">
      <c r="B111" s="203" t="s">
        <v>897</v>
      </c>
      <c r="C111" s="203">
        <v>9</v>
      </c>
      <c r="D111"/>
      <c r="E111" s="213"/>
      <c r="F111" s="213"/>
      <c r="G111"/>
    </row>
    <row r="112" spans="2:7" outlineLevel="1" x14ac:dyDescent="0.25">
      <c r="B112" s="203" t="s">
        <v>898</v>
      </c>
      <c r="C112" s="203">
        <v>6.98</v>
      </c>
      <c r="D112"/>
      <c r="E112" s="213"/>
      <c r="F112" s="213"/>
      <c r="G112"/>
    </row>
    <row r="113" spans="2:7" outlineLevel="1" x14ac:dyDescent="0.25">
      <c r="B113" s="203" t="s">
        <v>899</v>
      </c>
      <c r="C113" s="203">
        <v>10.199999999999999</v>
      </c>
      <c r="D113"/>
      <c r="E113" s="213"/>
      <c r="F113" s="213"/>
      <c r="G113"/>
    </row>
    <row r="114" spans="2:7" outlineLevel="1" x14ac:dyDescent="0.25">
      <c r="B114" s="203" t="s">
        <v>900</v>
      </c>
      <c r="C114" s="203">
        <v>8.51</v>
      </c>
      <c r="D114"/>
      <c r="E114" s="213"/>
      <c r="F114" s="213"/>
      <c r="G114"/>
    </row>
    <row r="115" spans="2:7" outlineLevel="1" x14ac:dyDescent="0.25">
      <c r="B115" s="203" t="s">
        <v>901</v>
      </c>
      <c r="C115" s="203">
        <v>2.08</v>
      </c>
      <c r="D115"/>
      <c r="E115" s="213"/>
      <c r="F115" s="213"/>
      <c r="G115"/>
    </row>
    <row r="116" spans="2:7" outlineLevel="1" x14ac:dyDescent="0.25">
      <c r="B116" s="203" t="s">
        <v>902</v>
      </c>
      <c r="C116" s="203">
        <v>2</v>
      </c>
      <c r="D116"/>
      <c r="E116" s="213"/>
      <c r="F116" s="213"/>
      <c r="G116"/>
    </row>
    <row r="117" spans="2:7" outlineLevel="1" x14ac:dyDescent="0.25">
      <c r="B117" s="203" t="s">
        <v>903</v>
      </c>
      <c r="C117" s="203">
        <v>2.08</v>
      </c>
      <c r="D117"/>
      <c r="E117" s="213"/>
      <c r="F117" s="213"/>
      <c r="G117"/>
    </row>
    <row r="118" spans="2:7" outlineLevel="1" x14ac:dyDescent="0.25">
      <c r="B118" s="203" t="s">
        <v>904</v>
      </c>
      <c r="C118" s="203">
        <v>20.59</v>
      </c>
      <c r="D118"/>
      <c r="E118" s="213"/>
      <c r="F118" s="213"/>
      <c r="G118"/>
    </row>
    <row r="119" spans="2:7" outlineLevel="1" x14ac:dyDescent="0.25">
      <c r="B119" s="203" t="s">
        <v>905</v>
      </c>
      <c r="C119" s="203">
        <v>9</v>
      </c>
      <c r="D119"/>
      <c r="E119" s="213"/>
      <c r="F119" s="213"/>
      <c r="G119"/>
    </row>
    <row r="120" spans="2:7" outlineLevel="1" x14ac:dyDescent="0.25">
      <c r="B120" s="203" t="s">
        <v>906</v>
      </c>
      <c r="C120" s="203">
        <v>3.75</v>
      </c>
      <c r="D120"/>
      <c r="E120" s="213"/>
      <c r="F120" s="213"/>
      <c r="G120"/>
    </row>
    <row r="121" spans="2:7" outlineLevel="1" x14ac:dyDescent="0.25">
      <c r="B121" s="203" t="s">
        <v>907</v>
      </c>
      <c r="C121" s="203">
        <v>3.75</v>
      </c>
      <c r="D121"/>
      <c r="E121" s="213"/>
      <c r="F121" s="213"/>
      <c r="G121"/>
    </row>
    <row r="122" spans="2:7" outlineLevel="1" x14ac:dyDescent="0.25">
      <c r="B122" s="203" t="s">
        <v>908</v>
      </c>
      <c r="C122" s="203">
        <v>5.66</v>
      </c>
      <c r="D122"/>
      <c r="E122" s="213"/>
      <c r="F122" s="213"/>
      <c r="G122"/>
    </row>
    <row r="123" spans="2:7" outlineLevel="1" x14ac:dyDescent="0.25">
      <c r="B123" s="203" t="s">
        <v>909</v>
      </c>
      <c r="C123" s="203">
        <v>5.66</v>
      </c>
      <c r="D123"/>
      <c r="E123" s="213"/>
      <c r="F123" s="212"/>
      <c r="G123" s="56"/>
    </row>
    <row r="124" spans="2:7" x14ac:dyDescent="0.25">
      <c r="B124" s="203" t="s">
        <v>1252</v>
      </c>
      <c r="C124" s="203">
        <v>3.8</v>
      </c>
      <c r="D124"/>
      <c r="E124"/>
    </row>
    <row r="125" spans="2:7" x14ac:dyDescent="0.25">
      <c r="B125" s="203" t="s">
        <v>1253</v>
      </c>
      <c r="C125" s="203">
        <v>3.8</v>
      </c>
      <c r="D125"/>
      <c r="E125"/>
    </row>
    <row r="126" spans="2:7" x14ac:dyDescent="0.25">
      <c r="B126" s="203" t="s">
        <v>358</v>
      </c>
      <c r="C126" s="203">
        <v>309.7</v>
      </c>
      <c r="D126"/>
      <c r="E126"/>
    </row>
    <row r="127" spans="2:7" x14ac:dyDescent="0.25">
      <c r="B127" s="56"/>
      <c r="C127" s="56"/>
      <c r="D127" s="56"/>
      <c r="E127"/>
    </row>
    <row r="128" spans="2:7" x14ac:dyDescent="0.25">
      <c r="B128" s="56"/>
      <c r="C128" s="56"/>
      <c r="D128" s="56"/>
      <c r="E128"/>
    </row>
    <row r="129" spans="2:7" x14ac:dyDescent="0.25">
      <c r="B129" s="56"/>
      <c r="C129" s="56"/>
      <c r="D129" s="56"/>
      <c r="E129"/>
    </row>
    <row r="130" spans="2:7" s="188" customFormat="1" x14ac:dyDescent="0.25">
      <c r="B130" s="222" t="s">
        <v>935</v>
      </c>
      <c r="C130" s="219"/>
      <c r="D130"/>
      <c r="E130" s="213"/>
      <c r="F130" s="213"/>
      <c r="G130" s="206"/>
    </row>
    <row r="131" spans="2:7" s="186" customFormat="1" outlineLevel="1" x14ac:dyDescent="0.25">
      <c r="B131" s="221" t="s">
        <v>140</v>
      </c>
      <c r="C131" s="221" t="s">
        <v>156</v>
      </c>
      <c r="D131"/>
      <c r="E131" s="213"/>
      <c r="F131" s="213"/>
      <c r="G131" s="185"/>
    </row>
    <row r="132" spans="2:7" s="186" customFormat="1" outlineLevel="1" x14ac:dyDescent="0.25">
      <c r="B132" s="221" t="s">
        <v>890</v>
      </c>
      <c r="C132" s="221">
        <v>9</v>
      </c>
      <c r="D132"/>
      <c r="E132" s="213"/>
      <c r="F132" s="213"/>
      <c r="G132" s="185"/>
    </row>
    <row r="133" spans="2:7" s="186" customFormat="1" outlineLevel="1" x14ac:dyDescent="0.25">
      <c r="B133" s="221" t="s">
        <v>891</v>
      </c>
      <c r="C133" s="221">
        <v>6.69</v>
      </c>
      <c r="D133"/>
      <c r="E133" s="213"/>
      <c r="F133" s="213"/>
      <c r="G133" s="185"/>
    </row>
    <row r="134" spans="2:7" s="186" customFormat="1" outlineLevel="1" x14ac:dyDescent="0.25">
      <c r="B134" s="221" t="s">
        <v>335</v>
      </c>
      <c r="C134" s="221">
        <v>58.51</v>
      </c>
      <c r="D134"/>
      <c r="E134" s="213"/>
      <c r="F134" s="213"/>
      <c r="G134" s="185"/>
    </row>
    <row r="135" spans="2:7" s="186" customFormat="1" outlineLevel="1" x14ac:dyDescent="0.25">
      <c r="B135" s="221" t="s">
        <v>963</v>
      </c>
      <c r="C135" s="221">
        <v>6.48</v>
      </c>
      <c r="D135"/>
      <c r="E135" s="213"/>
      <c r="F135" s="213"/>
      <c r="G135" s="185"/>
    </row>
    <row r="136" spans="2:7" s="186" customFormat="1" outlineLevel="1" x14ac:dyDescent="0.25">
      <c r="B136" s="221" t="s">
        <v>892</v>
      </c>
      <c r="C136" s="221">
        <v>10.43</v>
      </c>
      <c r="D136"/>
      <c r="E136" s="213"/>
      <c r="F136" s="213"/>
      <c r="G136" s="185"/>
    </row>
    <row r="137" spans="2:7" s="186" customFormat="1" outlineLevel="1" x14ac:dyDescent="0.25">
      <c r="B137" s="221" t="s">
        <v>350</v>
      </c>
      <c r="C137" s="221">
        <v>11.2</v>
      </c>
      <c r="D137"/>
      <c r="E137" s="213"/>
      <c r="F137" s="213"/>
      <c r="G137" s="185"/>
    </row>
    <row r="138" spans="2:7" s="186" customFormat="1" outlineLevel="1" x14ac:dyDescent="0.25">
      <c r="B138" s="221" t="s">
        <v>893</v>
      </c>
      <c r="C138" s="221">
        <v>20</v>
      </c>
      <c r="D138"/>
      <c r="E138" s="213"/>
      <c r="F138" s="213"/>
      <c r="G138" s="185"/>
    </row>
    <row r="139" spans="2:7" s="186" customFormat="1" outlineLevel="1" x14ac:dyDescent="0.25">
      <c r="B139" s="221" t="s">
        <v>894</v>
      </c>
      <c r="C139" s="221">
        <v>10.4</v>
      </c>
      <c r="D139"/>
      <c r="E139" s="213"/>
      <c r="F139" s="213"/>
      <c r="G139" s="185"/>
    </row>
    <row r="140" spans="2:7" s="186" customFormat="1" outlineLevel="1" x14ac:dyDescent="0.25">
      <c r="B140" s="221" t="s">
        <v>189</v>
      </c>
      <c r="C140" s="221">
        <v>9.01</v>
      </c>
      <c r="D140"/>
      <c r="E140" s="213"/>
      <c r="F140" s="213"/>
      <c r="G140" s="185"/>
    </row>
    <row r="141" spans="2:7" s="186" customFormat="1" outlineLevel="1" x14ac:dyDescent="0.25">
      <c r="B141" s="221" t="s">
        <v>1251</v>
      </c>
      <c r="C141" s="221">
        <v>2.86</v>
      </c>
      <c r="D141"/>
      <c r="E141" s="213"/>
      <c r="F141" s="213"/>
      <c r="G141" s="185"/>
    </row>
    <row r="142" spans="2:7" s="186" customFormat="1" outlineLevel="1" x14ac:dyDescent="0.25">
      <c r="B142" s="221" t="s">
        <v>257</v>
      </c>
      <c r="C142" s="221">
        <v>3.2</v>
      </c>
      <c r="D142"/>
      <c r="E142" s="213"/>
      <c r="F142" s="213"/>
      <c r="G142" s="185"/>
    </row>
    <row r="143" spans="2:7" s="186" customFormat="1" outlineLevel="1" x14ac:dyDescent="0.25">
      <c r="B143" s="221" t="s">
        <v>895</v>
      </c>
      <c r="C143" s="221">
        <v>44.22</v>
      </c>
      <c r="D143"/>
      <c r="E143" s="213"/>
      <c r="F143" s="213"/>
      <c r="G143" s="185"/>
    </row>
    <row r="144" spans="2:7" s="186" customFormat="1" outlineLevel="1" x14ac:dyDescent="0.25">
      <c r="B144" s="221" t="s">
        <v>260</v>
      </c>
      <c r="C144" s="221">
        <v>5.76</v>
      </c>
      <c r="D144"/>
      <c r="E144" s="213"/>
      <c r="F144" s="213"/>
      <c r="G144" s="185"/>
    </row>
    <row r="145" spans="2:7" s="186" customFormat="1" outlineLevel="1" x14ac:dyDescent="0.25">
      <c r="B145" s="221" t="s">
        <v>896</v>
      </c>
      <c r="C145" s="221">
        <v>15.09</v>
      </c>
      <c r="D145"/>
      <c r="E145" s="213"/>
      <c r="F145" s="213"/>
      <c r="G145" s="185"/>
    </row>
    <row r="146" spans="2:7" s="186" customFormat="1" outlineLevel="1" x14ac:dyDescent="0.25">
      <c r="B146" s="221" t="s">
        <v>897</v>
      </c>
      <c r="C146" s="221">
        <v>9</v>
      </c>
      <c r="D146"/>
      <c r="E146" s="213"/>
      <c r="F146" s="213"/>
      <c r="G146" s="185"/>
    </row>
    <row r="147" spans="2:7" s="186" customFormat="1" outlineLevel="1" x14ac:dyDescent="0.25">
      <c r="B147" s="221" t="s">
        <v>898</v>
      </c>
      <c r="C147" s="221">
        <v>6.98</v>
      </c>
      <c r="D147"/>
      <c r="E147" s="213"/>
      <c r="F147" s="213"/>
      <c r="G147" s="185"/>
    </row>
    <row r="148" spans="2:7" s="186" customFormat="1" outlineLevel="1" x14ac:dyDescent="0.25">
      <c r="B148" s="221" t="s">
        <v>899</v>
      </c>
      <c r="C148" s="221">
        <v>10.199999999999999</v>
      </c>
      <c r="D148"/>
      <c r="E148" s="213"/>
      <c r="F148" s="213"/>
      <c r="G148" s="185"/>
    </row>
    <row r="149" spans="2:7" s="186" customFormat="1" outlineLevel="1" x14ac:dyDescent="0.25">
      <c r="B149" s="221" t="s">
        <v>900</v>
      </c>
      <c r="C149" s="221">
        <v>8.51</v>
      </c>
      <c r="D149"/>
      <c r="E149" s="213"/>
      <c r="F149" s="213"/>
      <c r="G149" s="185"/>
    </row>
    <row r="150" spans="2:7" s="186" customFormat="1" outlineLevel="1" x14ac:dyDescent="0.25">
      <c r="B150" s="221" t="s">
        <v>901</v>
      </c>
      <c r="C150" s="221">
        <v>2.08</v>
      </c>
      <c r="D150"/>
      <c r="E150" s="213"/>
      <c r="F150" s="213"/>
      <c r="G150" s="185"/>
    </row>
    <row r="151" spans="2:7" s="186" customFormat="1" outlineLevel="1" x14ac:dyDescent="0.25">
      <c r="B151" s="221" t="s">
        <v>902</v>
      </c>
      <c r="C151" s="221">
        <v>2</v>
      </c>
      <c r="D151"/>
      <c r="E151" s="213"/>
      <c r="F151" s="213"/>
      <c r="G151" s="185"/>
    </row>
    <row r="152" spans="2:7" s="186" customFormat="1" outlineLevel="1" x14ac:dyDescent="0.25">
      <c r="B152" s="221" t="s">
        <v>903</v>
      </c>
      <c r="C152" s="221">
        <v>2.08</v>
      </c>
      <c r="D152"/>
      <c r="E152" s="213"/>
      <c r="F152" s="213"/>
      <c r="G152" s="185"/>
    </row>
    <row r="153" spans="2:7" s="186" customFormat="1" outlineLevel="1" x14ac:dyDescent="0.25">
      <c r="B153" s="221" t="s">
        <v>904</v>
      </c>
      <c r="C153" s="221">
        <v>20.59</v>
      </c>
      <c r="D153"/>
      <c r="E153" s="213"/>
      <c r="F153" s="213"/>
      <c r="G153" s="185"/>
    </row>
    <row r="154" spans="2:7" s="186" customFormat="1" outlineLevel="1" x14ac:dyDescent="0.25">
      <c r="B154" s="221" t="s">
        <v>905</v>
      </c>
      <c r="C154" s="221">
        <v>9</v>
      </c>
      <c r="D154"/>
      <c r="E154" s="213"/>
      <c r="F154" s="213"/>
      <c r="G154" s="185"/>
    </row>
    <row r="155" spans="2:7" s="186" customFormat="1" outlineLevel="1" x14ac:dyDescent="0.25">
      <c r="B155" s="221" t="s">
        <v>906</v>
      </c>
      <c r="C155" s="221">
        <v>3.75</v>
      </c>
      <c r="D155"/>
      <c r="E155" s="213"/>
      <c r="F155" s="213"/>
      <c r="G155" s="185"/>
    </row>
    <row r="156" spans="2:7" s="186" customFormat="1" outlineLevel="1" x14ac:dyDescent="0.25">
      <c r="B156" s="221" t="s">
        <v>907</v>
      </c>
      <c r="C156" s="221">
        <v>3.75</v>
      </c>
      <c r="D156"/>
      <c r="E156" s="213"/>
      <c r="F156" s="213"/>
      <c r="G156" s="185"/>
    </row>
    <row r="157" spans="2:7" s="186" customFormat="1" outlineLevel="1" x14ac:dyDescent="0.25">
      <c r="B157" s="221" t="s">
        <v>908</v>
      </c>
      <c r="C157" s="221">
        <v>5.66</v>
      </c>
      <c r="D157"/>
      <c r="E157" s="213"/>
      <c r="F157" s="213"/>
      <c r="G157" s="185"/>
    </row>
    <row r="158" spans="2:7" s="186" customFormat="1" outlineLevel="1" x14ac:dyDescent="0.25">
      <c r="B158" s="221" t="s">
        <v>909</v>
      </c>
      <c r="C158" s="221">
        <v>5.66</v>
      </c>
      <c r="D158"/>
      <c r="E158" s="213"/>
      <c r="F158" s="213"/>
      <c r="G158" s="185"/>
    </row>
    <row r="159" spans="2:7" s="186" customFormat="1" outlineLevel="1" x14ac:dyDescent="0.25">
      <c r="B159" s="221" t="s">
        <v>1252</v>
      </c>
      <c r="C159" s="221">
        <v>3.8</v>
      </c>
      <c r="D159"/>
      <c r="E159"/>
      <c r="F159" s="185"/>
      <c r="G159" s="185"/>
    </row>
    <row r="160" spans="2:7" s="186" customFormat="1" outlineLevel="1" x14ac:dyDescent="0.25">
      <c r="B160" s="221" t="s">
        <v>1253</v>
      </c>
      <c r="C160" s="221">
        <v>3.8</v>
      </c>
      <c r="D160"/>
      <c r="E160" s="185"/>
      <c r="F160" s="185"/>
      <c r="G160" s="185"/>
    </row>
    <row r="161" spans="2:9" s="186" customFormat="1" x14ac:dyDescent="0.25">
      <c r="B161" s="221" t="s">
        <v>190</v>
      </c>
      <c r="C161" s="221">
        <v>309.7</v>
      </c>
      <c r="D161"/>
      <c r="E161" s="185"/>
      <c r="F161" s="185"/>
      <c r="G161" s="185"/>
    </row>
    <row r="162" spans="2:9" s="186" customFormat="1" x14ac:dyDescent="0.25">
      <c r="B162" s="221"/>
      <c r="C162" s="221"/>
      <c r="D162"/>
      <c r="E162" s="185"/>
      <c r="F162" s="185"/>
      <c r="G162" s="185"/>
    </row>
    <row r="163" spans="2:9" s="186" customFormat="1" x14ac:dyDescent="0.25">
      <c r="B163" s="221"/>
      <c r="C163" s="221"/>
      <c r="D163"/>
      <c r="E163" s="185"/>
      <c r="F163" s="185"/>
      <c r="G163" s="185"/>
    </row>
    <row r="164" spans="2:9" s="188" customFormat="1" x14ac:dyDescent="0.25">
      <c r="B164" s="217" t="s">
        <v>356</v>
      </c>
      <c r="C164" s="204"/>
      <c r="D164" s="204"/>
      <c r="E164" s="204"/>
      <c r="F164"/>
      <c r="G164" s="210"/>
    </row>
    <row r="165" spans="2:9" s="186" customFormat="1" outlineLevel="1" x14ac:dyDescent="0.25">
      <c r="B165" s="203" t="s">
        <v>140</v>
      </c>
      <c r="C165" s="203" t="s">
        <v>172</v>
      </c>
      <c r="D165" s="203" t="s">
        <v>173</v>
      </c>
      <c r="E165" s="203" t="s">
        <v>203</v>
      </c>
      <c r="F165"/>
      <c r="G165" s="214"/>
    </row>
    <row r="166" spans="2:9" s="186" customFormat="1" outlineLevel="1" x14ac:dyDescent="0.25">
      <c r="B166" s="203" t="s">
        <v>890</v>
      </c>
      <c r="C166" s="203">
        <v>12.2</v>
      </c>
      <c r="D166" s="203">
        <v>0.9</v>
      </c>
      <c r="E166" s="203">
        <v>11.3</v>
      </c>
      <c r="F166"/>
      <c r="G166" s="214"/>
    </row>
    <row r="167" spans="2:9" s="186" customFormat="1" outlineLevel="1" x14ac:dyDescent="0.25">
      <c r="B167" s="203" t="s">
        <v>891</v>
      </c>
      <c r="C167" s="203">
        <v>10.38</v>
      </c>
      <c r="D167" s="203">
        <v>0.9</v>
      </c>
      <c r="E167" s="203">
        <v>9.48</v>
      </c>
      <c r="F167"/>
      <c r="G167" s="214"/>
    </row>
    <row r="168" spans="2:9" s="186" customFormat="1" outlineLevel="1" x14ac:dyDescent="0.25">
      <c r="B168" s="203" t="s">
        <v>335</v>
      </c>
      <c r="C168" s="203">
        <v>75.7</v>
      </c>
      <c r="D168" s="203">
        <v>20.399999999999999</v>
      </c>
      <c r="E168" s="203">
        <v>55.3</v>
      </c>
      <c r="F168"/>
      <c r="G168" s="214"/>
    </row>
    <row r="169" spans="2:9" s="186" customFormat="1" outlineLevel="1" x14ac:dyDescent="0.25">
      <c r="B169" s="203" t="s">
        <v>892</v>
      </c>
      <c r="C169" s="203">
        <v>13.34</v>
      </c>
      <c r="D169" s="203">
        <v>1.8</v>
      </c>
      <c r="E169" s="203">
        <v>11.54</v>
      </c>
      <c r="F169"/>
      <c r="G169" s="214"/>
    </row>
    <row r="170" spans="2:9" s="186" customFormat="1" outlineLevel="1" x14ac:dyDescent="0.25">
      <c r="B170" s="203" t="s">
        <v>350</v>
      </c>
      <c r="C170" s="203">
        <v>13.6</v>
      </c>
      <c r="D170" s="203">
        <v>1.8</v>
      </c>
      <c r="E170" s="203">
        <v>11.8</v>
      </c>
      <c r="F170"/>
      <c r="G170" s="214"/>
      <c r="I170" s="186">
        <f>0.8*2.1</f>
        <v>1.6800000000000002</v>
      </c>
    </row>
    <row r="171" spans="2:9" s="186" customFormat="1" outlineLevel="1" x14ac:dyDescent="0.25">
      <c r="B171" s="203" t="s">
        <v>894</v>
      </c>
      <c r="C171" s="203">
        <v>13.2</v>
      </c>
      <c r="D171" s="203">
        <v>0.9</v>
      </c>
      <c r="E171" s="203">
        <v>12.3</v>
      </c>
      <c r="F171"/>
      <c r="G171" s="214"/>
    </row>
    <row r="172" spans="2:9" s="186" customFormat="1" outlineLevel="1" x14ac:dyDescent="0.25">
      <c r="B172" s="203" t="s">
        <v>1251</v>
      </c>
      <c r="C172" s="203">
        <v>7.16</v>
      </c>
      <c r="D172" s="203">
        <v>1.68</v>
      </c>
      <c r="E172" s="203">
        <v>5.48</v>
      </c>
      <c r="F172"/>
      <c r="G172" s="214"/>
    </row>
    <row r="173" spans="2:9" s="186" customFormat="1" outlineLevel="1" x14ac:dyDescent="0.25">
      <c r="B173" s="203" t="s">
        <v>895</v>
      </c>
      <c r="C173" s="203">
        <v>35.47</v>
      </c>
      <c r="D173" s="203">
        <v>8.1</v>
      </c>
      <c r="E173" s="203">
        <v>27.37</v>
      </c>
      <c r="F173"/>
      <c r="G173" s="214"/>
    </row>
    <row r="174" spans="2:9" s="186" customFormat="1" outlineLevel="1" x14ac:dyDescent="0.25">
      <c r="B174" s="203" t="s">
        <v>896</v>
      </c>
      <c r="C174" s="203">
        <v>17.010000000000002</v>
      </c>
      <c r="D174" s="203">
        <v>0.8</v>
      </c>
      <c r="E174" s="203">
        <v>16.21</v>
      </c>
      <c r="F174"/>
      <c r="G174" s="214"/>
    </row>
    <row r="175" spans="2:9" s="186" customFormat="1" outlineLevel="1" x14ac:dyDescent="0.25">
      <c r="B175" s="203" t="s">
        <v>899</v>
      </c>
      <c r="C175" s="203">
        <v>13.1</v>
      </c>
      <c r="D175" s="203">
        <v>1.8</v>
      </c>
      <c r="E175" s="203">
        <v>11.3</v>
      </c>
      <c r="F175"/>
      <c r="G175" s="214"/>
    </row>
    <row r="176" spans="2:9" s="186" customFormat="1" outlineLevel="1" x14ac:dyDescent="0.25">
      <c r="B176" s="203" t="s">
        <v>900</v>
      </c>
      <c r="C176" s="203">
        <v>12.42</v>
      </c>
      <c r="D176" s="203">
        <v>1.8</v>
      </c>
      <c r="E176" s="203">
        <v>10.62</v>
      </c>
      <c r="F176"/>
      <c r="G176" s="214"/>
    </row>
    <row r="177" spans="2:9" s="186" customFormat="1" outlineLevel="1" x14ac:dyDescent="0.25">
      <c r="B177" s="203" t="s">
        <v>904</v>
      </c>
      <c r="C177" s="203">
        <v>18.64</v>
      </c>
      <c r="D177" s="203">
        <v>0.9</v>
      </c>
      <c r="E177" s="203">
        <v>17.739999999999998</v>
      </c>
      <c r="F177"/>
      <c r="G177" s="214"/>
    </row>
    <row r="178" spans="2:9" s="186" customFormat="1" outlineLevel="1" x14ac:dyDescent="0.25">
      <c r="B178" s="203" t="s">
        <v>158</v>
      </c>
      <c r="C178" s="203">
        <v>242.22</v>
      </c>
      <c r="D178" s="203"/>
      <c r="E178" s="203">
        <v>200.44</v>
      </c>
      <c r="F178"/>
      <c r="G178" s="214"/>
    </row>
    <row r="179" spans="2:9" s="186" customFormat="1" outlineLevel="1" x14ac:dyDescent="0.25">
      <c r="B179" s="203"/>
      <c r="C179" s="203"/>
      <c r="D179" s="203"/>
      <c r="E179"/>
      <c r="F179" s="187"/>
      <c r="G179" s="187"/>
    </row>
    <row r="180" spans="2:9" ht="19.5" customHeight="1" outlineLevel="1" x14ac:dyDescent="0.25">
      <c r="E180" s="131"/>
      <c r="F180" s="131"/>
      <c r="G180" s="131"/>
    </row>
    <row r="183" spans="2:9" s="188" customFormat="1" x14ac:dyDescent="0.25">
      <c r="B183" s="217" t="s">
        <v>1259</v>
      </c>
      <c r="C183" s="204"/>
      <c r="D183"/>
      <c r="E183"/>
      <c r="F183"/>
      <c r="G183" s="210"/>
    </row>
    <row r="184" spans="2:9" s="186" customFormat="1" outlineLevel="1" x14ac:dyDescent="0.25">
      <c r="B184" s="203" t="s">
        <v>140</v>
      </c>
      <c r="C184" s="203" t="s">
        <v>172</v>
      </c>
      <c r="D184"/>
      <c r="E184"/>
      <c r="F184"/>
      <c r="G184" s="214"/>
    </row>
    <row r="185" spans="2:9" s="186" customFormat="1" outlineLevel="1" x14ac:dyDescent="0.25">
      <c r="B185" s="203" t="s">
        <v>890</v>
      </c>
      <c r="C185" s="203">
        <v>12.2</v>
      </c>
      <c r="D185"/>
      <c r="E185"/>
      <c r="F185"/>
      <c r="G185" s="214"/>
    </row>
    <row r="186" spans="2:9" s="186" customFormat="1" outlineLevel="1" x14ac:dyDescent="0.25">
      <c r="B186" s="203" t="s">
        <v>891</v>
      </c>
      <c r="C186" s="203">
        <v>10.38</v>
      </c>
      <c r="D186"/>
      <c r="E186"/>
      <c r="F186"/>
      <c r="G186" s="214"/>
    </row>
    <row r="187" spans="2:9" s="186" customFormat="1" outlineLevel="1" x14ac:dyDescent="0.25">
      <c r="B187" s="203" t="s">
        <v>335</v>
      </c>
      <c r="C187" s="203">
        <v>75.7</v>
      </c>
      <c r="D187"/>
      <c r="E187"/>
      <c r="F187"/>
      <c r="G187" s="214"/>
    </row>
    <row r="188" spans="2:9" s="186" customFormat="1" outlineLevel="1" x14ac:dyDescent="0.25">
      <c r="B188" s="203" t="s">
        <v>963</v>
      </c>
      <c r="C188" s="203">
        <v>10.8</v>
      </c>
      <c r="D188"/>
      <c r="E188"/>
      <c r="F188"/>
      <c r="G188" s="214"/>
    </row>
    <row r="189" spans="2:9" s="186" customFormat="1" outlineLevel="1" x14ac:dyDescent="0.25">
      <c r="B189" s="203" t="s">
        <v>892</v>
      </c>
      <c r="C189" s="203">
        <v>13.34</v>
      </c>
      <c r="D189"/>
      <c r="E189"/>
      <c r="F189"/>
      <c r="G189" s="214"/>
      <c r="I189" s="186">
        <f>0.8*2.1</f>
        <v>1.6800000000000002</v>
      </c>
    </row>
    <row r="190" spans="2:9" s="186" customFormat="1" outlineLevel="1" x14ac:dyDescent="0.25">
      <c r="B190" s="203" t="s">
        <v>350</v>
      </c>
      <c r="C190" s="203">
        <v>13.6</v>
      </c>
      <c r="D190"/>
      <c r="E190"/>
      <c r="F190"/>
      <c r="G190" s="214"/>
    </row>
    <row r="191" spans="2:9" s="186" customFormat="1" outlineLevel="1" x14ac:dyDescent="0.25">
      <c r="B191" s="203" t="s">
        <v>893</v>
      </c>
      <c r="C191" s="203">
        <v>18</v>
      </c>
      <c r="D191"/>
      <c r="E191"/>
      <c r="F191"/>
      <c r="G191" s="214"/>
    </row>
    <row r="192" spans="2:9" s="186" customFormat="1" outlineLevel="1" x14ac:dyDescent="0.25">
      <c r="B192" s="203" t="s">
        <v>894</v>
      </c>
      <c r="C192" s="203">
        <v>13.2</v>
      </c>
      <c r="D192"/>
      <c r="E192"/>
      <c r="F192"/>
      <c r="G192" s="214"/>
    </row>
    <row r="193" spans="2:7" s="186" customFormat="1" outlineLevel="1" x14ac:dyDescent="0.25">
      <c r="B193" s="203" t="s">
        <v>189</v>
      </c>
      <c r="C193" s="203">
        <v>12.66</v>
      </c>
      <c r="D193"/>
      <c r="E193"/>
      <c r="F193"/>
      <c r="G193" s="214"/>
    </row>
    <row r="194" spans="2:7" s="186" customFormat="1" outlineLevel="1" x14ac:dyDescent="0.25">
      <c r="B194" s="203" t="s">
        <v>1251</v>
      </c>
      <c r="C194" s="203">
        <v>7.16</v>
      </c>
      <c r="D194"/>
      <c r="E194"/>
      <c r="F194"/>
      <c r="G194" s="214"/>
    </row>
    <row r="195" spans="2:7" s="186" customFormat="1" outlineLevel="1" x14ac:dyDescent="0.25">
      <c r="B195" s="203" t="s">
        <v>257</v>
      </c>
      <c r="C195" s="203">
        <v>7.2</v>
      </c>
      <c r="D195"/>
      <c r="E195"/>
      <c r="F195"/>
      <c r="G195" s="214"/>
    </row>
    <row r="196" spans="2:7" s="186" customFormat="1" outlineLevel="1" x14ac:dyDescent="0.25">
      <c r="B196" s="203" t="s">
        <v>895</v>
      </c>
      <c r="C196" s="203">
        <v>35.47</v>
      </c>
      <c r="D196"/>
      <c r="E196"/>
      <c r="F196"/>
      <c r="G196" s="214"/>
    </row>
    <row r="197" spans="2:7" s="186" customFormat="1" outlineLevel="1" x14ac:dyDescent="0.25">
      <c r="B197" s="203" t="s">
        <v>260</v>
      </c>
      <c r="C197" s="203">
        <v>10.4</v>
      </c>
      <c r="D197"/>
      <c r="E197"/>
      <c r="F197"/>
      <c r="G197" s="214"/>
    </row>
    <row r="198" spans="2:7" s="186" customFormat="1" outlineLevel="1" x14ac:dyDescent="0.25">
      <c r="B198" s="203" t="s">
        <v>896</v>
      </c>
      <c r="C198" s="203">
        <v>17.010000000000002</v>
      </c>
      <c r="D198"/>
      <c r="E198"/>
      <c r="F198" s="187"/>
      <c r="G198" s="187"/>
    </row>
    <row r="199" spans="2:7" outlineLevel="1" x14ac:dyDescent="0.25">
      <c r="B199" s="203" t="s">
        <v>897</v>
      </c>
      <c r="C199" s="203">
        <v>12.2</v>
      </c>
      <c r="D199"/>
      <c r="E199"/>
      <c r="F199" s="131"/>
      <c r="G199" s="131"/>
    </row>
    <row r="200" spans="2:7" x14ac:dyDescent="0.25">
      <c r="B200" s="203" t="s">
        <v>898</v>
      </c>
      <c r="C200" s="203">
        <v>11.08</v>
      </c>
      <c r="D200"/>
      <c r="E200"/>
    </row>
    <row r="201" spans="2:7" x14ac:dyDescent="0.25">
      <c r="B201" s="203" t="s">
        <v>899</v>
      </c>
      <c r="C201" s="203">
        <v>13.1</v>
      </c>
      <c r="D201"/>
      <c r="E201"/>
    </row>
    <row r="202" spans="2:7" x14ac:dyDescent="0.25">
      <c r="B202" s="203" t="s">
        <v>900</v>
      </c>
      <c r="C202" s="203">
        <v>12.42</v>
      </c>
      <c r="D202"/>
      <c r="E202"/>
    </row>
    <row r="203" spans="2:7" x14ac:dyDescent="0.25">
      <c r="B203" s="203" t="s">
        <v>901</v>
      </c>
      <c r="C203" s="203">
        <v>5.8</v>
      </c>
      <c r="D203"/>
      <c r="E203"/>
    </row>
    <row r="204" spans="2:7" x14ac:dyDescent="0.25">
      <c r="B204" s="203" t="s">
        <v>902</v>
      </c>
      <c r="C204" s="203">
        <v>5.7</v>
      </c>
      <c r="D204"/>
      <c r="E204"/>
    </row>
    <row r="205" spans="2:7" x14ac:dyDescent="0.25">
      <c r="B205" s="203" t="s">
        <v>903</v>
      </c>
      <c r="C205" s="203">
        <v>5.8</v>
      </c>
      <c r="D205"/>
      <c r="E205"/>
    </row>
    <row r="206" spans="2:7" x14ac:dyDescent="0.25">
      <c r="B206" s="203" t="s">
        <v>904</v>
      </c>
      <c r="C206" s="203">
        <v>18.64</v>
      </c>
      <c r="D206"/>
      <c r="E206"/>
    </row>
    <row r="207" spans="2:7" x14ac:dyDescent="0.25">
      <c r="B207" s="203" t="s">
        <v>905</v>
      </c>
      <c r="C207" s="203">
        <v>12.2</v>
      </c>
      <c r="D207"/>
      <c r="E207"/>
    </row>
    <row r="208" spans="2:7" x14ac:dyDescent="0.25">
      <c r="B208" s="203" t="s">
        <v>906</v>
      </c>
      <c r="C208" s="203">
        <v>7.75</v>
      </c>
      <c r="D208"/>
      <c r="E208"/>
    </row>
    <row r="209" spans="2:5" x14ac:dyDescent="0.25">
      <c r="B209" s="203" t="s">
        <v>907</v>
      </c>
      <c r="C209" s="203">
        <v>7.75</v>
      </c>
      <c r="D209"/>
      <c r="E209"/>
    </row>
    <row r="210" spans="2:5" x14ac:dyDescent="0.25">
      <c r="B210" s="203" t="s">
        <v>908</v>
      </c>
      <c r="C210" s="203">
        <v>9.6999999999999993</v>
      </c>
      <c r="D210"/>
      <c r="E210"/>
    </row>
    <row r="211" spans="2:5" x14ac:dyDescent="0.25">
      <c r="B211" s="203" t="s">
        <v>909</v>
      </c>
      <c r="C211" s="203">
        <v>9.6999999999999993</v>
      </c>
      <c r="D211"/>
      <c r="E211"/>
    </row>
    <row r="212" spans="2:5" x14ac:dyDescent="0.25">
      <c r="B212" s="203" t="s">
        <v>1252</v>
      </c>
      <c r="C212" s="203">
        <v>7.85</v>
      </c>
      <c r="D212"/>
      <c r="E212"/>
    </row>
    <row r="213" spans="2:5" x14ac:dyDescent="0.25">
      <c r="B213" s="203" t="s">
        <v>1253</v>
      </c>
      <c r="C213" s="203">
        <v>7.85</v>
      </c>
      <c r="D213"/>
      <c r="E213"/>
    </row>
    <row r="214" spans="2:5" x14ac:dyDescent="0.25">
      <c r="B214" s="203" t="s">
        <v>358</v>
      </c>
      <c r="C214" s="203"/>
      <c r="D214"/>
      <c r="E214"/>
    </row>
  </sheetData>
  <sortState xmlns:xlrd2="http://schemas.microsoft.com/office/spreadsheetml/2017/richdata2" ref="B2:G62">
    <sortCondition ref="B59:B62"/>
  </sortState>
  <mergeCells count="1">
    <mergeCell ref="B2:G6"/>
  </mergeCells>
  <phoneticPr fontId="2" type="noConversion"/>
  <pageMargins left="0.511811024" right="0.511811024" top="0.78740157499999996" bottom="0.78740157499999996" header="0.31496062000000002" footer="0.31496062000000002"/>
  <pageSetup paperSize="9" scale="5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1834-8C58-469D-8BBF-02EE753EF15A}">
  <sheetPr codeName="Planilha11"/>
  <dimension ref="A1:L106"/>
  <sheetViews>
    <sheetView workbookViewId="0">
      <selection sqref="A1:E1"/>
    </sheetView>
  </sheetViews>
  <sheetFormatPr defaultRowHeight="19.5" x14ac:dyDescent="0.3"/>
  <cols>
    <col min="1" max="2" width="9.140625" style="161"/>
    <col min="3" max="3" width="22.85546875" style="161" customWidth="1"/>
    <col min="4" max="16384" width="9.140625" style="161"/>
  </cols>
  <sheetData>
    <row r="1" spans="1:12" x14ac:dyDescent="0.3">
      <c r="A1" s="1033" t="s">
        <v>361</v>
      </c>
      <c r="B1" s="1033" t="s">
        <v>362</v>
      </c>
      <c r="C1" s="1033" t="s">
        <v>362</v>
      </c>
      <c r="D1" s="1033" t="s">
        <v>362</v>
      </c>
      <c r="E1" s="1033" t="s">
        <v>362</v>
      </c>
    </row>
    <row r="2" spans="1:12" x14ac:dyDescent="0.3">
      <c r="A2" s="162" t="s">
        <v>363</v>
      </c>
      <c r="B2" s="1035" t="s">
        <v>364</v>
      </c>
      <c r="C2" s="1035" t="s">
        <v>362</v>
      </c>
      <c r="D2" s="1035" t="s">
        <v>362</v>
      </c>
      <c r="E2" s="1035" t="s">
        <v>362</v>
      </c>
    </row>
    <row r="3" spans="1:12" x14ac:dyDescent="0.3">
      <c r="A3" s="163" t="s">
        <v>365</v>
      </c>
      <c r="B3" s="1036" t="s">
        <v>366</v>
      </c>
      <c r="C3" s="1036" t="s">
        <v>362</v>
      </c>
      <c r="D3" s="1036" t="s">
        <v>362</v>
      </c>
      <c r="E3" s="1036" t="s">
        <v>362</v>
      </c>
    </row>
    <row r="4" spans="1:12" x14ac:dyDescent="0.3">
      <c r="A4" s="162" t="s">
        <v>367</v>
      </c>
      <c r="B4" s="1035"/>
      <c r="C4" s="1035"/>
      <c r="D4" s="1035"/>
      <c r="E4" s="1035"/>
    </row>
    <row r="5" spans="1:12" x14ac:dyDescent="0.3">
      <c r="A5" s="163" t="s">
        <v>368</v>
      </c>
      <c r="B5" s="1036" t="s">
        <v>362</v>
      </c>
      <c r="C5" s="1036" t="s">
        <v>362</v>
      </c>
      <c r="D5" s="1036" t="s">
        <v>362</v>
      </c>
      <c r="E5" s="1036" t="s">
        <v>362</v>
      </c>
    </row>
    <row r="7" spans="1:12" x14ac:dyDescent="0.3">
      <c r="A7" s="1033" t="s">
        <v>369</v>
      </c>
      <c r="B7" s="1033" t="s">
        <v>362</v>
      </c>
      <c r="C7" s="1033" t="s">
        <v>362</v>
      </c>
      <c r="D7" s="1033" t="s">
        <v>362</v>
      </c>
      <c r="E7" s="1033" t="s">
        <v>362</v>
      </c>
    </row>
    <row r="9" spans="1:12" x14ac:dyDescent="0.3">
      <c r="A9" s="1033" t="s">
        <v>370</v>
      </c>
      <c r="B9" s="1033" t="s">
        <v>362</v>
      </c>
      <c r="C9" s="1033" t="s">
        <v>362</v>
      </c>
      <c r="D9" s="1033" t="s">
        <v>362</v>
      </c>
      <c r="E9" s="1033" t="s">
        <v>362</v>
      </c>
    </row>
    <row r="10" spans="1:12" x14ac:dyDescent="0.3">
      <c r="A10" s="1031" t="s">
        <v>371</v>
      </c>
      <c r="B10" s="1031" t="s">
        <v>362</v>
      </c>
      <c r="C10" s="1031" t="s">
        <v>362</v>
      </c>
      <c r="D10" s="1031" t="s">
        <v>362</v>
      </c>
      <c r="E10" s="1031" t="s">
        <v>362</v>
      </c>
    </row>
    <row r="11" spans="1:12" ht="25.5" x14ac:dyDescent="0.3">
      <c r="A11" s="164" t="s">
        <v>372</v>
      </c>
      <c r="B11" s="164" t="s">
        <v>373</v>
      </c>
      <c r="C11" s="164" t="s">
        <v>374</v>
      </c>
      <c r="D11" s="164" t="s">
        <v>375</v>
      </c>
      <c r="E11" s="164" t="s">
        <v>376</v>
      </c>
    </row>
    <row r="12" spans="1:12" x14ac:dyDescent="0.3">
      <c r="A12" s="165">
        <v>1</v>
      </c>
      <c r="B12" s="162" t="s">
        <v>377</v>
      </c>
      <c r="C12" s="162" t="s">
        <v>378</v>
      </c>
      <c r="D12" s="166">
        <v>22.1</v>
      </c>
      <c r="E12" s="162" t="s">
        <v>379</v>
      </c>
    </row>
    <row r="13" spans="1:12" x14ac:dyDescent="0.3">
      <c r="A13" s="167">
        <v>2</v>
      </c>
      <c r="B13" s="163" t="s">
        <v>380</v>
      </c>
      <c r="C13" s="163" t="s">
        <v>381</v>
      </c>
      <c r="D13" s="168">
        <v>160.6</v>
      </c>
      <c r="E13" s="163" t="s">
        <v>382</v>
      </c>
    </row>
    <row r="14" spans="1:12" x14ac:dyDescent="0.3">
      <c r="A14" s="165">
        <v>3</v>
      </c>
      <c r="B14" s="162" t="s">
        <v>383</v>
      </c>
      <c r="C14" s="162" t="s">
        <v>384</v>
      </c>
      <c r="D14" s="166">
        <v>431.6</v>
      </c>
      <c r="E14" s="162" t="s">
        <v>385</v>
      </c>
    </row>
    <row r="15" spans="1:12" x14ac:dyDescent="0.3">
      <c r="A15" s="167">
        <v>4</v>
      </c>
      <c r="B15" s="163" t="s">
        <v>386</v>
      </c>
      <c r="C15" s="163" t="s">
        <v>387</v>
      </c>
      <c r="D15" s="168"/>
      <c r="E15" s="163" t="s">
        <v>385</v>
      </c>
    </row>
    <row r="16" spans="1:12" x14ac:dyDescent="0.3">
      <c r="A16" s="165">
        <v>5</v>
      </c>
      <c r="B16" s="162" t="s">
        <v>386</v>
      </c>
      <c r="C16" s="162" t="s">
        <v>388</v>
      </c>
      <c r="D16" s="166">
        <v>155.9</v>
      </c>
      <c r="E16" s="162" t="s">
        <v>385</v>
      </c>
      <c r="G16" s="1034" t="s">
        <v>389</v>
      </c>
      <c r="H16" s="1034"/>
      <c r="I16" s="1034"/>
      <c r="J16" s="1034"/>
      <c r="K16" s="1034"/>
      <c r="L16" s="1034"/>
    </row>
    <row r="17" spans="1:12" x14ac:dyDescent="0.3">
      <c r="A17" s="167">
        <v>6</v>
      </c>
      <c r="B17" s="163" t="s">
        <v>386</v>
      </c>
      <c r="C17" s="163" t="s">
        <v>390</v>
      </c>
      <c r="D17" s="168">
        <v>376.9</v>
      </c>
      <c r="E17" s="163" t="s">
        <v>385</v>
      </c>
      <c r="G17" s="1034"/>
      <c r="H17" s="1034"/>
      <c r="I17" s="1034"/>
      <c r="J17" s="1034"/>
      <c r="K17" s="1034"/>
      <c r="L17" s="1034"/>
    </row>
    <row r="18" spans="1:12" x14ac:dyDescent="0.3">
      <c r="A18" s="1031" t="s">
        <v>391</v>
      </c>
      <c r="B18" s="1031" t="s">
        <v>362</v>
      </c>
      <c r="C18" s="1031" t="s">
        <v>362</v>
      </c>
      <c r="D18" s="1031" t="s">
        <v>362</v>
      </c>
      <c r="E18" s="1031" t="s">
        <v>362</v>
      </c>
    </row>
    <row r="19" spans="1:12" ht="25.5" x14ac:dyDescent="0.3">
      <c r="A19" s="164" t="s">
        <v>372</v>
      </c>
      <c r="B19" s="164" t="s">
        <v>373</v>
      </c>
      <c r="C19" s="164" t="s">
        <v>374</v>
      </c>
      <c r="D19" s="164" t="s">
        <v>375</v>
      </c>
      <c r="E19" s="164" t="s">
        <v>376</v>
      </c>
    </row>
    <row r="20" spans="1:12" x14ac:dyDescent="0.3">
      <c r="A20" s="165">
        <v>1</v>
      </c>
      <c r="B20" s="162" t="s">
        <v>377</v>
      </c>
      <c r="C20" s="162" t="s">
        <v>378</v>
      </c>
      <c r="D20" s="166">
        <v>11.1</v>
      </c>
      <c r="E20" s="162" t="s">
        <v>379</v>
      </c>
    </row>
    <row r="21" spans="1:12" x14ac:dyDescent="0.3">
      <c r="A21" s="167">
        <v>2</v>
      </c>
      <c r="B21" s="163" t="s">
        <v>380</v>
      </c>
      <c r="C21" s="163" t="s">
        <v>381</v>
      </c>
      <c r="D21" s="168">
        <v>218.8</v>
      </c>
      <c r="E21" s="163" t="s">
        <v>382</v>
      </c>
    </row>
    <row r="22" spans="1:12" x14ac:dyDescent="0.3">
      <c r="A22" s="165">
        <v>3</v>
      </c>
      <c r="B22" s="162" t="s">
        <v>383</v>
      </c>
      <c r="C22" s="162" t="s">
        <v>384</v>
      </c>
      <c r="D22" s="166">
        <v>242</v>
      </c>
      <c r="E22" s="162" t="s">
        <v>385</v>
      </c>
    </row>
    <row r="23" spans="1:12" x14ac:dyDescent="0.3">
      <c r="A23" s="167">
        <v>4</v>
      </c>
      <c r="B23" s="163" t="s">
        <v>386</v>
      </c>
      <c r="C23" s="163" t="s">
        <v>387</v>
      </c>
      <c r="D23" s="168">
        <v>245.9</v>
      </c>
      <c r="E23" s="163" t="s">
        <v>385</v>
      </c>
    </row>
    <row r="24" spans="1:12" x14ac:dyDescent="0.3">
      <c r="A24" s="165">
        <v>5</v>
      </c>
      <c r="B24" s="162" t="s">
        <v>386</v>
      </c>
      <c r="C24" s="162" t="s">
        <v>388</v>
      </c>
      <c r="D24" s="166">
        <v>112.9</v>
      </c>
      <c r="E24" s="162" t="s">
        <v>385</v>
      </c>
    </row>
    <row r="25" spans="1:12" x14ac:dyDescent="0.3">
      <c r="A25" s="167">
        <v>6</v>
      </c>
      <c r="B25" s="163" t="s">
        <v>386</v>
      </c>
      <c r="C25" s="163" t="s">
        <v>390</v>
      </c>
      <c r="D25" s="168">
        <v>89.8</v>
      </c>
      <c r="E25" s="163" t="s">
        <v>385</v>
      </c>
    </row>
    <row r="26" spans="1:12" x14ac:dyDescent="0.3">
      <c r="A26" s="165">
        <v>7</v>
      </c>
      <c r="B26" s="162" t="s">
        <v>386</v>
      </c>
      <c r="C26" s="162" t="s">
        <v>392</v>
      </c>
      <c r="D26" s="166"/>
      <c r="E26" s="162" t="s">
        <v>385</v>
      </c>
    </row>
    <row r="28" spans="1:12" x14ac:dyDescent="0.3">
      <c r="A28" s="1033" t="s">
        <v>102</v>
      </c>
      <c r="B28" s="1033" t="s">
        <v>362</v>
      </c>
      <c r="C28" s="1033" t="s">
        <v>362</v>
      </c>
      <c r="D28" s="1033" t="s">
        <v>362</v>
      </c>
      <c r="E28" s="1033" t="s">
        <v>362</v>
      </c>
    </row>
    <row r="29" spans="1:12" x14ac:dyDescent="0.3">
      <c r="A29" s="1032" t="s">
        <v>393</v>
      </c>
      <c r="B29" s="1032" t="s">
        <v>362</v>
      </c>
      <c r="C29" s="1032" t="s">
        <v>362</v>
      </c>
      <c r="D29" s="1032" t="s">
        <v>362</v>
      </c>
      <c r="E29" s="1032" t="s">
        <v>362</v>
      </c>
    </row>
    <row r="30" spans="1:12" ht="25.5" x14ac:dyDescent="0.3">
      <c r="A30" s="172" t="s">
        <v>372</v>
      </c>
      <c r="B30" s="172" t="s">
        <v>373</v>
      </c>
      <c r="C30" s="172" t="s">
        <v>374</v>
      </c>
      <c r="D30" s="172" t="s">
        <v>375</v>
      </c>
      <c r="E30" s="172" t="s">
        <v>376</v>
      </c>
    </row>
    <row r="31" spans="1:12" x14ac:dyDescent="0.3">
      <c r="A31" s="173">
        <v>1</v>
      </c>
      <c r="B31" s="174" t="s">
        <v>377</v>
      </c>
      <c r="C31" s="174" t="s">
        <v>378</v>
      </c>
      <c r="D31" s="175"/>
      <c r="E31" s="174" t="s">
        <v>379</v>
      </c>
    </row>
    <row r="32" spans="1:12" x14ac:dyDescent="0.3">
      <c r="A32" s="176">
        <v>2</v>
      </c>
      <c r="B32" s="177" t="s">
        <v>380</v>
      </c>
      <c r="C32" s="177" t="s">
        <v>381</v>
      </c>
      <c r="D32" s="178"/>
      <c r="E32" s="177" t="s">
        <v>382</v>
      </c>
    </row>
    <row r="33" spans="1:5" x14ac:dyDescent="0.3">
      <c r="A33" s="173">
        <v>3</v>
      </c>
      <c r="B33" s="174" t="s">
        <v>383</v>
      </c>
      <c r="C33" s="174" t="s">
        <v>384</v>
      </c>
      <c r="D33" s="175"/>
      <c r="E33" s="174" t="s">
        <v>385</v>
      </c>
    </row>
    <row r="34" spans="1:5" x14ac:dyDescent="0.3">
      <c r="A34" s="176">
        <v>4</v>
      </c>
      <c r="B34" s="177" t="s">
        <v>386</v>
      </c>
      <c r="C34" s="177" t="s">
        <v>388</v>
      </c>
      <c r="D34" s="178"/>
      <c r="E34" s="177" t="s">
        <v>385</v>
      </c>
    </row>
    <row r="35" spans="1:5" x14ac:dyDescent="0.3">
      <c r="A35" s="173">
        <v>5</v>
      </c>
      <c r="B35" s="174" t="s">
        <v>386</v>
      </c>
      <c r="C35" s="174" t="s">
        <v>390</v>
      </c>
      <c r="D35" s="175"/>
      <c r="E35" s="174" t="s">
        <v>385</v>
      </c>
    </row>
    <row r="36" spans="1:5" x14ac:dyDescent="0.3">
      <c r="A36" s="1031" t="s">
        <v>394</v>
      </c>
      <c r="B36" s="1031" t="s">
        <v>362</v>
      </c>
      <c r="C36" s="1031" t="s">
        <v>362</v>
      </c>
      <c r="D36" s="1031" t="s">
        <v>362</v>
      </c>
      <c r="E36" s="1031" t="s">
        <v>362</v>
      </c>
    </row>
    <row r="37" spans="1:5" ht="25.5" x14ac:dyDescent="0.3">
      <c r="A37" s="164" t="s">
        <v>372</v>
      </c>
      <c r="B37" s="164" t="s">
        <v>373</v>
      </c>
      <c r="C37" s="164" t="s">
        <v>374</v>
      </c>
      <c r="D37" s="164" t="s">
        <v>375</v>
      </c>
      <c r="E37" s="164" t="s">
        <v>376</v>
      </c>
    </row>
    <row r="38" spans="1:5" x14ac:dyDescent="0.3">
      <c r="A38" s="165">
        <v>1</v>
      </c>
      <c r="B38" s="162" t="s">
        <v>377</v>
      </c>
      <c r="C38" s="162" t="s">
        <v>378</v>
      </c>
      <c r="D38" s="166">
        <v>11.8</v>
      </c>
      <c r="E38" s="162" t="s">
        <v>379</v>
      </c>
    </row>
    <row r="39" spans="1:5" x14ac:dyDescent="0.3">
      <c r="A39" s="167">
        <v>2</v>
      </c>
      <c r="B39" s="163" t="s">
        <v>380</v>
      </c>
      <c r="C39" s="163" t="s">
        <v>381</v>
      </c>
      <c r="D39" s="168">
        <v>247</v>
      </c>
      <c r="E39" s="163" t="s">
        <v>382</v>
      </c>
    </row>
    <row r="40" spans="1:5" x14ac:dyDescent="0.3">
      <c r="A40" s="165">
        <v>3</v>
      </c>
      <c r="B40" s="162" t="s">
        <v>383</v>
      </c>
      <c r="C40" s="162" t="s">
        <v>384</v>
      </c>
      <c r="D40" s="166">
        <v>343.3</v>
      </c>
      <c r="E40" s="162" t="s">
        <v>385</v>
      </c>
    </row>
    <row r="41" spans="1:5" x14ac:dyDescent="0.3">
      <c r="A41" s="167">
        <v>4</v>
      </c>
      <c r="B41" s="163" t="s">
        <v>386</v>
      </c>
      <c r="C41" s="163" t="s">
        <v>390</v>
      </c>
      <c r="D41" s="168">
        <v>948.9</v>
      </c>
      <c r="E41" s="163" t="s">
        <v>385</v>
      </c>
    </row>
    <row r="42" spans="1:5" x14ac:dyDescent="0.3">
      <c r="A42" s="1031" t="s">
        <v>391</v>
      </c>
      <c r="B42" s="1031" t="s">
        <v>362</v>
      </c>
      <c r="C42" s="1031" t="s">
        <v>362</v>
      </c>
      <c r="D42" s="1031" t="s">
        <v>362</v>
      </c>
      <c r="E42" s="1031" t="s">
        <v>362</v>
      </c>
    </row>
    <row r="43" spans="1:5" ht="25.5" x14ac:dyDescent="0.3">
      <c r="A43" s="164" t="s">
        <v>372</v>
      </c>
      <c r="B43" s="164" t="s">
        <v>373</v>
      </c>
      <c r="C43" s="164" t="s">
        <v>374</v>
      </c>
      <c r="D43" s="164" t="s">
        <v>375</v>
      </c>
      <c r="E43" s="164" t="s">
        <v>376</v>
      </c>
    </row>
    <row r="44" spans="1:5" x14ac:dyDescent="0.3">
      <c r="A44" s="165">
        <v>1</v>
      </c>
      <c r="B44" s="162" t="s">
        <v>377</v>
      </c>
      <c r="C44" s="162" t="s">
        <v>378</v>
      </c>
      <c r="D44" s="166">
        <v>13.6</v>
      </c>
      <c r="E44" s="162" t="s">
        <v>379</v>
      </c>
    </row>
    <row r="45" spans="1:5" x14ac:dyDescent="0.3">
      <c r="A45" s="167">
        <v>2</v>
      </c>
      <c r="B45" s="163" t="s">
        <v>380</v>
      </c>
      <c r="C45" s="163" t="s">
        <v>381</v>
      </c>
      <c r="D45" s="168">
        <v>198.2</v>
      </c>
      <c r="E45" s="163" t="s">
        <v>382</v>
      </c>
    </row>
    <row r="46" spans="1:5" x14ac:dyDescent="0.3">
      <c r="A46" s="165">
        <v>3</v>
      </c>
      <c r="B46" s="162" t="s">
        <v>383</v>
      </c>
      <c r="C46" s="162" t="s">
        <v>384</v>
      </c>
      <c r="D46" s="166">
        <v>276.2</v>
      </c>
      <c r="E46" s="162" t="s">
        <v>385</v>
      </c>
    </row>
    <row r="47" spans="1:5" x14ac:dyDescent="0.3">
      <c r="A47" s="167">
        <v>4</v>
      </c>
      <c r="B47" s="163" t="s">
        <v>386</v>
      </c>
      <c r="C47" s="163" t="s">
        <v>387</v>
      </c>
      <c r="D47" s="168">
        <v>232.9</v>
      </c>
      <c r="E47" s="163" t="s">
        <v>385</v>
      </c>
    </row>
    <row r="48" spans="1:5" x14ac:dyDescent="0.3">
      <c r="A48" s="165">
        <v>5</v>
      </c>
      <c r="B48" s="162" t="s">
        <v>386</v>
      </c>
      <c r="C48" s="162" t="s">
        <v>388</v>
      </c>
      <c r="D48" s="166">
        <v>162.19999999999999</v>
      </c>
      <c r="E48" s="162" t="s">
        <v>385</v>
      </c>
    </row>
    <row r="49" spans="1:5" x14ac:dyDescent="0.3">
      <c r="A49" s="167">
        <v>6</v>
      </c>
      <c r="B49" s="163" t="s">
        <v>386</v>
      </c>
      <c r="C49" s="163" t="s">
        <v>390</v>
      </c>
      <c r="D49" s="168">
        <v>152.19999999999999</v>
      </c>
      <c r="E49" s="163" t="s">
        <v>385</v>
      </c>
    </row>
    <row r="50" spans="1:5" x14ac:dyDescent="0.3">
      <c r="A50" s="165">
        <v>7</v>
      </c>
      <c r="B50" s="162" t="s">
        <v>386</v>
      </c>
      <c r="C50" s="162" t="s">
        <v>392</v>
      </c>
      <c r="D50" s="166">
        <v>28</v>
      </c>
      <c r="E50" s="162" t="s">
        <v>385</v>
      </c>
    </row>
    <row r="52" spans="1:5" x14ac:dyDescent="0.3">
      <c r="A52" s="1033" t="s">
        <v>395</v>
      </c>
      <c r="B52" s="1033" t="s">
        <v>362</v>
      </c>
      <c r="C52" s="1033" t="s">
        <v>362</v>
      </c>
      <c r="D52" s="1033" t="s">
        <v>362</v>
      </c>
      <c r="E52" s="1033" t="s">
        <v>362</v>
      </c>
    </row>
    <row r="53" spans="1:5" x14ac:dyDescent="0.3">
      <c r="A53" s="1031" t="s">
        <v>394</v>
      </c>
      <c r="B53" s="1031" t="s">
        <v>362</v>
      </c>
      <c r="C53" s="1031" t="s">
        <v>362</v>
      </c>
      <c r="D53" s="1031" t="s">
        <v>362</v>
      </c>
      <c r="E53" s="1031" t="s">
        <v>362</v>
      </c>
    </row>
    <row r="54" spans="1:5" ht="25.5" x14ac:dyDescent="0.3">
      <c r="A54" s="164" t="s">
        <v>372</v>
      </c>
      <c r="B54" s="164" t="s">
        <v>373</v>
      </c>
      <c r="C54" s="164" t="s">
        <v>374</v>
      </c>
      <c r="D54" s="164" t="s">
        <v>375</v>
      </c>
      <c r="E54" s="164" t="s">
        <v>376</v>
      </c>
    </row>
    <row r="55" spans="1:5" x14ac:dyDescent="0.3">
      <c r="A55" s="165">
        <v>1</v>
      </c>
      <c r="B55" s="162" t="s">
        <v>377</v>
      </c>
      <c r="C55" s="162" t="s">
        <v>378</v>
      </c>
      <c r="D55" s="166">
        <v>2.7</v>
      </c>
      <c r="E55" s="162" t="s">
        <v>379</v>
      </c>
    </row>
    <row r="56" spans="1:5" x14ac:dyDescent="0.3">
      <c r="A56" s="167">
        <v>2</v>
      </c>
      <c r="B56" s="163" t="s">
        <v>380</v>
      </c>
      <c r="C56" s="163" t="s">
        <v>381</v>
      </c>
      <c r="D56" s="168">
        <v>53.9</v>
      </c>
      <c r="E56" s="163" t="s">
        <v>382</v>
      </c>
    </row>
    <row r="57" spans="1:5" x14ac:dyDescent="0.3">
      <c r="A57" s="165">
        <v>3</v>
      </c>
      <c r="B57" s="162" t="s">
        <v>383</v>
      </c>
      <c r="C57" s="162" t="s">
        <v>384</v>
      </c>
      <c r="D57" s="166">
        <v>86.6</v>
      </c>
      <c r="E57" s="162" t="s">
        <v>385</v>
      </c>
    </row>
    <row r="58" spans="1:5" x14ac:dyDescent="0.3">
      <c r="A58" s="167">
        <v>4</v>
      </c>
      <c r="B58" s="163" t="s">
        <v>386</v>
      </c>
      <c r="C58" s="163" t="s">
        <v>390</v>
      </c>
      <c r="D58" s="168">
        <v>227</v>
      </c>
      <c r="E58" s="163" t="s">
        <v>385</v>
      </c>
    </row>
    <row r="59" spans="1:5" x14ac:dyDescent="0.3">
      <c r="A59" s="1031" t="s">
        <v>391</v>
      </c>
      <c r="B59" s="1031" t="s">
        <v>362</v>
      </c>
      <c r="C59" s="1031" t="s">
        <v>362</v>
      </c>
      <c r="D59" s="1031" t="s">
        <v>362</v>
      </c>
      <c r="E59" s="1031" t="s">
        <v>362</v>
      </c>
    </row>
    <row r="60" spans="1:5" ht="25.5" x14ac:dyDescent="0.3">
      <c r="A60" s="164" t="s">
        <v>372</v>
      </c>
      <c r="B60" s="164" t="s">
        <v>373</v>
      </c>
      <c r="C60" s="164" t="s">
        <v>374</v>
      </c>
      <c r="D60" s="164" t="s">
        <v>375</v>
      </c>
      <c r="E60" s="164" t="s">
        <v>376</v>
      </c>
    </row>
    <row r="61" spans="1:5" x14ac:dyDescent="0.3">
      <c r="A61" s="165">
        <v>1</v>
      </c>
      <c r="B61" s="162" t="s">
        <v>377</v>
      </c>
      <c r="C61" s="162" t="s">
        <v>378</v>
      </c>
      <c r="D61" s="166">
        <v>2.6</v>
      </c>
      <c r="E61" s="162" t="s">
        <v>379</v>
      </c>
    </row>
    <row r="62" spans="1:5" x14ac:dyDescent="0.3">
      <c r="A62" s="167">
        <v>2</v>
      </c>
      <c r="B62" s="163" t="s">
        <v>380</v>
      </c>
      <c r="C62" s="163" t="s">
        <v>381</v>
      </c>
      <c r="D62" s="168">
        <v>57.1</v>
      </c>
      <c r="E62" s="163" t="s">
        <v>382</v>
      </c>
    </row>
    <row r="63" spans="1:5" x14ac:dyDescent="0.3">
      <c r="A63" s="165">
        <v>3</v>
      </c>
      <c r="B63" s="162" t="s">
        <v>383</v>
      </c>
      <c r="C63" s="162" t="s">
        <v>384</v>
      </c>
      <c r="D63" s="166">
        <v>89.5</v>
      </c>
      <c r="E63" s="162" t="s">
        <v>385</v>
      </c>
    </row>
    <row r="64" spans="1:5" x14ac:dyDescent="0.3">
      <c r="A64" s="167">
        <v>4</v>
      </c>
      <c r="B64" s="163" t="s">
        <v>386</v>
      </c>
      <c r="C64" s="163" t="s">
        <v>387</v>
      </c>
      <c r="D64" s="168">
        <v>127</v>
      </c>
      <c r="E64" s="163" t="s">
        <v>385</v>
      </c>
    </row>
    <row r="66" spans="1:5" x14ac:dyDescent="0.3">
      <c r="A66" s="1033" t="s">
        <v>396</v>
      </c>
      <c r="B66" s="1033" t="s">
        <v>362</v>
      </c>
      <c r="C66" s="1033" t="s">
        <v>362</v>
      </c>
      <c r="D66" s="1033" t="s">
        <v>362</v>
      </c>
      <c r="E66" s="1033" t="s">
        <v>362</v>
      </c>
    </row>
    <row r="67" spans="1:5" x14ac:dyDescent="0.3">
      <c r="A67" s="1032" t="s">
        <v>393</v>
      </c>
      <c r="B67" s="1032" t="s">
        <v>362</v>
      </c>
      <c r="C67" s="1032" t="s">
        <v>362</v>
      </c>
      <c r="D67" s="1032" t="s">
        <v>362</v>
      </c>
      <c r="E67" s="1032" t="s">
        <v>362</v>
      </c>
    </row>
    <row r="68" spans="1:5" ht="25.5" x14ac:dyDescent="0.3">
      <c r="A68" s="172" t="s">
        <v>372</v>
      </c>
      <c r="B68" s="172" t="s">
        <v>373</v>
      </c>
      <c r="C68" s="172" t="s">
        <v>374</v>
      </c>
      <c r="D68" s="172" t="s">
        <v>375</v>
      </c>
      <c r="E68" s="172" t="s">
        <v>376</v>
      </c>
    </row>
    <row r="69" spans="1:5" x14ac:dyDescent="0.3">
      <c r="A69" s="173">
        <v>1</v>
      </c>
      <c r="B69" s="174" t="s">
        <v>377</v>
      </c>
      <c r="C69" s="174" t="s">
        <v>378</v>
      </c>
      <c r="D69" s="175"/>
      <c r="E69" s="174" t="s">
        <v>379</v>
      </c>
    </row>
    <row r="70" spans="1:5" x14ac:dyDescent="0.3">
      <c r="A70" s="176">
        <v>2</v>
      </c>
      <c r="B70" s="177" t="s">
        <v>380</v>
      </c>
      <c r="C70" s="177" t="s">
        <v>381</v>
      </c>
      <c r="D70" s="178"/>
      <c r="E70" s="177" t="s">
        <v>382</v>
      </c>
    </row>
    <row r="71" spans="1:5" x14ac:dyDescent="0.3">
      <c r="A71" s="173">
        <v>3</v>
      </c>
      <c r="B71" s="174" t="s">
        <v>383</v>
      </c>
      <c r="C71" s="174" t="s">
        <v>384</v>
      </c>
      <c r="D71" s="175"/>
      <c r="E71" s="174" t="s">
        <v>385</v>
      </c>
    </row>
    <row r="72" spans="1:5" x14ac:dyDescent="0.3">
      <c r="A72" s="176">
        <v>4</v>
      </c>
      <c r="B72" s="177" t="s">
        <v>386</v>
      </c>
      <c r="C72" s="177" t="s">
        <v>390</v>
      </c>
      <c r="D72" s="178"/>
      <c r="E72" s="177" t="s">
        <v>385</v>
      </c>
    </row>
    <row r="73" spans="1:5" x14ac:dyDescent="0.3">
      <c r="A73" s="1031" t="s">
        <v>394</v>
      </c>
      <c r="B73" s="1031" t="s">
        <v>362</v>
      </c>
      <c r="C73" s="1031" t="s">
        <v>362</v>
      </c>
      <c r="D73" s="1031" t="s">
        <v>362</v>
      </c>
      <c r="E73" s="1031" t="s">
        <v>362</v>
      </c>
    </row>
    <row r="74" spans="1:5" ht="25.5" x14ac:dyDescent="0.3">
      <c r="A74" s="164" t="s">
        <v>372</v>
      </c>
      <c r="B74" s="164" t="s">
        <v>373</v>
      </c>
      <c r="C74" s="164" t="s">
        <v>374</v>
      </c>
      <c r="D74" s="164" t="s">
        <v>375</v>
      </c>
      <c r="E74" s="164" t="s">
        <v>376</v>
      </c>
    </row>
    <row r="75" spans="1:5" x14ac:dyDescent="0.3">
      <c r="A75" s="165">
        <v>1</v>
      </c>
      <c r="B75" s="162" t="s">
        <v>377</v>
      </c>
      <c r="C75" s="162" t="s">
        <v>378</v>
      </c>
      <c r="D75" s="166">
        <v>0.7</v>
      </c>
      <c r="E75" s="162" t="s">
        <v>379</v>
      </c>
    </row>
    <row r="76" spans="1:5" x14ac:dyDescent="0.3">
      <c r="A76" s="167">
        <v>2</v>
      </c>
      <c r="B76" s="163" t="s">
        <v>380</v>
      </c>
      <c r="C76" s="163" t="s">
        <v>381</v>
      </c>
      <c r="D76" s="168">
        <v>10.8</v>
      </c>
      <c r="E76" s="163" t="s">
        <v>382</v>
      </c>
    </row>
    <row r="77" spans="1:5" x14ac:dyDescent="0.3">
      <c r="A77" s="165">
        <v>3</v>
      </c>
      <c r="B77" s="162" t="s">
        <v>383</v>
      </c>
      <c r="C77" s="162" t="s">
        <v>384</v>
      </c>
      <c r="D77" s="166">
        <v>23.8</v>
      </c>
      <c r="E77" s="162" t="s">
        <v>385</v>
      </c>
    </row>
    <row r="78" spans="1:5" x14ac:dyDescent="0.3">
      <c r="A78" s="167">
        <v>4</v>
      </c>
      <c r="B78" s="163" t="s">
        <v>386</v>
      </c>
      <c r="C78" s="163" t="s">
        <v>390</v>
      </c>
      <c r="D78" s="168">
        <v>70.5</v>
      </c>
      <c r="E78" s="163" t="s">
        <v>385</v>
      </c>
    </row>
    <row r="79" spans="1:5" x14ac:dyDescent="0.3">
      <c r="A79" s="1031" t="s">
        <v>391</v>
      </c>
      <c r="B79" s="1031" t="s">
        <v>362</v>
      </c>
      <c r="C79" s="1031" t="s">
        <v>362</v>
      </c>
      <c r="D79" s="1031" t="s">
        <v>362</v>
      </c>
      <c r="E79" s="1031" t="s">
        <v>362</v>
      </c>
    </row>
    <row r="80" spans="1:5" ht="25.5" x14ac:dyDescent="0.3">
      <c r="A80" s="164" t="s">
        <v>372</v>
      </c>
      <c r="B80" s="164" t="s">
        <v>373</v>
      </c>
      <c r="C80" s="164" t="s">
        <v>374</v>
      </c>
      <c r="D80" s="164" t="s">
        <v>375</v>
      </c>
      <c r="E80" s="164" t="s">
        <v>376</v>
      </c>
    </row>
    <row r="81" spans="1:5" x14ac:dyDescent="0.3">
      <c r="A81" s="165">
        <v>1</v>
      </c>
      <c r="B81" s="162" t="s">
        <v>377</v>
      </c>
      <c r="C81" s="162" t="s">
        <v>378</v>
      </c>
      <c r="D81" s="166">
        <v>5.6</v>
      </c>
      <c r="E81" s="162" t="s">
        <v>379</v>
      </c>
    </row>
    <row r="82" spans="1:5" x14ac:dyDescent="0.3">
      <c r="A82" s="167">
        <v>2</v>
      </c>
      <c r="B82" s="163" t="s">
        <v>380</v>
      </c>
      <c r="C82" s="163" t="s">
        <v>381</v>
      </c>
      <c r="D82" s="168">
        <v>69.599999999999994</v>
      </c>
      <c r="E82" s="163" t="s">
        <v>382</v>
      </c>
    </row>
    <row r="83" spans="1:5" x14ac:dyDescent="0.3">
      <c r="A83" s="165">
        <v>3</v>
      </c>
      <c r="B83" s="162" t="s">
        <v>383</v>
      </c>
      <c r="C83" s="162" t="s">
        <v>384</v>
      </c>
      <c r="D83" s="166">
        <v>64.3</v>
      </c>
      <c r="E83" s="162" t="s">
        <v>385</v>
      </c>
    </row>
    <row r="84" spans="1:5" x14ac:dyDescent="0.3">
      <c r="A84" s="167">
        <v>4</v>
      </c>
      <c r="B84" s="163" t="s">
        <v>386</v>
      </c>
      <c r="C84" s="163" t="s">
        <v>387</v>
      </c>
      <c r="D84" s="168">
        <v>95.5</v>
      </c>
      <c r="E84" s="163" t="s">
        <v>385</v>
      </c>
    </row>
    <row r="85" spans="1:5" x14ac:dyDescent="0.3">
      <c r="A85" s="165">
        <v>5</v>
      </c>
      <c r="B85" s="162" t="s">
        <v>386</v>
      </c>
      <c r="C85" s="162" t="s">
        <v>388</v>
      </c>
      <c r="D85" s="166">
        <v>50.8</v>
      </c>
      <c r="E85" s="162" t="s">
        <v>385</v>
      </c>
    </row>
    <row r="86" spans="1:5" x14ac:dyDescent="0.3">
      <c r="A86" s="167">
        <v>6</v>
      </c>
      <c r="B86" s="163" t="s">
        <v>386</v>
      </c>
      <c r="C86" s="163" t="s">
        <v>390</v>
      </c>
      <c r="D86" s="168">
        <v>58.8</v>
      </c>
      <c r="E86" s="163" t="s">
        <v>385</v>
      </c>
    </row>
    <row r="87" spans="1:5" x14ac:dyDescent="0.3">
      <c r="A87" s="165">
        <v>7</v>
      </c>
      <c r="B87" s="162" t="s">
        <v>386</v>
      </c>
      <c r="C87" s="162" t="s">
        <v>392</v>
      </c>
      <c r="D87" s="166">
        <v>134.30000000000001</v>
      </c>
      <c r="E87" s="162" t="s">
        <v>385</v>
      </c>
    </row>
    <row r="89" spans="1:5" x14ac:dyDescent="0.3">
      <c r="A89" s="1033" t="s">
        <v>397</v>
      </c>
      <c r="B89" s="1033" t="s">
        <v>362</v>
      </c>
      <c r="C89" s="1033" t="s">
        <v>362</v>
      </c>
      <c r="D89" s="1033" t="s">
        <v>362</v>
      </c>
      <c r="E89" s="1033" t="s">
        <v>362</v>
      </c>
    </row>
    <row r="90" spans="1:5" x14ac:dyDescent="0.3">
      <c r="A90" s="1031" t="s">
        <v>394</v>
      </c>
      <c r="B90" s="1031" t="s">
        <v>362</v>
      </c>
      <c r="C90" s="1031" t="s">
        <v>362</v>
      </c>
      <c r="D90" s="1031" t="s">
        <v>362</v>
      </c>
      <c r="E90" s="1031" t="s">
        <v>362</v>
      </c>
    </row>
    <row r="91" spans="1:5" ht="25.5" x14ac:dyDescent="0.3">
      <c r="A91" s="164" t="s">
        <v>372</v>
      </c>
      <c r="B91" s="164" t="s">
        <v>373</v>
      </c>
      <c r="C91" s="164" t="s">
        <v>374</v>
      </c>
      <c r="D91" s="164" t="s">
        <v>375</v>
      </c>
      <c r="E91" s="164" t="s">
        <v>376</v>
      </c>
    </row>
    <row r="92" spans="1:5" x14ac:dyDescent="0.3">
      <c r="A92" s="165">
        <v>1</v>
      </c>
      <c r="B92" s="162" t="s">
        <v>377</v>
      </c>
      <c r="C92" s="162" t="s">
        <v>378</v>
      </c>
      <c r="D92" s="166">
        <v>0.1</v>
      </c>
      <c r="E92" s="162" t="s">
        <v>379</v>
      </c>
    </row>
    <row r="93" spans="1:5" x14ac:dyDescent="0.3">
      <c r="A93" s="167">
        <v>2</v>
      </c>
      <c r="B93" s="163" t="s">
        <v>380</v>
      </c>
      <c r="C93" s="163" t="s">
        <v>381</v>
      </c>
      <c r="D93" s="168">
        <v>2.4</v>
      </c>
      <c r="E93" s="163" t="s">
        <v>382</v>
      </c>
    </row>
    <row r="94" spans="1:5" x14ac:dyDescent="0.3">
      <c r="A94" s="165">
        <v>3</v>
      </c>
      <c r="B94" s="162" t="s">
        <v>383</v>
      </c>
      <c r="C94" s="162" t="s">
        <v>384</v>
      </c>
      <c r="D94" s="166">
        <v>7.8</v>
      </c>
      <c r="E94" s="162" t="s">
        <v>385</v>
      </c>
    </row>
    <row r="95" spans="1:5" x14ac:dyDescent="0.3">
      <c r="A95" s="167">
        <v>4</v>
      </c>
      <c r="B95" s="163" t="s">
        <v>386</v>
      </c>
      <c r="C95" s="163" t="s">
        <v>390</v>
      </c>
      <c r="D95" s="168">
        <v>29.3</v>
      </c>
      <c r="E95" s="163" t="s">
        <v>385</v>
      </c>
    </row>
    <row r="96" spans="1:5" x14ac:dyDescent="0.3">
      <c r="A96" s="1031" t="s">
        <v>391</v>
      </c>
      <c r="B96" s="1031" t="s">
        <v>362</v>
      </c>
      <c r="C96" s="1031" t="s">
        <v>362</v>
      </c>
      <c r="D96" s="1031" t="s">
        <v>362</v>
      </c>
      <c r="E96" s="1031" t="s">
        <v>362</v>
      </c>
    </row>
    <row r="97" spans="1:5" ht="25.5" x14ac:dyDescent="0.3">
      <c r="A97" s="164" t="s">
        <v>372</v>
      </c>
      <c r="B97" s="164" t="s">
        <v>373</v>
      </c>
      <c r="C97" s="164" t="s">
        <v>374</v>
      </c>
      <c r="D97" s="164" t="s">
        <v>375</v>
      </c>
      <c r="E97" s="164" t="s">
        <v>376</v>
      </c>
    </row>
    <row r="98" spans="1:5" x14ac:dyDescent="0.3">
      <c r="A98" s="165">
        <v>1</v>
      </c>
      <c r="B98" s="162" t="s">
        <v>377</v>
      </c>
      <c r="C98" s="162" t="s">
        <v>378</v>
      </c>
      <c r="D98" s="166">
        <v>0.2</v>
      </c>
      <c r="E98" s="162" t="s">
        <v>379</v>
      </c>
    </row>
    <row r="99" spans="1:5" x14ac:dyDescent="0.3">
      <c r="A99" s="167">
        <v>2</v>
      </c>
      <c r="B99" s="163" t="s">
        <v>380</v>
      </c>
      <c r="C99" s="163" t="s">
        <v>381</v>
      </c>
      <c r="D99" s="168">
        <v>3</v>
      </c>
      <c r="E99" s="163" t="s">
        <v>382</v>
      </c>
    </row>
    <row r="100" spans="1:5" x14ac:dyDescent="0.3">
      <c r="A100" s="165">
        <v>3</v>
      </c>
      <c r="B100" s="162" t="s">
        <v>383</v>
      </c>
      <c r="C100" s="162" t="s">
        <v>384</v>
      </c>
      <c r="D100" s="166">
        <v>3.2</v>
      </c>
      <c r="E100" s="162" t="s">
        <v>385</v>
      </c>
    </row>
    <row r="101" spans="1:5" x14ac:dyDescent="0.3">
      <c r="A101" s="167">
        <v>4</v>
      </c>
      <c r="B101" s="163" t="s">
        <v>386</v>
      </c>
      <c r="C101" s="163" t="s">
        <v>387</v>
      </c>
      <c r="D101" s="168">
        <v>5.0999999999999996</v>
      </c>
      <c r="E101" s="163" t="s">
        <v>385</v>
      </c>
    </row>
    <row r="103" spans="1:5" x14ac:dyDescent="0.3">
      <c r="A103" s="1030" t="s">
        <v>398</v>
      </c>
      <c r="B103" s="1030" t="s">
        <v>362</v>
      </c>
      <c r="C103" s="1030" t="s">
        <v>362</v>
      </c>
      <c r="D103" s="1030" t="s">
        <v>362</v>
      </c>
      <c r="E103" s="1030" t="s">
        <v>362</v>
      </c>
    </row>
    <row r="104" spans="1:5" x14ac:dyDescent="0.3">
      <c r="A104" s="1030" t="s">
        <v>399</v>
      </c>
      <c r="B104" s="1030" t="s">
        <v>362</v>
      </c>
      <c r="C104" s="1030" t="s">
        <v>362</v>
      </c>
      <c r="D104" s="1030" t="s">
        <v>362</v>
      </c>
      <c r="E104" s="1030" t="s">
        <v>362</v>
      </c>
    </row>
    <row r="106" spans="1:5" x14ac:dyDescent="0.3">
      <c r="A106" s="1031" t="s">
        <v>400</v>
      </c>
      <c r="B106" s="1031" t="s">
        <v>362</v>
      </c>
      <c r="C106" s="1031" t="s">
        <v>362</v>
      </c>
      <c r="D106" s="1031" t="s">
        <v>362</v>
      </c>
      <c r="E106" s="1031" t="s">
        <v>362</v>
      </c>
    </row>
  </sheetData>
  <mergeCells count="27">
    <mergeCell ref="A7:E7"/>
    <mergeCell ref="A1:E1"/>
    <mergeCell ref="B2:E2"/>
    <mergeCell ref="B3:E3"/>
    <mergeCell ref="B4:E4"/>
    <mergeCell ref="B5:E5"/>
    <mergeCell ref="A66:E66"/>
    <mergeCell ref="A9:E9"/>
    <mergeCell ref="A10:E10"/>
    <mergeCell ref="G16:L17"/>
    <mergeCell ref="A18:E18"/>
    <mergeCell ref="A28:E28"/>
    <mergeCell ref="A29:E29"/>
    <mergeCell ref="A36:E36"/>
    <mergeCell ref="A42:E42"/>
    <mergeCell ref="A52:E52"/>
    <mergeCell ref="A53:E53"/>
    <mergeCell ref="A59:E59"/>
    <mergeCell ref="A103:E103"/>
    <mergeCell ref="A104:E104"/>
    <mergeCell ref="A106:E106"/>
    <mergeCell ref="A67:E67"/>
    <mergeCell ref="A73:E73"/>
    <mergeCell ref="A79:E79"/>
    <mergeCell ref="A89:E89"/>
    <mergeCell ref="A90:E90"/>
    <mergeCell ref="A96:E96"/>
  </mergeCell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2">
    <tabColor theme="4" tint="0.79998168889431442"/>
    <pageSetUpPr fitToPage="1"/>
  </sheetPr>
  <dimension ref="A1:H574"/>
  <sheetViews>
    <sheetView zoomScaleNormal="100" zoomScaleSheetLayoutView="85" workbookViewId="0">
      <selection activeCell="D20" sqref="D20"/>
    </sheetView>
  </sheetViews>
  <sheetFormatPr defaultColWidth="8.85546875" defaultRowHeight="15" x14ac:dyDescent="0.25"/>
  <cols>
    <col min="1" max="1" width="11.42578125" style="140" customWidth="1"/>
    <col min="2" max="2" width="12.42578125" style="140" customWidth="1"/>
    <col min="3" max="3" width="11.28515625" style="140" customWidth="1"/>
    <col min="4" max="4" width="67.5703125" style="140" customWidth="1"/>
    <col min="5" max="5" width="12.140625" style="140" customWidth="1"/>
    <col min="6" max="6" width="12.42578125" style="140" customWidth="1"/>
    <col min="7" max="7" width="18.140625" style="140" customWidth="1"/>
    <col min="8" max="8" width="17" style="140" customWidth="1"/>
    <col min="9" max="16384" width="8.85546875" style="140"/>
  </cols>
  <sheetData>
    <row r="1" spans="1:8" x14ac:dyDescent="0.25">
      <c r="A1" s="646"/>
      <c r="B1" s="647"/>
      <c r="C1" s="648"/>
      <c r="D1" s="255" t="s">
        <v>1</v>
      </c>
      <c r="E1" s="255"/>
      <c r="F1" s="255"/>
      <c r="G1" s="255"/>
      <c r="H1" s="583"/>
    </row>
    <row r="2" spans="1:8" ht="15.75" x14ac:dyDescent="0.25">
      <c r="A2" s="649"/>
      <c r="B2" s="132"/>
      <c r="C2" s="193"/>
      <c r="D2" s="256" t="s">
        <v>78</v>
      </c>
      <c r="E2" s="257"/>
      <c r="F2" s="257"/>
      <c r="G2" s="257"/>
      <c r="H2" s="433"/>
    </row>
    <row r="3" spans="1:8" x14ac:dyDescent="0.25">
      <c r="A3" s="650"/>
      <c r="B3" s="194"/>
      <c r="C3" s="195"/>
      <c r="D3" s="651" t="s">
        <v>26</v>
      </c>
      <c r="E3" s="651"/>
      <c r="F3" s="651"/>
      <c r="G3" s="258"/>
      <c r="H3" s="652"/>
    </row>
    <row r="4" spans="1:8" ht="20.25" customHeight="1" x14ac:dyDescent="0.25">
      <c r="A4" s="1041" t="s">
        <v>29</v>
      </c>
      <c r="B4" s="1041"/>
      <c r="C4" s="1041"/>
      <c r="D4" s="1041"/>
      <c r="E4" s="1041"/>
      <c r="F4" s="1041"/>
      <c r="G4" s="1042"/>
      <c r="H4" s="1042"/>
    </row>
    <row r="5" spans="1:8" ht="15" customHeight="1" x14ac:dyDescent="0.25">
      <c r="A5" s="259" t="s">
        <v>151</v>
      </c>
      <c r="B5" s="231" t="s">
        <v>1300</v>
      </c>
      <c r="C5" s="231"/>
      <c r="D5" s="231"/>
      <c r="E5" s="231"/>
      <c r="F5" s="260"/>
      <c r="G5" s="1043" t="s">
        <v>37</v>
      </c>
      <c r="H5" s="1044"/>
    </row>
    <row r="6" spans="1:8" ht="15" customHeight="1" x14ac:dyDescent="0.25">
      <c r="A6" s="259" t="s">
        <v>2</v>
      </c>
      <c r="B6" s="231" t="s">
        <v>91</v>
      </c>
      <c r="C6" s="231"/>
      <c r="D6" s="231"/>
      <c r="E6" s="231"/>
      <c r="F6" s="260"/>
      <c r="G6" s="1045" t="s">
        <v>1161</v>
      </c>
      <c r="H6" s="1046"/>
    </row>
    <row r="7" spans="1:8" ht="15" customHeight="1" x14ac:dyDescent="0.25">
      <c r="A7" s="259" t="s">
        <v>3</v>
      </c>
      <c r="B7" s="231" t="s">
        <v>1362</v>
      </c>
      <c r="C7" s="231"/>
      <c r="D7" s="231"/>
      <c r="E7" s="231"/>
      <c r="F7" s="260"/>
      <c r="G7" s="1045"/>
      <c r="H7" s="1046"/>
    </row>
    <row r="8" spans="1:8" x14ac:dyDescent="0.25">
      <c r="A8" s="261" t="s">
        <v>53</v>
      </c>
      <c r="B8" s="262" t="s">
        <v>1364</v>
      </c>
      <c r="C8" s="262"/>
      <c r="D8" s="262"/>
      <c r="E8" s="262"/>
      <c r="F8" s="263"/>
      <c r="G8" s="1045"/>
      <c r="H8" s="1046"/>
    </row>
    <row r="9" spans="1:8" s="196" customFormat="1" ht="15.75" customHeight="1" x14ac:dyDescent="0.25">
      <c r="A9" s="653"/>
      <c r="B9" s="264"/>
      <c r="C9" s="264"/>
      <c r="D9" s="264"/>
      <c r="E9" s="264"/>
      <c r="F9" s="265"/>
      <c r="G9" s="1047"/>
      <c r="H9" s="1048"/>
    </row>
    <row r="10" spans="1:8" x14ac:dyDescent="0.25">
      <c r="A10" s="654"/>
      <c r="B10" s="270"/>
      <c r="C10" s="270"/>
      <c r="D10" s="270"/>
      <c r="E10" s="270"/>
      <c r="F10" s="270"/>
      <c r="G10" s="655"/>
      <c r="H10" s="656"/>
    </row>
    <row r="11" spans="1:8" x14ac:dyDescent="0.25">
      <c r="A11" s="266" t="s">
        <v>540</v>
      </c>
      <c r="B11" s="1037" t="s">
        <v>294</v>
      </c>
      <c r="C11" s="1037" t="s">
        <v>30</v>
      </c>
      <c r="D11" s="1038" t="s">
        <v>579</v>
      </c>
      <c r="E11" s="1037" t="s">
        <v>295</v>
      </c>
      <c r="F11" s="266" t="s">
        <v>98</v>
      </c>
      <c r="G11" s="277" t="s">
        <v>296</v>
      </c>
      <c r="H11" s="657">
        <v>1874.3100000000002</v>
      </c>
    </row>
    <row r="12" spans="1:8" x14ac:dyDescent="0.25">
      <c r="A12" s="1037" t="s">
        <v>5</v>
      </c>
      <c r="B12" s="1037"/>
      <c r="C12" s="1037"/>
      <c r="D12" s="1038"/>
      <c r="E12" s="1037"/>
      <c r="F12" s="1039" t="s">
        <v>32</v>
      </c>
      <c r="G12" s="1040" t="s">
        <v>615</v>
      </c>
      <c r="H12" s="1040"/>
    </row>
    <row r="13" spans="1:8" x14ac:dyDescent="0.25">
      <c r="A13" s="1037"/>
      <c r="B13" s="1037"/>
      <c r="C13" s="1037"/>
      <c r="D13" s="1038"/>
      <c r="E13" s="1037"/>
      <c r="F13" s="1039"/>
      <c r="G13" s="278" t="s">
        <v>33</v>
      </c>
      <c r="H13" s="278" t="s">
        <v>34</v>
      </c>
    </row>
    <row r="14" spans="1:8" x14ac:dyDescent="0.25">
      <c r="A14" s="271">
        <v>1</v>
      </c>
      <c r="B14" s="271" t="s">
        <v>43</v>
      </c>
      <c r="C14" s="271">
        <v>88262</v>
      </c>
      <c r="D14" s="272" t="s">
        <v>1865</v>
      </c>
      <c r="E14" s="273" t="s">
        <v>1860</v>
      </c>
      <c r="F14" s="274">
        <v>8</v>
      </c>
      <c r="G14" s="275" t="s">
        <v>1866</v>
      </c>
      <c r="H14" s="276">
        <v>205.52</v>
      </c>
    </row>
    <row r="15" spans="1:8" x14ac:dyDescent="0.25">
      <c r="A15" s="271">
        <v>2</v>
      </c>
      <c r="B15" s="271" t="s">
        <v>43</v>
      </c>
      <c r="C15" s="271">
        <v>88267</v>
      </c>
      <c r="D15" s="272" t="s">
        <v>1867</v>
      </c>
      <c r="E15" s="273" t="s">
        <v>1860</v>
      </c>
      <c r="F15" s="274">
        <v>8</v>
      </c>
      <c r="G15" s="275" t="s">
        <v>1868</v>
      </c>
      <c r="H15" s="276">
        <v>202.24</v>
      </c>
    </row>
    <row r="16" spans="1:8" x14ac:dyDescent="0.25">
      <c r="A16" s="271">
        <v>3</v>
      </c>
      <c r="B16" s="271" t="s">
        <v>43</v>
      </c>
      <c r="C16" s="271">
        <v>88309</v>
      </c>
      <c r="D16" s="272" t="s">
        <v>1869</v>
      </c>
      <c r="E16" s="273" t="s">
        <v>1860</v>
      </c>
      <c r="F16" s="274">
        <v>8</v>
      </c>
      <c r="G16" s="275" t="s">
        <v>1870</v>
      </c>
      <c r="H16" s="276">
        <v>208.32</v>
      </c>
    </row>
    <row r="17" spans="1:8" x14ac:dyDescent="0.25">
      <c r="A17" s="271">
        <v>4</v>
      </c>
      <c r="B17" s="271" t="s">
        <v>43</v>
      </c>
      <c r="C17" s="271">
        <v>88316</v>
      </c>
      <c r="D17" s="272" t="s">
        <v>1871</v>
      </c>
      <c r="E17" s="273" t="s">
        <v>1860</v>
      </c>
      <c r="F17" s="274">
        <v>8.1199999999999992</v>
      </c>
      <c r="G17" s="275" t="s">
        <v>1872</v>
      </c>
      <c r="H17" s="276">
        <v>170.19</v>
      </c>
    </row>
    <row r="18" spans="1:8" x14ac:dyDescent="0.25">
      <c r="A18" s="271">
        <v>5</v>
      </c>
      <c r="B18" s="271" t="s">
        <v>43</v>
      </c>
      <c r="C18" s="271">
        <v>88252</v>
      </c>
      <c r="D18" s="272" t="s">
        <v>1873</v>
      </c>
      <c r="E18" s="273" t="s">
        <v>1860</v>
      </c>
      <c r="F18" s="274">
        <v>4</v>
      </c>
      <c r="G18" s="275" t="s">
        <v>1874</v>
      </c>
      <c r="H18" s="276">
        <v>83.2</v>
      </c>
    </row>
    <row r="19" spans="1:8" ht="25.5" x14ac:dyDescent="0.25">
      <c r="A19" s="271">
        <v>6</v>
      </c>
      <c r="B19" s="271" t="s">
        <v>43</v>
      </c>
      <c r="C19" s="271">
        <v>370</v>
      </c>
      <c r="D19" s="272" t="s">
        <v>1875</v>
      </c>
      <c r="E19" s="273" t="s">
        <v>1876</v>
      </c>
      <c r="F19" s="274">
        <v>7.8899999999999998E-2</v>
      </c>
      <c r="G19" s="275" t="s">
        <v>1877</v>
      </c>
      <c r="H19" s="276">
        <v>7.1</v>
      </c>
    </row>
    <row r="20" spans="1:8" ht="25.5" x14ac:dyDescent="0.25">
      <c r="A20" s="271">
        <v>7</v>
      </c>
      <c r="B20" s="271" t="s">
        <v>43</v>
      </c>
      <c r="C20" s="271">
        <v>14439</v>
      </c>
      <c r="D20" s="272" t="s">
        <v>1878</v>
      </c>
      <c r="E20" s="273" t="s">
        <v>1879</v>
      </c>
      <c r="F20" s="274">
        <v>25</v>
      </c>
      <c r="G20" s="275" t="s">
        <v>1880</v>
      </c>
      <c r="H20" s="276">
        <v>156.5</v>
      </c>
    </row>
    <row r="21" spans="1:8" x14ac:dyDescent="0.25">
      <c r="A21" s="271">
        <v>8</v>
      </c>
      <c r="B21" s="271" t="s">
        <v>43</v>
      </c>
      <c r="C21" s="271">
        <v>20247</v>
      </c>
      <c r="D21" s="272" t="s">
        <v>1881</v>
      </c>
      <c r="E21" s="273" t="s">
        <v>1882</v>
      </c>
      <c r="F21" s="274">
        <v>1</v>
      </c>
      <c r="G21" s="275" t="s">
        <v>1883</v>
      </c>
      <c r="H21" s="276">
        <v>22.41</v>
      </c>
    </row>
    <row r="22" spans="1:8" ht="25.5" x14ac:dyDescent="0.25">
      <c r="A22" s="271">
        <v>9</v>
      </c>
      <c r="B22" s="271" t="s">
        <v>43</v>
      </c>
      <c r="C22" s="271">
        <v>6189</v>
      </c>
      <c r="D22" s="272" t="s">
        <v>1884</v>
      </c>
      <c r="E22" s="273" t="s">
        <v>1879</v>
      </c>
      <c r="F22" s="274">
        <v>8</v>
      </c>
      <c r="G22" s="275" t="s">
        <v>1885</v>
      </c>
      <c r="H22" s="276">
        <v>235.12</v>
      </c>
    </row>
    <row r="23" spans="1:8" x14ac:dyDescent="0.25">
      <c r="A23" s="271">
        <v>10</v>
      </c>
      <c r="B23" s="271" t="s">
        <v>43</v>
      </c>
      <c r="C23" s="271">
        <v>7258</v>
      </c>
      <c r="D23" s="272" t="s">
        <v>1886</v>
      </c>
      <c r="E23" s="273" t="s">
        <v>639</v>
      </c>
      <c r="F23" s="274">
        <v>30</v>
      </c>
      <c r="G23" s="275" t="s">
        <v>1374</v>
      </c>
      <c r="H23" s="276">
        <v>19.8</v>
      </c>
    </row>
    <row r="24" spans="1:8" x14ac:dyDescent="0.25">
      <c r="A24" s="271">
        <v>11</v>
      </c>
      <c r="B24" s="271" t="s">
        <v>43</v>
      </c>
      <c r="C24" s="271">
        <v>34636</v>
      </c>
      <c r="D24" s="272" t="s">
        <v>1887</v>
      </c>
      <c r="E24" s="273" t="s">
        <v>639</v>
      </c>
      <c r="F24" s="274">
        <v>1</v>
      </c>
      <c r="G24" s="275" t="s">
        <v>1888</v>
      </c>
      <c r="H24" s="276">
        <v>431.31</v>
      </c>
    </row>
    <row r="25" spans="1:8" x14ac:dyDescent="0.25">
      <c r="A25" s="271">
        <v>12</v>
      </c>
      <c r="B25" s="271" t="s">
        <v>43</v>
      </c>
      <c r="C25" s="271">
        <v>9868</v>
      </c>
      <c r="D25" s="272" t="s">
        <v>1889</v>
      </c>
      <c r="E25" s="273" t="s">
        <v>1879</v>
      </c>
      <c r="F25" s="274">
        <v>30</v>
      </c>
      <c r="G25" s="275" t="s">
        <v>1804</v>
      </c>
      <c r="H25" s="276">
        <v>132.6</v>
      </c>
    </row>
    <row r="26" spans="1:8" x14ac:dyDescent="0.25">
      <c r="A26" s="658"/>
      <c r="B26" s="223"/>
      <c r="C26" s="223"/>
      <c r="D26" s="223"/>
      <c r="E26" s="223"/>
      <c r="F26" s="223"/>
      <c r="G26" s="223"/>
      <c r="H26" s="659"/>
    </row>
    <row r="27" spans="1:8" ht="15" customHeight="1" x14ac:dyDescent="0.25">
      <c r="A27" s="266" t="s">
        <v>541</v>
      </c>
      <c r="B27" s="1037" t="s">
        <v>294</v>
      </c>
      <c r="C27" s="1037" t="s">
        <v>30</v>
      </c>
      <c r="D27" s="1038" t="s">
        <v>460</v>
      </c>
      <c r="E27" s="1037" t="s">
        <v>295</v>
      </c>
      <c r="F27" s="266" t="s">
        <v>98</v>
      </c>
      <c r="G27" s="277" t="s">
        <v>296</v>
      </c>
      <c r="H27" s="657">
        <v>3256.74</v>
      </c>
    </row>
    <row r="28" spans="1:8" x14ac:dyDescent="0.25">
      <c r="A28" s="1037" t="s">
        <v>5</v>
      </c>
      <c r="B28" s="1037"/>
      <c r="C28" s="1037"/>
      <c r="D28" s="1038"/>
      <c r="E28" s="1037"/>
      <c r="F28" s="1039" t="s">
        <v>32</v>
      </c>
      <c r="G28" s="1040" t="s">
        <v>615</v>
      </c>
      <c r="H28" s="1040"/>
    </row>
    <row r="29" spans="1:8" x14ac:dyDescent="0.25">
      <c r="A29" s="1037"/>
      <c r="B29" s="1037"/>
      <c r="C29" s="1037"/>
      <c r="D29" s="1038"/>
      <c r="E29" s="1037"/>
      <c r="F29" s="1039"/>
      <c r="G29" s="278" t="s">
        <v>33</v>
      </c>
      <c r="H29" s="278" t="s">
        <v>34</v>
      </c>
    </row>
    <row r="30" spans="1:8" ht="25.5" x14ac:dyDescent="0.25">
      <c r="A30" s="279">
        <v>1</v>
      </c>
      <c r="B30" s="279" t="s">
        <v>44</v>
      </c>
      <c r="C30" s="279">
        <v>301000147</v>
      </c>
      <c r="D30" s="267" t="s">
        <v>1890</v>
      </c>
      <c r="E30" s="268" t="s">
        <v>428</v>
      </c>
      <c r="F30" s="280">
        <v>326</v>
      </c>
      <c r="G30" s="269">
        <v>9.99</v>
      </c>
      <c r="H30" s="281">
        <v>3256.74</v>
      </c>
    </row>
    <row r="31" spans="1:8" x14ac:dyDescent="0.25">
      <c r="A31" s="658"/>
      <c r="B31" s="223"/>
      <c r="C31" s="223"/>
      <c r="D31" s="223"/>
      <c r="E31" s="223"/>
      <c r="F31" s="223"/>
      <c r="G31" s="223"/>
      <c r="H31" s="659"/>
    </row>
    <row r="32" spans="1:8" ht="21" customHeight="1" x14ac:dyDescent="0.25">
      <c r="A32" s="266" t="s">
        <v>611</v>
      </c>
      <c r="B32" s="1037" t="s">
        <v>294</v>
      </c>
      <c r="C32" s="1037" t="s">
        <v>30</v>
      </c>
      <c r="D32" s="1038" t="s">
        <v>573</v>
      </c>
      <c r="E32" s="1037" t="s">
        <v>295</v>
      </c>
      <c r="F32" s="266" t="s">
        <v>98</v>
      </c>
      <c r="G32" s="277" t="s">
        <v>296</v>
      </c>
      <c r="H32" s="657">
        <v>184.45</v>
      </c>
    </row>
    <row r="33" spans="1:8" ht="21" customHeight="1" x14ac:dyDescent="0.25">
      <c r="A33" s="1037" t="s">
        <v>5</v>
      </c>
      <c r="B33" s="1037"/>
      <c r="C33" s="1037"/>
      <c r="D33" s="1038"/>
      <c r="E33" s="1037"/>
      <c r="F33" s="1039" t="s">
        <v>32</v>
      </c>
      <c r="G33" s="1040" t="s">
        <v>615</v>
      </c>
      <c r="H33" s="1040"/>
    </row>
    <row r="34" spans="1:8" ht="21" customHeight="1" x14ac:dyDescent="0.25">
      <c r="A34" s="1037"/>
      <c r="B34" s="1037"/>
      <c r="C34" s="1037"/>
      <c r="D34" s="1038"/>
      <c r="E34" s="1037"/>
      <c r="F34" s="1039"/>
      <c r="G34" s="278" t="s">
        <v>33</v>
      </c>
      <c r="H34" s="278" t="s">
        <v>34</v>
      </c>
    </row>
    <row r="35" spans="1:8" ht="25.5" x14ac:dyDescent="0.25">
      <c r="A35" s="279">
        <v>1</v>
      </c>
      <c r="B35" s="279" t="s">
        <v>43</v>
      </c>
      <c r="C35" s="279">
        <v>86879</v>
      </c>
      <c r="D35" s="267" t="s">
        <v>1891</v>
      </c>
      <c r="E35" s="268" t="s">
        <v>98</v>
      </c>
      <c r="F35" s="280">
        <v>1</v>
      </c>
      <c r="G35" s="269" t="s">
        <v>1892</v>
      </c>
      <c r="H35" s="281">
        <v>9.3000000000000007</v>
      </c>
    </row>
    <row r="36" spans="1:8" ht="25.5" x14ac:dyDescent="0.25">
      <c r="A36" s="279">
        <v>2</v>
      </c>
      <c r="B36" s="279" t="s">
        <v>43</v>
      </c>
      <c r="C36" s="279">
        <v>86883</v>
      </c>
      <c r="D36" s="267" t="s">
        <v>1893</v>
      </c>
      <c r="E36" s="268" t="s">
        <v>98</v>
      </c>
      <c r="F36" s="280">
        <v>1</v>
      </c>
      <c r="G36" s="269" t="s">
        <v>1894</v>
      </c>
      <c r="H36" s="281">
        <v>11.73</v>
      </c>
    </row>
    <row r="37" spans="1:8" ht="25.5" x14ac:dyDescent="0.25">
      <c r="A37" s="279">
        <v>3</v>
      </c>
      <c r="B37" s="279" t="s">
        <v>43</v>
      </c>
      <c r="C37" s="279">
        <v>86884</v>
      </c>
      <c r="D37" s="267" t="s">
        <v>1895</v>
      </c>
      <c r="E37" s="268" t="s">
        <v>98</v>
      </c>
      <c r="F37" s="280">
        <v>1</v>
      </c>
      <c r="G37" s="269" t="s">
        <v>1896</v>
      </c>
      <c r="H37" s="281">
        <v>10.32</v>
      </c>
    </row>
    <row r="38" spans="1:8" ht="25.5" x14ac:dyDescent="0.25">
      <c r="A38" s="279">
        <v>4</v>
      </c>
      <c r="B38" s="279" t="s">
        <v>43</v>
      </c>
      <c r="C38" s="279">
        <v>86904</v>
      </c>
      <c r="D38" s="267" t="s">
        <v>1897</v>
      </c>
      <c r="E38" s="268" t="s">
        <v>98</v>
      </c>
      <c r="F38" s="280">
        <v>1</v>
      </c>
      <c r="G38" s="269" t="s">
        <v>1898</v>
      </c>
      <c r="H38" s="281">
        <v>153.1</v>
      </c>
    </row>
    <row r="39" spans="1:8" x14ac:dyDescent="0.25">
      <c r="A39" s="658"/>
      <c r="B39" s="223"/>
      <c r="C39" s="223"/>
      <c r="D39" s="223"/>
      <c r="E39" s="223"/>
      <c r="F39" s="223"/>
      <c r="G39" s="223"/>
      <c r="H39" s="659"/>
    </row>
    <row r="40" spans="1:8" ht="15" customHeight="1" x14ac:dyDescent="0.25">
      <c r="A40" s="266" t="s">
        <v>666</v>
      </c>
      <c r="B40" s="1037" t="s">
        <v>294</v>
      </c>
      <c r="C40" s="1037" t="s">
        <v>30</v>
      </c>
      <c r="D40" s="1038" t="s">
        <v>604</v>
      </c>
      <c r="E40" s="1037" t="s">
        <v>295</v>
      </c>
      <c r="F40" s="266" t="s">
        <v>98</v>
      </c>
      <c r="G40" s="277" t="s">
        <v>296</v>
      </c>
      <c r="H40" s="657">
        <v>76.320000000000007</v>
      </c>
    </row>
    <row r="41" spans="1:8" x14ac:dyDescent="0.25">
      <c r="A41" s="1037" t="s">
        <v>5</v>
      </c>
      <c r="B41" s="1037"/>
      <c r="C41" s="1037"/>
      <c r="D41" s="1038"/>
      <c r="E41" s="1037"/>
      <c r="F41" s="1039" t="s">
        <v>32</v>
      </c>
      <c r="G41" s="1040" t="s">
        <v>615</v>
      </c>
      <c r="H41" s="1040"/>
    </row>
    <row r="42" spans="1:8" x14ac:dyDescent="0.25">
      <c r="A42" s="1037"/>
      <c r="B42" s="1037"/>
      <c r="C42" s="1037"/>
      <c r="D42" s="1038"/>
      <c r="E42" s="1037"/>
      <c r="F42" s="1039"/>
      <c r="G42" s="278" t="s">
        <v>33</v>
      </c>
      <c r="H42" s="278" t="s">
        <v>34</v>
      </c>
    </row>
    <row r="43" spans="1:8" x14ac:dyDescent="0.25">
      <c r="A43" s="279">
        <v>1</v>
      </c>
      <c r="B43" s="279" t="s">
        <v>43</v>
      </c>
      <c r="C43" s="279">
        <v>88247</v>
      </c>
      <c r="D43" s="267" t="s">
        <v>1899</v>
      </c>
      <c r="E43" s="268" t="s">
        <v>1860</v>
      </c>
      <c r="F43" s="280">
        <v>0.3</v>
      </c>
      <c r="G43" s="269" t="s">
        <v>1900</v>
      </c>
      <c r="H43" s="281">
        <v>6.57</v>
      </c>
    </row>
    <row r="44" spans="1:8" x14ac:dyDescent="0.25">
      <c r="A44" s="279">
        <v>2</v>
      </c>
      <c r="B44" s="279" t="s">
        <v>43</v>
      </c>
      <c r="C44" s="279">
        <v>88264</v>
      </c>
      <c r="D44" s="267" t="s">
        <v>1901</v>
      </c>
      <c r="E44" s="268" t="s">
        <v>1860</v>
      </c>
      <c r="F44" s="280">
        <v>0.3</v>
      </c>
      <c r="G44" s="269" t="s">
        <v>1902</v>
      </c>
      <c r="H44" s="281">
        <v>7.91</v>
      </c>
    </row>
    <row r="45" spans="1:8" ht="25.5" x14ac:dyDescent="0.25">
      <c r="A45" s="279">
        <v>3</v>
      </c>
      <c r="B45" s="279" t="s">
        <v>43</v>
      </c>
      <c r="C45" s="279">
        <v>38083</v>
      </c>
      <c r="D45" s="267" t="s">
        <v>1903</v>
      </c>
      <c r="E45" s="268" t="s">
        <v>639</v>
      </c>
      <c r="F45" s="280">
        <v>2</v>
      </c>
      <c r="G45" s="282" t="s">
        <v>1904</v>
      </c>
      <c r="H45" s="281">
        <v>61.84</v>
      </c>
    </row>
    <row r="46" spans="1:8" x14ac:dyDescent="0.25">
      <c r="A46" s="658"/>
      <c r="B46" s="223"/>
      <c r="C46" s="223"/>
      <c r="D46" s="223"/>
      <c r="E46" s="223"/>
      <c r="F46" s="223"/>
      <c r="G46" s="284"/>
      <c r="H46" s="659"/>
    </row>
    <row r="47" spans="1:8" ht="15" customHeight="1" x14ac:dyDescent="0.25">
      <c r="A47" s="266" t="s">
        <v>612</v>
      </c>
      <c r="B47" s="1037" t="s">
        <v>294</v>
      </c>
      <c r="C47" s="1037" t="s">
        <v>30</v>
      </c>
      <c r="D47" s="1038" t="s">
        <v>1299</v>
      </c>
      <c r="E47" s="1037" t="s">
        <v>295</v>
      </c>
      <c r="F47" s="266" t="s">
        <v>98</v>
      </c>
      <c r="G47" s="283" t="s">
        <v>296</v>
      </c>
      <c r="H47" s="657">
        <v>4859.3999999999996</v>
      </c>
    </row>
    <row r="48" spans="1:8" x14ac:dyDescent="0.25">
      <c r="A48" s="1037" t="s">
        <v>5</v>
      </c>
      <c r="B48" s="1037"/>
      <c r="C48" s="1037"/>
      <c r="D48" s="1038"/>
      <c r="E48" s="1037"/>
      <c r="F48" s="1039" t="s">
        <v>32</v>
      </c>
      <c r="G48" s="1040" t="s">
        <v>615</v>
      </c>
      <c r="H48" s="1040"/>
    </row>
    <row r="49" spans="1:8" x14ac:dyDescent="0.25">
      <c r="A49" s="1037"/>
      <c r="B49" s="1037"/>
      <c r="C49" s="1037"/>
      <c r="D49" s="1038"/>
      <c r="E49" s="1037"/>
      <c r="F49" s="1039"/>
      <c r="G49" s="278" t="s">
        <v>33</v>
      </c>
      <c r="H49" s="278" t="s">
        <v>34</v>
      </c>
    </row>
    <row r="50" spans="1:8" x14ac:dyDescent="0.25">
      <c r="A50" s="279">
        <v>1</v>
      </c>
      <c r="B50" s="279" t="s">
        <v>43</v>
      </c>
      <c r="C50" s="279">
        <v>10853</v>
      </c>
      <c r="D50" s="267" t="s">
        <v>1905</v>
      </c>
      <c r="E50" s="268" t="s">
        <v>639</v>
      </c>
      <c r="F50" s="280">
        <v>45</v>
      </c>
      <c r="G50" s="269" t="s">
        <v>1906</v>
      </c>
      <c r="H50" s="281">
        <v>4572.8999999999996</v>
      </c>
    </row>
    <row r="51" spans="1:8" x14ac:dyDescent="0.25">
      <c r="A51" s="279">
        <v>2</v>
      </c>
      <c r="B51" s="279" t="s">
        <v>43</v>
      </c>
      <c r="C51" s="279">
        <v>88315</v>
      </c>
      <c r="D51" s="267" t="s">
        <v>1907</v>
      </c>
      <c r="E51" s="268" t="s">
        <v>1860</v>
      </c>
      <c r="F51" s="280">
        <v>6</v>
      </c>
      <c r="G51" s="269" t="s">
        <v>1908</v>
      </c>
      <c r="H51" s="281">
        <v>157.68</v>
      </c>
    </row>
    <row r="52" spans="1:8" x14ac:dyDescent="0.25">
      <c r="A52" s="279">
        <v>3</v>
      </c>
      <c r="B52" s="279" t="s">
        <v>43</v>
      </c>
      <c r="C52" s="279">
        <v>88251</v>
      </c>
      <c r="D52" s="267" t="s">
        <v>1909</v>
      </c>
      <c r="E52" s="268" t="s">
        <v>1860</v>
      </c>
      <c r="F52" s="280">
        <v>6</v>
      </c>
      <c r="G52" s="269" t="s">
        <v>1910</v>
      </c>
      <c r="H52" s="281">
        <v>128.82</v>
      </c>
    </row>
    <row r="53" spans="1:8" x14ac:dyDescent="0.25">
      <c r="A53" s="658"/>
      <c r="B53" s="223"/>
      <c r="C53" s="223"/>
      <c r="D53" s="223"/>
      <c r="E53" s="223"/>
      <c r="F53" s="223"/>
      <c r="G53" s="223"/>
      <c r="H53" s="659"/>
    </row>
    <row r="54" spans="1:8" ht="15" customHeight="1" x14ac:dyDescent="0.25">
      <c r="A54" s="266" t="s">
        <v>667</v>
      </c>
      <c r="B54" s="1037" t="s">
        <v>294</v>
      </c>
      <c r="C54" s="1037" t="s">
        <v>30</v>
      </c>
      <c r="D54" s="1038" t="s">
        <v>927</v>
      </c>
      <c r="E54" s="1037" t="s">
        <v>295</v>
      </c>
      <c r="F54" s="266" t="s">
        <v>98</v>
      </c>
      <c r="G54" s="277" t="s">
        <v>296</v>
      </c>
      <c r="H54" s="657">
        <v>3137.67</v>
      </c>
    </row>
    <row r="55" spans="1:8" x14ac:dyDescent="0.25">
      <c r="A55" s="1037" t="s">
        <v>5</v>
      </c>
      <c r="B55" s="1037"/>
      <c r="C55" s="1037"/>
      <c r="D55" s="1038"/>
      <c r="E55" s="1037"/>
      <c r="F55" s="1039" t="s">
        <v>32</v>
      </c>
      <c r="G55" s="1040" t="s">
        <v>615</v>
      </c>
      <c r="H55" s="1040"/>
    </row>
    <row r="56" spans="1:8" x14ac:dyDescent="0.25">
      <c r="A56" s="1037"/>
      <c r="B56" s="1037"/>
      <c r="C56" s="1037"/>
      <c r="D56" s="1038"/>
      <c r="E56" s="1037"/>
      <c r="F56" s="1039"/>
      <c r="G56" s="278" t="s">
        <v>33</v>
      </c>
      <c r="H56" s="278" t="s">
        <v>34</v>
      </c>
    </row>
    <row r="57" spans="1:8" x14ac:dyDescent="0.25">
      <c r="A57" s="279">
        <v>1</v>
      </c>
      <c r="B57" s="279" t="s">
        <v>43</v>
      </c>
      <c r="C57" s="279">
        <v>88315</v>
      </c>
      <c r="D57" s="267" t="s">
        <v>1907</v>
      </c>
      <c r="E57" s="268" t="s">
        <v>1860</v>
      </c>
      <c r="F57" s="280">
        <v>1.369</v>
      </c>
      <c r="G57" s="269" t="s">
        <v>1908</v>
      </c>
      <c r="H57" s="281">
        <v>35.97</v>
      </c>
    </row>
    <row r="58" spans="1:8" x14ac:dyDescent="0.25">
      <c r="A58" s="279">
        <v>2</v>
      </c>
      <c r="B58" s="279" t="s">
        <v>43</v>
      </c>
      <c r="C58" s="279">
        <v>88325</v>
      </c>
      <c r="D58" s="267" t="s">
        <v>1911</v>
      </c>
      <c r="E58" s="268" t="s">
        <v>1860</v>
      </c>
      <c r="F58" s="280">
        <v>0.79800000000000004</v>
      </c>
      <c r="G58" s="269" t="s">
        <v>1499</v>
      </c>
      <c r="H58" s="281">
        <v>18.52</v>
      </c>
    </row>
    <row r="59" spans="1:8" x14ac:dyDescent="0.25">
      <c r="A59" s="279">
        <v>3</v>
      </c>
      <c r="B59" s="279" t="s">
        <v>43</v>
      </c>
      <c r="C59" s="279">
        <v>88243</v>
      </c>
      <c r="D59" s="267" t="s">
        <v>1912</v>
      </c>
      <c r="E59" s="268" t="s">
        <v>1860</v>
      </c>
      <c r="F59" s="280">
        <v>0.79800000000000004</v>
      </c>
      <c r="G59" s="269" t="s">
        <v>1913</v>
      </c>
      <c r="H59" s="281">
        <v>17.399999999999999</v>
      </c>
    </row>
    <row r="60" spans="1:8" x14ac:dyDescent="0.25">
      <c r="A60" s="279">
        <v>4</v>
      </c>
      <c r="B60" s="279" t="s">
        <v>43</v>
      </c>
      <c r="C60" s="279">
        <v>88251</v>
      </c>
      <c r="D60" s="267" t="s">
        <v>1909</v>
      </c>
      <c r="E60" s="268" t="s">
        <v>1860</v>
      </c>
      <c r="F60" s="280">
        <v>1.369</v>
      </c>
      <c r="G60" s="269" t="s">
        <v>1910</v>
      </c>
      <c r="H60" s="281">
        <v>29.39</v>
      </c>
    </row>
    <row r="61" spans="1:8" x14ac:dyDescent="0.25">
      <c r="A61" s="279">
        <v>5</v>
      </c>
      <c r="B61" s="279" t="s">
        <v>43</v>
      </c>
      <c r="C61" s="279">
        <v>1379</v>
      </c>
      <c r="D61" s="267" t="s">
        <v>1914</v>
      </c>
      <c r="E61" s="268" t="s">
        <v>1882</v>
      </c>
      <c r="F61" s="280">
        <v>2.7269999999999999</v>
      </c>
      <c r="G61" s="269" t="s">
        <v>1915</v>
      </c>
      <c r="H61" s="281">
        <v>2.0699999999999998</v>
      </c>
    </row>
    <row r="62" spans="1:8" ht="25.5" x14ac:dyDescent="0.25">
      <c r="A62" s="279">
        <v>6</v>
      </c>
      <c r="B62" s="279" t="s">
        <v>44</v>
      </c>
      <c r="C62" s="279">
        <v>2001003023</v>
      </c>
      <c r="D62" s="267" t="s">
        <v>1823</v>
      </c>
      <c r="E62" s="268" t="s">
        <v>36</v>
      </c>
      <c r="F62" s="280">
        <v>0.65</v>
      </c>
      <c r="G62" s="269">
        <v>799.21</v>
      </c>
      <c r="H62" s="281">
        <v>519.48</v>
      </c>
    </row>
    <row r="63" spans="1:8" ht="25.5" x14ac:dyDescent="0.25">
      <c r="A63" s="279">
        <v>7</v>
      </c>
      <c r="B63" s="279" t="s">
        <v>43</v>
      </c>
      <c r="C63" s="279">
        <v>367</v>
      </c>
      <c r="D63" s="267" t="s">
        <v>1916</v>
      </c>
      <c r="E63" s="268" t="s">
        <v>1876</v>
      </c>
      <c r="F63" s="280">
        <v>6.0000000000000001E-3</v>
      </c>
      <c r="G63" s="269" t="s">
        <v>1917</v>
      </c>
      <c r="H63" s="281">
        <v>0.54</v>
      </c>
    </row>
    <row r="64" spans="1:8" x14ac:dyDescent="0.25">
      <c r="A64" s="279">
        <v>8</v>
      </c>
      <c r="B64" s="279" t="s">
        <v>43</v>
      </c>
      <c r="C64" s="279">
        <v>10506</v>
      </c>
      <c r="D64" s="267" t="s">
        <v>1918</v>
      </c>
      <c r="E64" s="268" t="s">
        <v>625</v>
      </c>
      <c r="F64" s="280">
        <v>1.32</v>
      </c>
      <c r="G64" s="269" t="s">
        <v>1919</v>
      </c>
      <c r="H64" s="281">
        <v>406.11</v>
      </c>
    </row>
    <row r="65" spans="1:8" x14ac:dyDescent="0.25">
      <c r="A65" s="279">
        <v>9</v>
      </c>
      <c r="B65" s="279" t="s">
        <v>83</v>
      </c>
      <c r="C65" s="279">
        <v>112610</v>
      </c>
      <c r="D65" s="267" t="s">
        <v>624</v>
      </c>
      <c r="E65" s="268" t="s">
        <v>625</v>
      </c>
      <c r="F65" s="280">
        <v>1</v>
      </c>
      <c r="G65" s="269">
        <v>2108.19</v>
      </c>
      <c r="H65" s="281">
        <v>2108.19</v>
      </c>
    </row>
    <row r="66" spans="1:8" ht="14.25" customHeight="1" x14ac:dyDescent="0.25">
      <c r="A66" s="658"/>
      <c r="B66" s="223"/>
      <c r="C66" s="223"/>
      <c r="D66" s="223"/>
      <c r="E66" s="223"/>
      <c r="F66" s="223"/>
      <c r="G66" s="223"/>
      <c r="H66" s="659"/>
    </row>
    <row r="67" spans="1:8" ht="15" customHeight="1" x14ac:dyDescent="0.25">
      <c r="A67" s="266" t="s">
        <v>439</v>
      </c>
      <c r="B67" s="1037" t="s">
        <v>294</v>
      </c>
      <c r="C67" s="1037" t="s">
        <v>30</v>
      </c>
      <c r="D67" s="1038" t="s">
        <v>636</v>
      </c>
      <c r="E67" s="1037" t="s">
        <v>295</v>
      </c>
      <c r="F67" s="266" t="s">
        <v>98</v>
      </c>
      <c r="G67" s="277" t="s">
        <v>296</v>
      </c>
      <c r="H67" s="657">
        <v>1944.0800000000002</v>
      </c>
    </row>
    <row r="68" spans="1:8" x14ac:dyDescent="0.25">
      <c r="A68" s="1037" t="s">
        <v>5</v>
      </c>
      <c r="B68" s="1037"/>
      <c r="C68" s="1037"/>
      <c r="D68" s="1038"/>
      <c r="E68" s="1037"/>
      <c r="F68" s="1039" t="s">
        <v>32</v>
      </c>
      <c r="G68" s="1040" t="s">
        <v>615</v>
      </c>
      <c r="H68" s="1040"/>
    </row>
    <row r="69" spans="1:8" x14ac:dyDescent="0.25">
      <c r="A69" s="1037"/>
      <c r="B69" s="1037"/>
      <c r="C69" s="1037"/>
      <c r="D69" s="1038"/>
      <c r="E69" s="1037"/>
      <c r="F69" s="1039"/>
      <c r="G69" s="278" t="s">
        <v>33</v>
      </c>
      <c r="H69" s="278" t="s">
        <v>34</v>
      </c>
    </row>
    <row r="70" spans="1:8" x14ac:dyDescent="0.25">
      <c r="A70" s="279">
        <v>1</v>
      </c>
      <c r="B70" s="279" t="s">
        <v>83</v>
      </c>
      <c r="C70" s="279">
        <v>160330</v>
      </c>
      <c r="D70" s="267" t="s">
        <v>637</v>
      </c>
      <c r="E70" s="268" t="s">
        <v>638</v>
      </c>
      <c r="F70" s="280">
        <v>1</v>
      </c>
      <c r="G70" s="269">
        <v>212.92</v>
      </c>
      <c r="H70" s="281">
        <v>212.92</v>
      </c>
    </row>
    <row r="71" spans="1:8" x14ac:dyDescent="0.25">
      <c r="A71" s="279">
        <v>2</v>
      </c>
      <c r="B71" s="279" t="s">
        <v>83</v>
      </c>
      <c r="C71" s="279">
        <v>71</v>
      </c>
      <c r="D71" s="267" t="s">
        <v>640</v>
      </c>
      <c r="E71" s="268" t="s">
        <v>639</v>
      </c>
      <c r="F71" s="280">
        <v>0.5</v>
      </c>
      <c r="G71" s="269">
        <v>3462.33</v>
      </c>
      <c r="H71" s="281">
        <v>1731.16</v>
      </c>
    </row>
    <row r="72" spans="1:8" x14ac:dyDescent="0.25">
      <c r="A72" s="658"/>
      <c r="B72" s="223"/>
      <c r="C72" s="223"/>
      <c r="D72" s="223"/>
      <c r="E72" s="223"/>
      <c r="F72" s="223"/>
      <c r="G72" s="223"/>
      <c r="H72" s="659"/>
    </row>
    <row r="73" spans="1:8" ht="15" customHeight="1" x14ac:dyDescent="0.25">
      <c r="A73" s="266" t="s">
        <v>447</v>
      </c>
      <c r="B73" s="1037" t="s">
        <v>294</v>
      </c>
      <c r="C73" s="1037" t="s">
        <v>30</v>
      </c>
      <c r="D73" s="1038" t="s">
        <v>875</v>
      </c>
      <c r="E73" s="1037" t="s">
        <v>295</v>
      </c>
      <c r="F73" s="266" t="s">
        <v>36</v>
      </c>
      <c r="G73" s="277" t="s">
        <v>296</v>
      </c>
      <c r="H73" s="657">
        <v>102.74</v>
      </c>
    </row>
    <row r="74" spans="1:8" x14ac:dyDescent="0.25">
      <c r="A74" s="1037" t="s">
        <v>5</v>
      </c>
      <c r="B74" s="1037"/>
      <c r="C74" s="1037"/>
      <c r="D74" s="1038"/>
      <c r="E74" s="1037"/>
      <c r="F74" s="1039" t="s">
        <v>32</v>
      </c>
      <c r="G74" s="1040" t="s">
        <v>615</v>
      </c>
      <c r="H74" s="1040"/>
    </row>
    <row r="75" spans="1:8" x14ac:dyDescent="0.25">
      <c r="A75" s="1037"/>
      <c r="B75" s="1037"/>
      <c r="C75" s="1037"/>
      <c r="D75" s="1038"/>
      <c r="E75" s="1037"/>
      <c r="F75" s="1039"/>
      <c r="G75" s="278" t="s">
        <v>33</v>
      </c>
      <c r="H75" s="278" t="s">
        <v>34</v>
      </c>
    </row>
    <row r="76" spans="1:8" x14ac:dyDescent="0.25">
      <c r="A76" s="279">
        <v>1</v>
      </c>
      <c r="B76" s="279" t="s">
        <v>43</v>
      </c>
      <c r="C76" s="279">
        <v>88316</v>
      </c>
      <c r="D76" s="267" t="s">
        <v>1871</v>
      </c>
      <c r="E76" s="268" t="s">
        <v>1860</v>
      </c>
      <c r="F76" s="280">
        <v>6.2E-2</v>
      </c>
      <c r="G76" s="269" t="s">
        <v>1872</v>
      </c>
      <c r="H76" s="281">
        <v>1.29</v>
      </c>
    </row>
    <row r="77" spans="1:8" x14ac:dyDescent="0.25">
      <c r="A77" s="279">
        <v>2</v>
      </c>
      <c r="B77" s="279" t="s">
        <v>43</v>
      </c>
      <c r="C77" s="279">
        <v>88323</v>
      </c>
      <c r="D77" s="267" t="s">
        <v>1920</v>
      </c>
      <c r="E77" s="268" t="s">
        <v>1860</v>
      </c>
      <c r="F77" s="280">
        <v>5.6000000000000001E-2</v>
      </c>
      <c r="G77" s="269" t="s">
        <v>1921</v>
      </c>
      <c r="H77" s="281">
        <v>1.42</v>
      </c>
    </row>
    <row r="78" spans="1:8" ht="25.5" x14ac:dyDescent="0.25">
      <c r="A78" s="279">
        <v>3</v>
      </c>
      <c r="B78" s="279" t="s">
        <v>43</v>
      </c>
      <c r="C78" s="279">
        <v>93281</v>
      </c>
      <c r="D78" s="267" t="s">
        <v>1922</v>
      </c>
      <c r="E78" s="268" t="s">
        <v>1923</v>
      </c>
      <c r="F78" s="280">
        <v>8.9999999999999998E-4</v>
      </c>
      <c r="G78" s="269" t="s">
        <v>1924</v>
      </c>
      <c r="H78" s="281">
        <v>0.02</v>
      </c>
    </row>
    <row r="79" spans="1:8" ht="25.5" x14ac:dyDescent="0.25">
      <c r="A79" s="279">
        <v>4</v>
      </c>
      <c r="B79" s="279" t="s">
        <v>43</v>
      </c>
      <c r="C79" s="279">
        <v>93282</v>
      </c>
      <c r="D79" s="267" t="s">
        <v>1925</v>
      </c>
      <c r="E79" s="268" t="s">
        <v>1926</v>
      </c>
      <c r="F79" s="280">
        <v>1.1999999999999999E-3</v>
      </c>
      <c r="G79" s="269" t="s">
        <v>1927</v>
      </c>
      <c r="H79" s="281">
        <v>0.03</v>
      </c>
    </row>
    <row r="80" spans="1:8" ht="25.5" x14ac:dyDescent="0.25">
      <c r="A80" s="279">
        <v>5</v>
      </c>
      <c r="B80" s="279" t="s">
        <v>43</v>
      </c>
      <c r="C80" s="279">
        <v>11029</v>
      </c>
      <c r="D80" s="267" t="s">
        <v>1928</v>
      </c>
      <c r="E80" s="268" t="s">
        <v>1929</v>
      </c>
      <c r="F80" s="280">
        <v>4.1500000000000004</v>
      </c>
      <c r="G80" s="269" t="s">
        <v>1930</v>
      </c>
      <c r="H80" s="281">
        <v>7.59</v>
      </c>
    </row>
    <row r="81" spans="1:8" ht="25.5" x14ac:dyDescent="0.25">
      <c r="A81" s="279">
        <v>6</v>
      </c>
      <c r="B81" s="279" t="s">
        <v>83</v>
      </c>
      <c r="C81" s="279">
        <v>5109</v>
      </c>
      <c r="D81" s="267" t="s">
        <v>689</v>
      </c>
      <c r="E81" s="268" t="s">
        <v>36</v>
      </c>
      <c r="F81" s="280">
        <v>1.1499999999999999</v>
      </c>
      <c r="G81" s="269">
        <v>80.34</v>
      </c>
      <c r="H81" s="281">
        <v>92.39</v>
      </c>
    </row>
    <row r="82" spans="1:8" x14ac:dyDescent="0.25">
      <c r="A82" s="658"/>
      <c r="B82" s="223"/>
      <c r="C82" s="223"/>
      <c r="D82" s="223"/>
      <c r="E82" s="223"/>
      <c r="F82" s="223"/>
      <c r="G82" s="223"/>
      <c r="H82" s="659"/>
    </row>
    <row r="83" spans="1:8" ht="15" customHeight="1" x14ac:dyDescent="0.25">
      <c r="A83" s="266" t="s">
        <v>452</v>
      </c>
      <c r="B83" s="1037" t="s">
        <v>294</v>
      </c>
      <c r="C83" s="1037" t="s">
        <v>30</v>
      </c>
      <c r="D83" s="1038" t="s">
        <v>670</v>
      </c>
      <c r="E83" s="1037" t="s">
        <v>295</v>
      </c>
      <c r="F83" s="266" t="s">
        <v>115</v>
      </c>
      <c r="G83" s="277" t="s">
        <v>296</v>
      </c>
      <c r="H83" s="657">
        <v>33.379999999999995</v>
      </c>
    </row>
    <row r="84" spans="1:8" x14ac:dyDescent="0.25">
      <c r="A84" s="1037" t="s">
        <v>5</v>
      </c>
      <c r="B84" s="1037"/>
      <c r="C84" s="1037"/>
      <c r="D84" s="1038"/>
      <c r="E84" s="1037"/>
      <c r="F84" s="1039" t="s">
        <v>32</v>
      </c>
      <c r="G84" s="1040" t="s">
        <v>615</v>
      </c>
      <c r="H84" s="1040"/>
    </row>
    <row r="85" spans="1:8" x14ac:dyDescent="0.25">
      <c r="A85" s="1037"/>
      <c r="B85" s="1037"/>
      <c r="C85" s="1037"/>
      <c r="D85" s="1038"/>
      <c r="E85" s="1037"/>
      <c r="F85" s="1039"/>
      <c r="G85" s="278" t="s">
        <v>33</v>
      </c>
      <c r="H85" s="278" t="s">
        <v>34</v>
      </c>
    </row>
    <row r="86" spans="1:8" x14ac:dyDescent="0.25">
      <c r="A86" s="279">
        <v>1</v>
      </c>
      <c r="B86" s="279" t="s">
        <v>43</v>
      </c>
      <c r="C86" s="279">
        <v>857</v>
      </c>
      <c r="D86" s="267" t="s">
        <v>1931</v>
      </c>
      <c r="E86" s="268" t="s">
        <v>1879</v>
      </c>
      <c r="F86" s="280">
        <v>1.02</v>
      </c>
      <c r="G86" s="269" t="s">
        <v>1932</v>
      </c>
      <c r="H86" s="281">
        <v>18.899999999999999</v>
      </c>
    </row>
    <row r="87" spans="1:8" x14ac:dyDescent="0.25">
      <c r="A87" s="279">
        <v>2</v>
      </c>
      <c r="B87" s="279" t="s">
        <v>43</v>
      </c>
      <c r="C87" s="279">
        <v>88247</v>
      </c>
      <c r="D87" s="267" t="s">
        <v>1899</v>
      </c>
      <c r="E87" s="268" t="s">
        <v>1860</v>
      </c>
      <c r="F87" s="280">
        <v>0.3</v>
      </c>
      <c r="G87" s="269" t="s">
        <v>1900</v>
      </c>
      <c r="H87" s="281">
        <v>6.57</v>
      </c>
    </row>
    <row r="88" spans="1:8" x14ac:dyDescent="0.25">
      <c r="A88" s="279">
        <v>3</v>
      </c>
      <c r="B88" s="279" t="s">
        <v>43</v>
      </c>
      <c r="C88" s="279">
        <v>88264</v>
      </c>
      <c r="D88" s="267" t="s">
        <v>1901</v>
      </c>
      <c r="E88" s="268" t="s">
        <v>1860</v>
      </c>
      <c r="F88" s="280">
        <v>0.3</v>
      </c>
      <c r="G88" s="269" t="s">
        <v>1902</v>
      </c>
      <c r="H88" s="281">
        <v>7.91</v>
      </c>
    </row>
    <row r="89" spans="1:8" x14ac:dyDescent="0.25">
      <c r="A89" s="658"/>
      <c r="B89" s="223"/>
      <c r="C89" s="223"/>
      <c r="D89" s="223"/>
      <c r="E89" s="223"/>
      <c r="F89" s="223"/>
      <c r="G89" s="223"/>
      <c r="H89" s="659"/>
    </row>
    <row r="90" spans="1:8" ht="15" customHeight="1" x14ac:dyDescent="0.25">
      <c r="A90" s="266" t="s">
        <v>623</v>
      </c>
      <c r="B90" s="1037" t="s">
        <v>294</v>
      </c>
      <c r="C90" s="1037" t="s">
        <v>30</v>
      </c>
      <c r="D90" s="1038" t="s">
        <v>671</v>
      </c>
      <c r="E90" s="1037" t="s">
        <v>295</v>
      </c>
      <c r="F90" s="266" t="s">
        <v>115</v>
      </c>
      <c r="G90" s="277" t="s">
        <v>296</v>
      </c>
      <c r="H90" s="657">
        <v>51.019999999999996</v>
      </c>
    </row>
    <row r="91" spans="1:8" x14ac:dyDescent="0.25">
      <c r="A91" s="1037" t="s">
        <v>5</v>
      </c>
      <c r="B91" s="1037"/>
      <c r="C91" s="1037"/>
      <c r="D91" s="1038"/>
      <c r="E91" s="1037"/>
      <c r="F91" s="1039" t="s">
        <v>32</v>
      </c>
      <c r="G91" s="1040" t="s">
        <v>615</v>
      </c>
      <c r="H91" s="1040"/>
    </row>
    <row r="92" spans="1:8" x14ac:dyDescent="0.25">
      <c r="A92" s="1037"/>
      <c r="B92" s="1037"/>
      <c r="C92" s="1037"/>
      <c r="D92" s="1038"/>
      <c r="E92" s="1037"/>
      <c r="F92" s="1039"/>
      <c r="G92" s="278" t="s">
        <v>33</v>
      </c>
      <c r="H92" s="278" t="s">
        <v>34</v>
      </c>
    </row>
    <row r="93" spans="1:8" x14ac:dyDescent="0.25">
      <c r="A93" s="279">
        <v>1</v>
      </c>
      <c r="B93" s="279" t="s">
        <v>83</v>
      </c>
      <c r="C93" s="279" t="s">
        <v>672</v>
      </c>
      <c r="D93" s="267" t="s">
        <v>674</v>
      </c>
      <c r="E93" s="268" t="s">
        <v>673</v>
      </c>
      <c r="F93" s="280">
        <v>4.74</v>
      </c>
      <c r="G93" s="269">
        <v>7.71</v>
      </c>
      <c r="H93" s="281">
        <v>36.54</v>
      </c>
    </row>
    <row r="94" spans="1:8" x14ac:dyDescent="0.25">
      <c r="A94" s="279">
        <v>2</v>
      </c>
      <c r="B94" s="279" t="s">
        <v>43</v>
      </c>
      <c r="C94" s="279">
        <v>88247</v>
      </c>
      <c r="D94" s="267" t="s">
        <v>1899</v>
      </c>
      <c r="E94" s="268" t="s">
        <v>1860</v>
      </c>
      <c r="F94" s="280">
        <v>0.3</v>
      </c>
      <c r="G94" s="269" t="s">
        <v>1900</v>
      </c>
      <c r="H94" s="281">
        <v>6.57</v>
      </c>
    </row>
    <row r="95" spans="1:8" x14ac:dyDescent="0.25">
      <c r="A95" s="279">
        <v>3</v>
      </c>
      <c r="B95" s="279" t="s">
        <v>43</v>
      </c>
      <c r="C95" s="279">
        <v>88264</v>
      </c>
      <c r="D95" s="267" t="s">
        <v>1901</v>
      </c>
      <c r="E95" s="268" t="s">
        <v>1860</v>
      </c>
      <c r="F95" s="280">
        <v>0.3</v>
      </c>
      <c r="G95" s="269" t="s">
        <v>1902</v>
      </c>
      <c r="H95" s="281">
        <v>7.91</v>
      </c>
    </row>
    <row r="96" spans="1:8" x14ac:dyDescent="0.25">
      <c r="A96" s="658"/>
      <c r="B96" s="223"/>
      <c r="C96" s="223"/>
      <c r="D96" s="223"/>
      <c r="E96" s="223"/>
      <c r="F96" s="223"/>
      <c r="G96" s="223"/>
      <c r="H96" s="659"/>
    </row>
    <row r="97" spans="1:8" ht="15" customHeight="1" x14ac:dyDescent="0.25">
      <c r="A97" s="266" t="s">
        <v>626</v>
      </c>
      <c r="B97" s="1037" t="s">
        <v>294</v>
      </c>
      <c r="C97" s="1037" t="s">
        <v>30</v>
      </c>
      <c r="D97" s="1038" t="s">
        <v>684</v>
      </c>
      <c r="E97" s="1037" t="s">
        <v>295</v>
      </c>
      <c r="F97" s="266" t="s">
        <v>98</v>
      </c>
      <c r="G97" s="277" t="s">
        <v>296</v>
      </c>
      <c r="H97" s="657">
        <v>1216.49</v>
      </c>
    </row>
    <row r="98" spans="1:8" x14ac:dyDescent="0.25">
      <c r="A98" s="1037" t="s">
        <v>5</v>
      </c>
      <c r="B98" s="1037"/>
      <c r="C98" s="1037"/>
      <c r="D98" s="1038"/>
      <c r="E98" s="1037"/>
      <c r="F98" s="1039" t="s">
        <v>32</v>
      </c>
      <c r="G98" s="1040" t="s">
        <v>615</v>
      </c>
      <c r="H98" s="1040"/>
    </row>
    <row r="99" spans="1:8" x14ac:dyDescent="0.25">
      <c r="A99" s="1037"/>
      <c r="B99" s="1037"/>
      <c r="C99" s="1037"/>
      <c r="D99" s="1038"/>
      <c r="E99" s="1037"/>
      <c r="F99" s="1039"/>
      <c r="G99" s="278" t="s">
        <v>33</v>
      </c>
      <c r="H99" s="278" t="s">
        <v>34</v>
      </c>
    </row>
    <row r="100" spans="1:8" x14ac:dyDescent="0.25">
      <c r="A100" s="279">
        <v>1</v>
      </c>
      <c r="B100" s="279" t="s">
        <v>43</v>
      </c>
      <c r="C100" s="279">
        <v>10848</v>
      </c>
      <c r="D100" s="267" t="s">
        <v>1933</v>
      </c>
      <c r="E100" s="268" t="s">
        <v>639</v>
      </c>
      <c r="F100" s="280">
        <v>1</v>
      </c>
      <c r="G100" s="269" t="s">
        <v>1934</v>
      </c>
      <c r="H100" s="281">
        <v>1206.01</v>
      </c>
    </row>
    <row r="101" spans="1:8" x14ac:dyDescent="0.25">
      <c r="A101" s="279">
        <v>2</v>
      </c>
      <c r="B101" s="279" t="s">
        <v>43</v>
      </c>
      <c r="C101" s="279">
        <v>88316</v>
      </c>
      <c r="D101" s="267" t="s">
        <v>1871</v>
      </c>
      <c r="E101" s="268" t="s">
        <v>1860</v>
      </c>
      <c r="F101" s="280">
        <v>0.5</v>
      </c>
      <c r="G101" s="269" t="s">
        <v>1872</v>
      </c>
      <c r="H101" s="281">
        <v>10.48</v>
      </c>
    </row>
    <row r="102" spans="1:8" x14ac:dyDescent="0.25">
      <c r="A102" s="658"/>
      <c r="B102" s="223"/>
      <c r="C102" s="223"/>
      <c r="D102" s="223"/>
      <c r="E102" s="223"/>
      <c r="F102" s="223"/>
      <c r="G102" s="223"/>
      <c r="H102" s="659"/>
    </row>
    <row r="103" spans="1:8" ht="15" customHeight="1" x14ac:dyDescent="0.25">
      <c r="A103" s="266" t="s">
        <v>627</v>
      </c>
      <c r="B103" s="1037" t="s">
        <v>294</v>
      </c>
      <c r="C103" s="1037" t="s">
        <v>30</v>
      </c>
      <c r="D103" s="1038" t="s">
        <v>928</v>
      </c>
      <c r="E103" s="1037" t="s">
        <v>295</v>
      </c>
      <c r="F103" s="266" t="s">
        <v>98</v>
      </c>
      <c r="G103" s="277" t="s">
        <v>296</v>
      </c>
      <c r="H103" s="657">
        <v>3925.9300000000003</v>
      </c>
    </row>
    <row r="104" spans="1:8" x14ac:dyDescent="0.25">
      <c r="A104" s="1037" t="s">
        <v>5</v>
      </c>
      <c r="B104" s="1037"/>
      <c r="C104" s="1037"/>
      <c r="D104" s="1038"/>
      <c r="E104" s="1037"/>
      <c r="F104" s="1039" t="s">
        <v>32</v>
      </c>
      <c r="G104" s="1040" t="s">
        <v>615</v>
      </c>
      <c r="H104" s="1040"/>
    </row>
    <row r="105" spans="1:8" x14ac:dyDescent="0.25">
      <c r="A105" s="1037"/>
      <c r="B105" s="1037"/>
      <c r="C105" s="1037"/>
      <c r="D105" s="1038"/>
      <c r="E105" s="1037"/>
      <c r="F105" s="1039"/>
      <c r="G105" s="278" t="s">
        <v>33</v>
      </c>
      <c r="H105" s="278" t="s">
        <v>34</v>
      </c>
    </row>
    <row r="106" spans="1:8" x14ac:dyDescent="0.25">
      <c r="A106" s="279">
        <v>1</v>
      </c>
      <c r="B106" s="279" t="s">
        <v>43</v>
      </c>
      <c r="C106" s="279">
        <v>88325</v>
      </c>
      <c r="D106" s="267" t="s">
        <v>1911</v>
      </c>
      <c r="E106" s="268" t="s">
        <v>1860</v>
      </c>
      <c r="F106" s="280">
        <v>5</v>
      </c>
      <c r="G106" s="269" t="s">
        <v>1499</v>
      </c>
      <c r="H106" s="281">
        <v>116.1</v>
      </c>
    </row>
    <row r="107" spans="1:8" x14ac:dyDescent="0.25">
      <c r="A107" s="279">
        <v>2</v>
      </c>
      <c r="B107" s="279" t="s">
        <v>43</v>
      </c>
      <c r="C107" s="279">
        <v>88316</v>
      </c>
      <c r="D107" s="267" t="s">
        <v>1871</v>
      </c>
      <c r="E107" s="268" t="s">
        <v>1860</v>
      </c>
      <c r="F107" s="280">
        <v>5</v>
      </c>
      <c r="G107" s="269" t="s">
        <v>1872</v>
      </c>
      <c r="H107" s="281">
        <v>104.8</v>
      </c>
    </row>
    <row r="108" spans="1:8" ht="51" x14ac:dyDescent="0.25">
      <c r="A108" s="279">
        <v>3</v>
      </c>
      <c r="B108" s="279" t="s">
        <v>43</v>
      </c>
      <c r="C108" s="279">
        <v>3104</v>
      </c>
      <c r="D108" s="267" t="s">
        <v>1935</v>
      </c>
      <c r="E108" s="268" t="s">
        <v>1929</v>
      </c>
      <c r="F108" s="280">
        <v>2</v>
      </c>
      <c r="G108" s="269" t="s">
        <v>1936</v>
      </c>
      <c r="H108" s="281">
        <v>303.08</v>
      </c>
    </row>
    <row r="109" spans="1:8" ht="25.5" x14ac:dyDescent="0.25">
      <c r="A109" s="279">
        <v>4</v>
      </c>
      <c r="B109" s="279" t="s">
        <v>43</v>
      </c>
      <c r="C109" s="279">
        <v>43601</v>
      </c>
      <c r="D109" s="267" t="s">
        <v>1937</v>
      </c>
      <c r="E109" s="268" t="s">
        <v>639</v>
      </c>
      <c r="F109" s="280">
        <v>2</v>
      </c>
      <c r="G109" s="269" t="s">
        <v>1938</v>
      </c>
      <c r="H109" s="281">
        <v>146.86000000000001</v>
      </c>
    </row>
    <row r="110" spans="1:8" ht="25.5" x14ac:dyDescent="0.25">
      <c r="A110" s="279">
        <v>5</v>
      </c>
      <c r="B110" s="279" t="s">
        <v>43</v>
      </c>
      <c r="C110" s="279">
        <v>34713</v>
      </c>
      <c r="D110" s="267" t="s">
        <v>1939</v>
      </c>
      <c r="E110" s="268" t="s">
        <v>625</v>
      </c>
      <c r="F110" s="280">
        <v>3.9600000000000004</v>
      </c>
      <c r="G110" s="269" t="s">
        <v>1940</v>
      </c>
      <c r="H110" s="281">
        <v>1621.73</v>
      </c>
    </row>
    <row r="111" spans="1:8" ht="25.5" x14ac:dyDescent="0.25">
      <c r="A111" s="279">
        <v>6</v>
      </c>
      <c r="B111" s="279" t="s">
        <v>43</v>
      </c>
      <c r="C111" s="279">
        <v>11499</v>
      </c>
      <c r="D111" s="267" t="s">
        <v>1941</v>
      </c>
      <c r="E111" s="268" t="s">
        <v>639</v>
      </c>
      <c r="F111" s="280">
        <v>2</v>
      </c>
      <c r="G111" s="269" t="s">
        <v>1942</v>
      </c>
      <c r="H111" s="281">
        <v>1633.36</v>
      </c>
    </row>
    <row r="112" spans="1:8" x14ac:dyDescent="0.25">
      <c r="A112" s="658"/>
      <c r="B112" s="223"/>
      <c r="C112" s="223"/>
      <c r="D112" s="223"/>
      <c r="E112" s="223"/>
      <c r="F112" s="223"/>
      <c r="G112" s="223"/>
      <c r="H112" s="659"/>
    </row>
    <row r="113" spans="1:8" ht="15" customHeight="1" x14ac:dyDescent="0.25">
      <c r="A113" s="266" t="s">
        <v>629</v>
      </c>
      <c r="B113" s="1037" t="s">
        <v>294</v>
      </c>
      <c r="C113" s="1037" t="s">
        <v>30</v>
      </c>
      <c r="D113" s="1038" t="s">
        <v>947</v>
      </c>
      <c r="E113" s="1037" t="s">
        <v>295</v>
      </c>
      <c r="F113" s="266" t="s">
        <v>98</v>
      </c>
      <c r="G113" s="277" t="s">
        <v>296</v>
      </c>
      <c r="H113" s="657">
        <v>2207.56</v>
      </c>
    </row>
    <row r="114" spans="1:8" x14ac:dyDescent="0.25">
      <c r="A114" s="1037" t="s">
        <v>5</v>
      </c>
      <c r="B114" s="1037"/>
      <c r="C114" s="1037"/>
      <c r="D114" s="1038"/>
      <c r="E114" s="1037"/>
      <c r="F114" s="1039" t="s">
        <v>32</v>
      </c>
      <c r="G114" s="1040" t="s">
        <v>615</v>
      </c>
      <c r="H114" s="1040"/>
    </row>
    <row r="115" spans="1:8" x14ac:dyDescent="0.25">
      <c r="A115" s="1037"/>
      <c r="B115" s="1037"/>
      <c r="C115" s="1037"/>
      <c r="D115" s="1038"/>
      <c r="E115" s="1037"/>
      <c r="F115" s="1039"/>
      <c r="G115" s="278" t="s">
        <v>33</v>
      </c>
      <c r="H115" s="278" t="s">
        <v>34</v>
      </c>
    </row>
    <row r="116" spans="1:8" x14ac:dyDescent="0.25">
      <c r="A116" s="279">
        <v>1</v>
      </c>
      <c r="B116" s="279" t="s">
        <v>43</v>
      </c>
      <c r="C116" s="279">
        <v>88262</v>
      </c>
      <c r="D116" s="267" t="s">
        <v>1865</v>
      </c>
      <c r="E116" s="268" t="s">
        <v>1860</v>
      </c>
      <c r="F116" s="280">
        <v>4</v>
      </c>
      <c r="G116" s="269" t="s">
        <v>1866</v>
      </c>
      <c r="H116" s="281">
        <v>102.76</v>
      </c>
    </row>
    <row r="117" spans="1:8" x14ac:dyDescent="0.25">
      <c r="A117" s="279">
        <v>2</v>
      </c>
      <c r="B117" s="279" t="s">
        <v>43</v>
      </c>
      <c r="C117" s="279">
        <v>88267</v>
      </c>
      <c r="D117" s="267" t="s">
        <v>1867</v>
      </c>
      <c r="E117" s="268" t="s">
        <v>1860</v>
      </c>
      <c r="F117" s="280">
        <v>4</v>
      </c>
      <c r="G117" s="269" t="s">
        <v>1868</v>
      </c>
      <c r="H117" s="281">
        <v>101.12</v>
      </c>
    </row>
    <row r="118" spans="1:8" x14ac:dyDescent="0.25">
      <c r="A118" s="279">
        <v>3</v>
      </c>
      <c r="B118" s="279" t="s">
        <v>84</v>
      </c>
      <c r="C118" s="279" t="s">
        <v>401</v>
      </c>
      <c r="D118" s="267" t="s">
        <v>946</v>
      </c>
      <c r="E118" s="268" t="s">
        <v>98</v>
      </c>
      <c r="F118" s="280">
        <v>1</v>
      </c>
      <c r="G118" s="269">
        <v>2003.68</v>
      </c>
      <c r="H118" s="281">
        <v>2003.68</v>
      </c>
    </row>
    <row r="119" spans="1:8" x14ac:dyDescent="0.25">
      <c r="A119" s="658"/>
      <c r="B119" s="223"/>
      <c r="C119" s="223"/>
      <c r="D119" s="223"/>
      <c r="E119" s="223"/>
      <c r="F119" s="223"/>
      <c r="G119" s="223"/>
      <c r="H119" s="659"/>
    </row>
    <row r="120" spans="1:8" x14ac:dyDescent="0.25">
      <c r="A120" s="266" t="s">
        <v>635</v>
      </c>
      <c r="B120" s="1037" t="s">
        <v>294</v>
      </c>
      <c r="C120" s="1037" t="s">
        <v>30</v>
      </c>
      <c r="D120" s="1038" t="s">
        <v>960</v>
      </c>
      <c r="E120" s="1037" t="s">
        <v>295</v>
      </c>
      <c r="F120" s="266" t="s">
        <v>638</v>
      </c>
      <c r="G120" s="277" t="s">
        <v>296</v>
      </c>
      <c r="H120" s="657">
        <v>110.96000000000001</v>
      </c>
    </row>
    <row r="121" spans="1:8" x14ac:dyDescent="0.25">
      <c r="A121" s="1037" t="s">
        <v>5</v>
      </c>
      <c r="B121" s="1037"/>
      <c r="C121" s="1037"/>
      <c r="D121" s="1038"/>
      <c r="E121" s="1037"/>
      <c r="F121" s="1039" t="s">
        <v>32</v>
      </c>
      <c r="G121" s="1040" t="s">
        <v>615</v>
      </c>
      <c r="H121" s="1040"/>
    </row>
    <row r="122" spans="1:8" x14ac:dyDescent="0.25">
      <c r="A122" s="1037"/>
      <c r="B122" s="1037"/>
      <c r="C122" s="1037"/>
      <c r="D122" s="1038"/>
      <c r="E122" s="1037"/>
      <c r="F122" s="1039"/>
      <c r="G122" s="278" t="s">
        <v>33</v>
      </c>
      <c r="H122" s="278" t="s">
        <v>34</v>
      </c>
    </row>
    <row r="123" spans="1:8" ht="25.5" x14ac:dyDescent="0.25">
      <c r="A123" s="279">
        <v>1</v>
      </c>
      <c r="B123" s="279" t="s">
        <v>43</v>
      </c>
      <c r="C123" s="279">
        <v>370</v>
      </c>
      <c r="D123" s="267" t="s">
        <v>1875</v>
      </c>
      <c r="E123" s="268" t="s">
        <v>1876</v>
      </c>
      <c r="F123" s="280">
        <v>1</v>
      </c>
      <c r="G123" s="269" t="s">
        <v>1877</v>
      </c>
      <c r="H123" s="281">
        <v>90</v>
      </c>
    </row>
    <row r="124" spans="1:8" x14ac:dyDescent="0.25">
      <c r="A124" s="279">
        <v>2</v>
      </c>
      <c r="B124" s="279" t="s">
        <v>43</v>
      </c>
      <c r="C124" s="279">
        <v>88316</v>
      </c>
      <c r="D124" s="267" t="s">
        <v>1871</v>
      </c>
      <c r="E124" s="268" t="s">
        <v>1860</v>
      </c>
      <c r="F124" s="280">
        <v>1</v>
      </c>
      <c r="G124" s="269" t="s">
        <v>1872</v>
      </c>
      <c r="H124" s="281">
        <v>20.96</v>
      </c>
    </row>
    <row r="125" spans="1:8" x14ac:dyDescent="0.25">
      <c r="A125" s="658"/>
      <c r="B125" s="223"/>
      <c r="C125" s="223"/>
      <c r="D125" s="223"/>
      <c r="E125" s="223"/>
      <c r="F125" s="223"/>
      <c r="G125" s="223"/>
      <c r="H125" s="659"/>
    </row>
    <row r="126" spans="1:8" ht="15" customHeight="1" x14ac:dyDescent="0.25">
      <c r="A126" s="266" t="s">
        <v>642</v>
      </c>
      <c r="B126" s="1037" t="s">
        <v>294</v>
      </c>
      <c r="C126" s="1037" t="s">
        <v>30</v>
      </c>
      <c r="D126" s="1038" t="s">
        <v>961</v>
      </c>
      <c r="E126" s="1037" t="s">
        <v>295</v>
      </c>
      <c r="F126" s="266" t="s">
        <v>638</v>
      </c>
      <c r="G126" s="277" t="s">
        <v>296</v>
      </c>
      <c r="H126" s="657">
        <v>206.14</v>
      </c>
    </row>
    <row r="127" spans="1:8" x14ac:dyDescent="0.25">
      <c r="A127" s="1037" t="s">
        <v>5</v>
      </c>
      <c r="B127" s="1037"/>
      <c r="C127" s="1037"/>
      <c r="D127" s="1038"/>
      <c r="E127" s="1037"/>
      <c r="F127" s="1039" t="s">
        <v>32</v>
      </c>
      <c r="G127" s="1040" t="s">
        <v>615</v>
      </c>
      <c r="H127" s="1040"/>
    </row>
    <row r="128" spans="1:8" x14ac:dyDescent="0.25">
      <c r="A128" s="1037"/>
      <c r="B128" s="1037"/>
      <c r="C128" s="1037"/>
      <c r="D128" s="1038"/>
      <c r="E128" s="1037"/>
      <c r="F128" s="1039"/>
      <c r="G128" s="278" t="s">
        <v>33</v>
      </c>
      <c r="H128" s="278" t="s">
        <v>34</v>
      </c>
    </row>
    <row r="129" spans="1:8" ht="25.5" x14ac:dyDescent="0.25">
      <c r="A129" s="279">
        <v>1</v>
      </c>
      <c r="B129" s="279" t="s">
        <v>43</v>
      </c>
      <c r="C129" s="279">
        <v>4720</v>
      </c>
      <c r="D129" s="267" t="s">
        <v>1943</v>
      </c>
      <c r="E129" s="268" t="s">
        <v>1876</v>
      </c>
      <c r="F129" s="280">
        <v>1.3</v>
      </c>
      <c r="G129" s="269" t="s">
        <v>1944</v>
      </c>
      <c r="H129" s="281">
        <v>143.26</v>
      </c>
    </row>
    <row r="130" spans="1:8" x14ac:dyDescent="0.25">
      <c r="A130" s="279">
        <v>2</v>
      </c>
      <c r="B130" s="279" t="s">
        <v>43</v>
      </c>
      <c r="C130" s="279">
        <v>88316</v>
      </c>
      <c r="D130" s="267" t="s">
        <v>1871</v>
      </c>
      <c r="E130" s="268" t="s">
        <v>1860</v>
      </c>
      <c r="F130" s="280">
        <v>3</v>
      </c>
      <c r="G130" s="269" t="s">
        <v>1872</v>
      </c>
      <c r="H130" s="281">
        <v>62.88</v>
      </c>
    </row>
    <row r="131" spans="1:8" x14ac:dyDescent="0.25">
      <c r="A131" s="658"/>
      <c r="B131" s="223"/>
      <c r="C131" s="223"/>
      <c r="D131" s="223"/>
      <c r="E131" s="223"/>
      <c r="F131" s="223"/>
      <c r="G131" s="223"/>
      <c r="H131" s="659"/>
    </row>
    <row r="132" spans="1:8" ht="15" customHeight="1" x14ac:dyDescent="0.25">
      <c r="A132" s="266" t="s">
        <v>643</v>
      </c>
      <c r="B132" s="1037" t="s">
        <v>294</v>
      </c>
      <c r="C132" s="1037" t="s">
        <v>30</v>
      </c>
      <c r="D132" s="1038" t="s">
        <v>967</v>
      </c>
      <c r="E132" s="1037" t="s">
        <v>295</v>
      </c>
      <c r="F132" s="266" t="s">
        <v>36</v>
      </c>
      <c r="G132" s="277" t="s">
        <v>296</v>
      </c>
      <c r="H132" s="657">
        <v>331.85</v>
      </c>
    </row>
    <row r="133" spans="1:8" x14ac:dyDescent="0.25">
      <c r="A133" s="1037" t="s">
        <v>5</v>
      </c>
      <c r="B133" s="1037"/>
      <c r="C133" s="1037"/>
      <c r="D133" s="1038"/>
      <c r="E133" s="1037"/>
      <c r="F133" s="1039" t="s">
        <v>32</v>
      </c>
      <c r="G133" s="1040" t="s">
        <v>615</v>
      </c>
      <c r="H133" s="1040"/>
    </row>
    <row r="134" spans="1:8" x14ac:dyDescent="0.25">
      <c r="A134" s="1037"/>
      <c r="B134" s="1037"/>
      <c r="C134" s="1037"/>
      <c r="D134" s="1038"/>
      <c r="E134" s="1037"/>
      <c r="F134" s="1039"/>
      <c r="G134" s="278" t="s">
        <v>33</v>
      </c>
      <c r="H134" s="278" t="s">
        <v>34</v>
      </c>
    </row>
    <row r="135" spans="1:8" x14ac:dyDescent="0.25">
      <c r="A135" s="279">
        <v>1</v>
      </c>
      <c r="B135" s="279" t="s">
        <v>84</v>
      </c>
      <c r="C135" s="279" t="s">
        <v>1246</v>
      </c>
      <c r="D135" s="267" t="s">
        <v>1248</v>
      </c>
      <c r="E135" s="268" t="s">
        <v>36</v>
      </c>
      <c r="F135" s="280">
        <v>1.2</v>
      </c>
      <c r="G135" s="269">
        <v>204.74</v>
      </c>
      <c r="H135" s="281">
        <v>245.68</v>
      </c>
    </row>
    <row r="136" spans="1:8" x14ac:dyDescent="0.25">
      <c r="A136" s="279">
        <v>2</v>
      </c>
      <c r="B136" s="279" t="s">
        <v>83</v>
      </c>
      <c r="C136" s="279">
        <v>44842</v>
      </c>
      <c r="D136" s="267" t="s">
        <v>1245</v>
      </c>
      <c r="E136" s="268" t="s">
        <v>115</v>
      </c>
      <c r="F136" s="280">
        <v>4</v>
      </c>
      <c r="G136" s="269">
        <v>7.65</v>
      </c>
      <c r="H136" s="281">
        <v>30.6</v>
      </c>
    </row>
    <row r="137" spans="1:8" x14ac:dyDescent="0.25">
      <c r="A137" s="279">
        <v>3</v>
      </c>
      <c r="B137" s="279" t="s">
        <v>43</v>
      </c>
      <c r="C137" s="279">
        <v>38124</v>
      </c>
      <c r="D137" s="267" t="s">
        <v>1945</v>
      </c>
      <c r="E137" s="268" t="s">
        <v>639</v>
      </c>
      <c r="F137" s="280">
        <v>1</v>
      </c>
      <c r="G137" s="269" t="s">
        <v>1946</v>
      </c>
      <c r="H137" s="281">
        <v>29.9</v>
      </c>
    </row>
    <row r="138" spans="1:8" x14ac:dyDescent="0.25">
      <c r="A138" s="279">
        <v>4</v>
      </c>
      <c r="B138" s="279" t="s">
        <v>43</v>
      </c>
      <c r="C138" s="279">
        <v>39961</v>
      </c>
      <c r="D138" s="267" t="s">
        <v>1947</v>
      </c>
      <c r="E138" s="268" t="s">
        <v>639</v>
      </c>
      <c r="F138" s="280">
        <v>1</v>
      </c>
      <c r="G138" s="269" t="s">
        <v>1948</v>
      </c>
      <c r="H138" s="281">
        <v>25.67</v>
      </c>
    </row>
    <row r="139" spans="1:8" x14ac:dyDescent="0.25">
      <c r="A139" s="658"/>
      <c r="B139" s="223"/>
      <c r="C139" s="223"/>
      <c r="D139" s="223"/>
      <c r="E139" s="223"/>
      <c r="F139" s="223"/>
      <c r="G139" s="223"/>
      <c r="H139" s="659"/>
    </row>
    <row r="140" spans="1:8" ht="15" customHeight="1" x14ac:dyDescent="0.25">
      <c r="A140" s="266" t="s">
        <v>644</v>
      </c>
      <c r="B140" s="1037" t="s">
        <v>294</v>
      </c>
      <c r="C140" s="1037" t="s">
        <v>30</v>
      </c>
      <c r="D140" s="1038" t="s">
        <v>970</v>
      </c>
      <c r="E140" s="1037" t="s">
        <v>295</v>
      </c>
      <c r="F140" s="266" t="s">
        <v>98</v>
      </c>
      <c r="G140" s="277" t="s">
        <v>296</v>
      </c>
      <c r="H140" s="657">
        <v>15781.279999999999</v>
      </c>
    </row>
    <row r="141" spans="1:8" x14ac:dyDescent="0.25">
      <c r="A141" s="1037" t="s">
        <v>5</v>
      </c>
      <c r="B141" s="1037"/>
      <c r="C141" s="1037"/>
      <c r="D141" s="1038"/>
      <c r="E141" s="1037"/>
      <c r="F141" s="1039" t="s">
        <v>32</v>
      </c>
      <c r="G141" s="1040" t="s">
        <v>615</v>
      </c>
      <c r="H141" s="1040"/>
    </row>
    <row r="142" spans="1:8" x14ac:dyDescent="0.25">
      <c r="A142" s="1037"/>
      <c r="B142" s="1037"/>
      <c r="C142" s="1037"/>
      <c r="D142" s="1038"/>
      <c r="E142" s="1037"/>
      <c r="F142" s="1039"/>
      <c r="G142" s="278" t="s">
        <v>33</v>
      </c>
      <c r="H142" s="278" t="s">
        <v>34</v>
      </c>
    </row>
    <row r="143" spans="1:8" x14ac:dyDescent="0.25">
      <c r="A143" s="279">
        <v>1</v>
      </c>
      <c r="B143" s="279" t="s">
        <v>83</v>
      </c>
      <c r="C143" s="279">
        <v>36549</v>
      </c>
      <c r="D143" s="267" t="s">
        <v>969</v>
      </c>
      <c r="E143" s="268" t="s">
        <v>36</v>
      </c>
      <c r="F143" s="280">
        <v>12.824999999999999</v>
      </c>
      <c r="G143" s="269">
        <v>992</v>
      </c>
      <c r="H143" s="281">
        <v>12722.4</v>
      </c>
    </row>
    <row r="144" spans="1:8" x14ac:dyDescent="0.25">
      <c r="A144" s="279">
        <v>2</v>
      </c>
      <c r="B144" s="279" t="s">
        <v>83</v>
      </c>
      <c r="C144" s="279">
        <v>100147</v>
      </c>
      <c r="D144" s="267" t="s">
        <v>968</v>
      </c>
      <c r="E144" s="268" t="s">
        <v>36</v>
      </c>
      <c r="F144" s="280">
        <v>12.824999999999999</v>
      </c>
      <c r="G144" s="269">
        <v>216.55</v>
      </c>
      <c r="H144" s="281">
        <v>2777.25</v>
      </c>
    </row>
    <row r="145" spans="1:8" ht="38.25" x14ac:dyDescent="0.25">
      <c r="A145" s="279">
        <v>3</v>
      </c>
      <c r="B145" s="279" t="s">
        <v>43</v>
      </c>
      <c r="C145" s="279">
        <v>100778</v>
      </c>
      <c r="D145" s="267" t="s">
        <v>1949</v>
      </c>
      <c r="E145" s="268" t="s">
        <v>673</v>
      </c>
      <c r="F145" s="280">
        <v>25.65</v>
      </c>
      <c r="G145" s="269" t="s">
        <v>1950</v>
      </c>
      <c r="H145" s="281">
        <v>281.63</v>
      </c>
    </row>
    <row r="146" spans="1:8" x14ac:dyDescent="0.25">
      <c r="A146" s="658"/>
      <c r="B146" s="223"/>
      <c r="C146" s="223"/>
      <c r="D146" s="223"/>
      <c r="E146" s="223"/>
      <c r="F146" s="223"/>
      <c r="G146" s="223"/>
      <c r="H146" s="659"/>
    </row>
    <row r="147" spans="1:8" ht="15" customHeight="1" x14ac:dyDescent="0.25">
      <c r="A147" s="266" t="s">
        <v>645</v>
      </c>
      <c r="B147" s="1037" t="s">
        <v>294</v>
      </c>
      <c r="C147" s="1037" t="s">
        <v>30</v>
      </c>
      <c r="D147" s="1038" t="s">
        <v>1298</v>
      </c>
      <c r="E147" s="1037" t="s">
        <v>295</v>
      </c>
      <c r="F147" s="266" t="s">
        <v>36</v>
      </c>
      <c r="G147" s="277" t="s">
        <v>296</v>
      </c>
      <c r="H147" s="657">
        <v>1677.77</v>
      </c>
    </row>
    <row r="148" spans="1:8" x14ac:dyDescent="0.25">
      <c r="A148" s="1037" t="s">
        <v>5</v>
      </c>
      <c r="B148" s="1037"/>
      <c r="C148" s="1037"/>
      <c r="D148" s="1038"/>
      <c r="E148" s="1037"/>
      <c r="F148" s="1039" t="s">
        <v>32</v>
      </c>
      <c r="G148" s="1040" t="s">
        <v>615</v>
      </c>
      <c r="H148" s="1040"/>
    </row>
    <row r="149" spans="1:8" x14ac:dyDescent="0.25">
      <c r="A149" s="1037"/>
      <c r="B149" s="1037"/>
      <c r="C149" s="1037"/>
      <c r="D149" s="1038"/>
      <c r="E149" s="1037"/>
      <c r="F149" s="1039"/>
      <c r="G149" s="278" t="s">
        <v>33</v>
      </c>
      <c r="H149" s="278" t="s">
        <v>34</v>
      </c>
    </row>
    <row r="150" spans="1:8" x14ac:dyDescent="0.25">
      <c r="A150" s="279">
        <v>1</v>
      </c>
      <c r="B150" s="279" t="s">
        <v>84</v>
      </c>
      <c r="C150" s="279" t="s">
        <v>440</v>
      </c>
      <c r="D150" s="267" t="s">
        <v>1297</v>
      </c>
      <c r="E150" s="268" t="s">
        <v>36</v>
      </c>
      <c r="F150" s="280">
        <v>1</v>
      </c>
      <c r="G150" s="269">
        <v>1677.77</v>
      </c>
      <c r="H150" s="281">
        <v>1677.77</v>
      </c>
    </row>
    <row r="151" spans="1:8" x14ac:dyDescent="0.25">
      <c r="A151" s="658"/>
      <c r="B151" s="223"/>
      <c r="C151" s="223"/>
      <c r="D151" s="223"/>
      <c r="E151" s="223"/>
      <c r="F151" s="223"/>
      <c r="G151" s="223"/>
      <c r="H151" s="659"/>
    </row>
    <row r="152" spans="1:8" x14ac:dyDescent="0.25">
      <c r="A152" s="266" t="s">
        <v>981</v>
      </c>
      <c r="B152" s="1037" t="s">
        <v>294</v>
      </c>
      <c r="C152" s="1037" t="s">
        <v>30</v>
      </c>
      <c r="D152" s="1038" t="s">
        <v>982</v>
      </c>
      <c r="E152" s="1037" t="s">
        <v>295</v>
      </c>
      <c r="F152" s="266" t="s">
        <v>98</v>
      </c>
      <c r="G152" s="277" t="s">
        <v>296</v>
      </c>
      <c r="H152" s="657">
        <v>38.029999999999994</v>
      </c>
    </row>
    <row r="153" spans="1:8" x14ac:dyDescent="0.25">
      <c r="A153" s="1037" t="s">
        <v>5</v>
      </c>
      <c r="B153" s="1037"/>
      <c r="C153" s="1037"/>
      <c r="D153" s="1038"/>
      <c r="E153" s="1037"/>
      <c r="F153" s="1039" t="s">
        <v>32</v>
      </c>
      <c r="G153" s="1040" t="s">
        <v>615</v>
      </c>
      <c r="H153" s="1040"/>
    </row>
    <row r="154" spans="1:8" x14ac:dyDescent="0.25">
      <c r="A154" s="1037"/>
      <c r="B154" s="1037"/>
      <c r="C154" s="1037"/>
      <c r="D154" s="1038"/>
      <c r="E154" s="1037"/>
      <c r="F154" s="1039"/>
      <c r="G154" s="278" t="s">
        <v>33</v>
      </c>
      <c r="H154" s="278" t="s">
        <v>34</v>
      </c>
    </row>
    <row r="155" spans="1:8" x14ac:dyDescent="0.25">
      <c r="A155" s="279">
        <v>1</v>
      </c>
      <c r="B155" s="279" t="s">
        <v>83</v>
      </c>
      <c r="C155" s="279">
        <v>1670</v>
      </c>
      <c r="D155" s="267" t="s">
        <v>983</v>
      </c>
      <c r="E155" s="268" t="s">
        <v>98</v>
      </c>
      <c r="F155" s="280">
        <v>1</v>
      </c>
      <c r="G155" s="269">
        <v>26.99</v>
      </c>
      <c r="H155" s="281">
        <v>26.99</v>
      </c>
    </row>
    <row r="156" spans="1:8" ht="25.5" x14ac:dyDescent="0.25">
      <c r="A156" s="279">
        <v>2</v>
      </c>
      <c r="B156" s="279" t="s">
        <v>43</v>
      </c>
      <c r="C156" s="279">
        <v>88248</v>
      </c>
      <c r="D156" s="267" t="s">
        <v>1951</v>
      </c>
      <c r="E156" s="268" t="s">
        <v>1860</v>
      </c>
      <c r="F156" s="280">
        <v>0.20619999999999999</v>
      </c>
      <c r="G156" s="269" t="s">
        <v>1952</v>
      </c>
      <c r="H156" s="281">
        <v>4.3</v>
      </c>
    </row>
    <row r="157" spans="1:8" x14ac:dyDescent="0.25">
      <c r="A157" s="279">
        <v>3</v>
      </c>
      <c r="B157" s="279" t="s">
        <v>43</v>
      </c>
      <c r="C157" s="279">
        <v>88267</v>
      </c>
      <c r="D157" s="267" t="s">
        <v>1867</v>
      </c>
      <c r="E157" s="268" t="s">
        <v>1860</v>
      </c>
      <c r="F157" s="280">
        <v>0.20619999999999999</v>
      </c>
      <c r="G157" s="269" t="s">
        <v>1868</v>
      </c>
      <c r="H157" s="281">
        <v>5.21</v>
      </c>
    </row>
    <row r="158" spans="1:8" ht="25.5" x14ac:dyDescent="0.25">
      <c r="A158" s="279">
        <v>5</v>
      </c>
      <c r="B158" s="279" t="s">
        <v>43</v>
      </c>
      <c r="C158" s="279">
        <v>12732</v>
      </c>
      <c r="D158" s="267" t="s">
        <v>1953</v>
      </c>
      <c r="E158" s="268" t="s">
        <v>639</v>
      </c>
      <c r="F158" s="280">
        <v>4.1999999999999997E-3</v>
      </c>
      <c r="G158" s="269" t="s">
        <v>1954</v>
      </c>
      <c r="H158" s="281">
        <v>1.22</v>
      </c>
    </row>
    <row r="159" spans="1:8" x14ac:dyDescent="0.25">
      <c r="A159" s="279">
        <v>6</v>
      </c>
      <c r="B159" s="279" t="s">
        <v>43</v>
      </c>
      <c r="C159" s="279">
        <v>38383</v>
      </c>
      <c r="D159" s="267" t="s">
        <v>1955</v>
      </c>
      <c r="E159" s="268" t="s">
        <v>639</v>
      </c>
      <c r="F159" s="280">
        <v>7.7299999999999994E-2</v>
      </c>
      <c r="G159" s="269" t="s">
        <v>1956</v>
      </c>
      <c r="H159" s="281">
        <v>0.26</v>
      </c>
    </row>
    <row r="160" spans="1:8" x14ac:dyDescent="0.25">
      <c r="A160" s="279">
        <v>7</v>
      </c>
      <c r="B160" s="279" t="s">
        <v>43</v>
      </c>
      <c r="C160" s="279">
        <v>39897</v>
      </c>
      <c r="D160" s="267" t="s">
        <v>1957</v>
      </c>
      <c r="E160" s="268" t="s">
        <v>639</v>
      </c>
      <c r="F160" s="280">
        <v>1.1000000000000001E-3</v>
      </c>
      <c r="G160" s="269" t="s">
        <v>1958</v>
      </c>
      <c r="H160" s="281">
        <v>0.05</v>
      </c>
    </row>
    <row r="161" spans="1:8" x14ac:dyDescent="0.25">
      <c r="A161" s="658"/>
      <c r="B161" s="223"/>
      <c r="C161" s="223"/>
      <c r="D161" s="223"/>
      <c r="E161" s="223"/>
      <c r="F161" s="223"/>
      <c r="G161" s="223"/>
      <c r="H161" s="659"/>
    </row>
    <row r="162" spans="1:8" ht="15" customHeight="1" x14ac:dyDescent="0.25">
      <c r="A162" s="266" t="s">
        <v>992</v>
      </c>
      <c r="B162" s="1037" t="s">
        <v>294</v>
      </c>
      <c r="C162" s="1037" t="s">
        <v>30</v>
      </c>
      <c r="D162" s="1038" t="s">
        <v>993</v>
      </c>
      <c r="E162" s="1037" t="s">
        <v>295</v>
      </c>
      <c r="F162" s="266" t="s">
        <v>98</v>
      </c>
      <c r="G162" s="277" t="s">
        <v>296</v>
      </c>
      <c r="H162" s="657">
        <v>5097.7599999999993</v>
      </c>
    </row>
    <row r="163" spans="1:8" x14ac:dyDescent="0.25">
      <c r="A163" s="1037" t="s">
        <v>5</v>
      </c>
      <c r="B163" s="1037"/>
      <c r="C163" s="1037"/>
      <c r="D163" s="1038"/>
      <c r="E163" s="1037"/>
      <c r="F163" s="1039" t="s">
        <v>32</v>
      </c>
      <c r="G163" s="1040" t="s">
        <v>615</v>
      </c>
      <c r="H163" s="1040"/>
    </row>
    <row r="164" spans="1:8" x14ac:dyDescent="0.25">
      <c r="A164" s="1037"/>
      <c r="B164" s="1037"/>
      <c r="C164" s="1037"/>
      <c r="D164" s="1038"/>
      <c r="E164" s="1037"/>
      <c r="F164" s="1039"/>
      <c r="G164" s="278" t="s">
        <v>33</v>
      </c>
      <c r="H164" s="278" t="s">
        <v>34</v>
      </c>
    </row>
    <row r="165" spans="1:8" x14ac:dyDescent="0.25">
      <c r="A165" s="279">
        <v>1</v>
      </c>
      <c r="B165" s="279" t="s">
        <v>84</v>
      </c>
      <c r="C165" s="279" t="s">
        <v>984</v>
      </c>
      <c r="D165" s="267" t="s">
        <v>991</v>
      </c>
      <c r="E165" s="268" t="s">
        <v>639</v>
      </c>
      <c r="F165" s="280">
        <v>1</v>
      </c>
      <c r="G165" s="269">
        <v>4907.3999999999996</v>
      </c>
      <c r="H165" s="281">
        <v>4907.3999999999996</v>
      </c>
    </row>
    <row r="166" spans="1:8" x14ac:dyDescent="0.25">
      <c r="A166" s="279">
        <v>2</v>
      </c>
      <c r="B166" s="279" t="s">
        <v>43</v>
      </c>
      <c r="C166" s="279">
        <v>88247</v>
      </c>
      <c r="D166" s="267" t="s">
        <v>1899</v>
      </c>
      <c r="E166" s="268" t="s">
        <v>1860</v>
      </c>
      <c r="F166" s="280">
        <v>0.63300000000000001</v>
      </c>
      <c r="G166" s="269" t="s">
        <v>1900</v>
      </c>
      <c r="H166" s="281">
        <v>13.86</v>
      </c>
    </row>
    <row r="167" spans="1:8" ht="25.5" x14ac:dyDescent="0.25">
      <c r="A167" s="279">
        <v>3</v>
      </c>
      <c r="B167" s="279" t="s">
        <v>43</v>
      </c>
      <c r="C167" s="279">
        <v>88248</v>
      </c>
      <c r="D167" s="267" t="s">
        <v>1951</v>
      </c>
      <c r="E167" s="268" t="s">
        <v>1860</v>
      </c>
      <c r="F167" s="280">
        <v>3.2890000000000001</v>
      </c>
      <c r="G167" s="269" t="s">
        <v>1952</v>
      </c>
      <c r="H167" s="281">
        <v>68.7</v>
      </c>
    </row>
    <row r="168" spans="1:8" x14ac:dyDescent="0.25">
      <c r="A168" s="279">
        <v>4</v>
      </c>
      <c r="B168" s="279" t="s">
        <v>43</v>
      </c>
      <c r="C168" s="279">
        <v>88264</v>
      </c>
      <c r="D168" s="267" t="s">
        <v>1901</v>
      </c>
      <c r="E168" s="268" t="s">
        <v>1860</v>
      </c>
      <c r="F168" s="280">
        <v>0.63300000000000001</v>
      </c>
      <c r="G168" s="269" t="s">
        <v>1902</v>
      </c>
      <c r="H168" s="281">
        <v>16.690000000000001</v>
      </c>
    </row>
    <row r="169" spans="1:8" x14ac:dyDescent="0.25">
      <c r="A169" s="279">
        <v>5</v>
      </c>
      <c r="B169" s="279" t="s">
        <v>43</v>
      </c>
      <c r="C169" s="279">
        <v>88267</v>
      </c>
      <c r="D169" s="267" t="s">
        <v>1867</v>
      </c>
      <c r="E169" s="268" t="s">
        <v>1860</v>
      </c>
      <c r="F169" s="280">
        <v>3.2890000000000001</v>
      </c>
      <c r="G169" s="269" t="s">
        <v>1868</v>
      </c>
      <c r="H169" s="281">
        <v>83.14</v>
      </c>
    </row>
    <row r="170" spans="1:8" ht="25.5" x14ac:dyDescent="0.25">
      <c r="A170" s="279">
        <v>7</v>
      </c>
      <c r="B170" s="279" t="s">
        <v>43</v>
      </c>
      <c r="C170" s="279">
        <v>11267</v>
      </c>
      <c r="D170" s="267" t="s">
        <v>1959</v>
      </c>
      <c r="E170" s="268" t="s">
        <v>639</v>
      </c>
      <c r="F170" s="280">
        <v>4</v>
      </c>
      <c r="G170" s="269" t="s">
        <v>1960</v>
      </c>
      <c r="H170" s="281">
        <v>5.72</v>
      </c>
    </row>
    <row r="171" spans="1:8" x14ac:dyDescent="0.25">
      <c r="A171" s="279">
        <v>8</v>
      </c>
      <c r="B171" s="279" t="s">
        <v>43</v>
      </c>
      <c r="C171" s="279">
        <v>39996</v>
      </c>
      <c r="D171" s="267" t="s">
        <v>1961</v>
      </c>
      <c r="E171" s="268" t="s">
        <v>1879</v>
      </c>
      <c r="F171" s="280">
        <v>0.2</v>
      </c>
      <c r="G171" s="269" t="s">
        <v>1962</v>
      </c>
      <c r="H171" s="281">
        <v>0.56999999999999995</v>
      </c>
    </row>
    <row r="172" spans="1:8" x14ac:dyDescent="0.25">
      <c r="A172" s="279">
        <v>9</v>
      </c>
      <c r="B172" s="279" t="s">
        <v>43</v>
      </c>
      <c r="C172" s="279">
        <v>39997</v>
      </c>
      <c r="D172" s="267" t="s">
        <v>1963</v>
      </c>
      <c r="E172" s="268" t="s">
        <v>639</v>
      </c>
      <c r="F172" s="280">
        <v>4</v>
      </c>
      <c r="G172" s="269" t="s">
        <v>1964</v>
      </c>
      <c r="H172" s="281">
        <v>1.68</v>
      </c>
    </row>
    <row r="173" spans="1:8" x14ac:dyDescent="0.25">
      <c r="A173" s="658"/>
      <c r="B173" s="223"/>
      <c r="C173" s="223"/>
      <c r="D173" s="223"/>
      <c r="E173" s="223"/>
      <c r="F173" s="223"/>
      <c r="G173" s="223"/>
      <c r="H173" s="659"/>
    </row>
    <row r="174" spans="1:8" ht="15" customHeight="1" x14ac:dyDescent="0.25">
      <c r="A174" s="266" t="s">
        <v>1007</v>
      </c>
      <c r="B174" s="1037" t="s">
        <v>294</v>
      </c>
      <c r="C174" s="1037" t="s">
        <v>30</v>
      </c>
      <c r="D174" s="1038" t="s">
        <v>1005</v>
      </c>
      <c r="E174" s="1037" t="s">
        <v>295</v>
      </c>
      <c r="F174" s="266" t="s">
        <v>98</v>
      </c>
      <c r="G174" s="277" t="s">
        <v>296</v>
      </c>
      <c r="H174" s="657">
        <v>1990.76</v>
      </c>
    </row>
    <row r="175" spans="1:8" x14ac:dyDescent="0.25">
      <c r="A175" s="1037" t="s">
        <v>5</v>
      </c>
      <c r="B175" s="1037"/>
      <c r="C175" s="1037"/>
      <c r="D175" s="1038"/>
      <c r="E175" s="1037"/>
      <c r="F175" s="1039" t="s">
        <v>32</v>
      </c>
      <c r="G175" s="1040" t="s">
        <v>615</v>
      </c>
      <c r="H175" s="1040"/>
    </row>
    <row r="176" spans="1:8" x14ac:dyDescent="0.25">
      <c r="A176" s="1037"/>
      <c r="B176" s="1037"/>
      <c r="C176" s="1037"/>
      <c r="D176" s="1038"/>
      <c r="E176" s="1037"/>
      <c r="F176" s="1039"/>
      <c r="G176" s="278" t="s">
        <v>33</v>
      </c>
      <c r="H176" s="278" t="s">
        <v>34</v>
      </c>
    </row>
    <row r="177" spans="1:8" ht="51" x14ac:dyDescent="0.25">
      <c r="A177" s="279">
        <v>1</v>
      </c>
      <c r="B177" s="279" t="s">
        <v>84</v>
      </c>
      <c r="C177" s="279" t="s">
        <v>1006</v>
      </c>
      <c r="D177" s="267" t="s">
        <v>1005</v>
      </c>
      <c r="E177" s="268" t="s">
        <v>639</v>
      </c>
      <c r="F177" s="280">
        <v>1</v>
      </c>
      <c r="G177" s="269">
        <v>1980</v>
      </c>
      <c r="H177" s="281">
        <v>1980</v>
      </c>
    </row>
    <row r="178" spans="1:8" x14ac:dyDescent="0.25">
      <c r="A178" s="279">
        <v>2</v>
      </c>
      <c r="B178" s="279" t="s">
        <v>43</v>
      </c>
      <c r="C178" s="279">
        <v>88242</v>
      </c>
      <c r="D178" s="267" t="s">
        <v>1965</v>
      </c>
      <c r="E178" s="268" t="s">
        <v>1860</v>
      </c>
      <c r="F178" s="280">
        <v>0.5</v>
      </c>
      <c r="G178" s="269" t="s">
        <v>1966</v>
      </c>
      <c r="H178" s="281">
        <v>10.76</v>
      </c>
    </row>
    <row r="179" spans="1:8" x14ac:dyDescent="0.25">
      <c r="A179" s="658"/>
      <c r="B179" s="223"/>
      <c r="C179" s="223"/>
      <c r="D179" s="223"/>
      <c r="E179" s="223"/>
      <c r="F179" s="223"/>
      <c r="G179" s="223"/>
      <c r="H179" s="659"/>
    </row>
    <row r="180" spans="1:8" ht="15" customHeight="1" x14ac:dyDescent="0.25">
      <c r="A180" s="266" t="s">
        <v>1024</v>
      </c>
      <c r="B180" s="1037" t="s">
        <v>294</v>
      </c>
      <c r="C180" s="1037" t="s">
        <v>30</v>
      </c>
      <c r="D180" s="1038" t="s">
        <v>1023</v>
      </c>
      <c r="E180" s="1037" t="s">
        <v>295</v>
      </c>
      <c r="F180" s="266" t="s">
        <v>98</v>
      </c>
      <c r="G180" s="277" t="s">
        <v>296</v>
      </c>
      <c r="H180" s="657">
        <v>47.32</v>
      </c>
    </row>
    <row r="181" spans="1:8" x14ac:dyDescent="0.25">
      <c r="A181" s="1037" t="s">
        <v>5</v>
      </c>
      <c r="B181" s="1037"/>
      <c r="C181" s="1037"/>
      <c r="D181" s="1038"/>
      <c r="E181" s="1037"/>
      <c r="F181" s="1039" t="s">
        <v>32</v>
      </c>
      <c r="G181" s="1040" t="s">
        <v>615</v>
      </c>
      <c r="H181" s="1040"/>
    </row>
    <row r="182" spans="1:8" x14ac:dyDescent="0.25">
      <c r="A182" s="1037"/>
      <c r="B182" s="1037"/>
      <c r="C182" s="1037"/>
      <c r="D182" s="1038"/>
      <c r="E182" s="1037"/>
      <c r="F182" s="1039"/>
      <c r="G182" s="278" t="s">
        <v>33</v>
      </c>
      <c r="H182" s="278" t="s">
        <v>34</v>
      </c>
    </row>
    <row r="183" spans="1:8" ht="38.25" x14ac:dyDescent="0.25">
      <c r="A183" s="279">
        <v>1</v>
      </c>
      <c r="B183" s="279" t="s">
        <v>43</v>
      </c>
      <c r="C183" s="279">
        <v>37558</v>
      </c>
      <c r="D183" s="267" t="s">
        <v>1967</v>
      </c>
      <c r="E183" s="268" t="s">
        <v>639</v>
      </c>
      <c r="F183" s="280">
        <v>1</v>
      </c>
      <c r="G183" s="269" t="s">
        <v>1968</v>
      </c>
      <c r="H183" s="281">
        <v>36.56</v>
      </c>
    </row>
    <row r="184" spans="1:8" x14ac:dyDescent="0.25">
      <c r="A184" s="279">
        <v>2</v>
      </c>
      <c r="B184" s="279" t="s">
        <v>43</v>
      </c>
      <c r="C184" s="279">
        <v>88242</v>
      </c>
      <c r="D184" s="267" t="s">
        <v>1965</v>
      </c>
      <c r="E184" s="268" t="s">
        <v>1860</v>
      </c>
      <c r="F184" s="280">
        <v>0.5</v>
      </c>
      <c r="G184" s="269" t="s">
        <v>1966</v>
      </c>
      <c r="H184" s="281">
        <v>10.76</v>
      </c>
    </row>
    <row r="185" spans="1:8" x14ac:dyDescent="0.25">
      <c r="A185" s="658"/>
      <c r="B185" s="223"/>
      <c r="C185" s="223"/>
      <c r="D185" s="223"/>
      <c r="E185" s="223"/>
      <c r="F185" s="223"/>
      <c r="G185" s="223"/>
      <c r="H185" s="659"/>
    </row>
    <row r="186" spans="1:8" x14ac:dyDescent="0.25">
      <c r="A186" s="266" t="s">
        <v>1025</v>
      </c>
      <c r="B186" s="1037" t="s">
        <v>294</v>
      </c>
      <c r="C186" s="1037" t="s">
        <v>30</v>
      </c>
      <c r="D186" s="1038" t="s">
        <v>1026</v>
      </c>
      <c r="E186" s="1037" t="s">
        <v>295</v>
      </c>
      <c r="F186" s="266" t="s">
        <v>98</v>
      </c>
      <c r="G186" s="277" t="s">
        <v>296</v>
      </c>
      <c r="H186" s="657">
        <v>290.21999999999997</v>
      </c>
    </row>
    <row r="187" spans="1:8" x14ac:dyDescent="0.25">
      <c r="A187" s="1037" t="s">
        <v>5</v>
      </c>
      <c r="B187" s="1037"/>
      <c r="C187" s="1037"/>
      <c r="D187" s="1038"/>
      <c r="E187" s="1037"/>
      <c r="F187" s="1039" t="s">
        <v>32</v>
      </c>
      <c r="G187" s="1040" t="s">
        <v>615</v>
      </c>
      <c r="H187" s="1040"/>
    </row>
    <row r="188" spans="1:8" x14ac:dyDescent="0.25">
      <c r="A188" s="1037"/>
      <c r="B188" s="1037"/>
      <c r="C188" s="1037"/>
      <c r="D188" s="1038"/>
      <c r="E188" s="1037"/>
      <c r="F188" s="1039"/>
      <c r="G188" s="278" t="s">
        <v>33</v>
      </c>
      <c r="H188" s="278" t="s">
        <v>34</v>
      </c>
    </row>
    <row r="189" spans="1:8" x14ac:dyDescent="0.25">
      <c r="A189" s="279">
        <v>1</v>
      </c>
      <c r="B189" s="279" t="s">
        <v>43</v>
      </c>
      <c r="C189" s="279">
        <v>39459</v>
      </c>
      <c r="D189" s="267" t="s">
        <v>1969</v>
      </c>
      <c r="E189" s="268" t="s">
        <v>639</v>
      </c>
      <c r="F189" s="280">
        <v>1</v>
      </c>
      <c r="G189" s="269" t="s">
        <v>1970</v>
      </c>
      <c r="H189" s="281">
        <v>256.43</v>
      </c>
    </row>
    <row r="190" spans="1:8" x14ac:dyDescent="0.25">
      <c r="A190" s="279">
        <v>2</v>
      </c>
      <c r="B190" s="279" t="s">
        <v>43</v>
      </c>
      <c r="C190" s="279">
        <v>88247</v>
      </c>
      <c r="D190" s="267" t="s">
        <v>1899</v>
      </c>
      <c r="E190" s="268" t="s">
        <v>1860</v>
      </c>
      <c r="F190" s="280">
        <v>0.7</v>
      </c>
      <c r="G190" s="269" t="s">
        <v>1900</v>
      </c>
      <c r="H190" s="281">
        <v>15.33</v>
      </c>
    </row>
    <row r="191" spans="1:8" x14ac:dyDescent="0.25">
      <c r="A191" s="279">
        <v>3</v>
      </c>
      <c r="B191" s="279" t="s">
        <v>43</v>
      </c>
      <c r="C191" s="279">
        <v>88264</v>
      </c>
      <c r="D191" s="267" t="s">
        <v>1901</v>
      </c>
      <c r="E191" s="268" t="s">
        <v>1860</v>
      </c>
      <c r="F191" s="280">
        <v>0.7</v>
      </c>
      <c r="G191" s="269" t="s">
        <v>1902</v>
      </c>
      <c r="H191" s="281">
        <v>18.46</v>
      </c>
    </row>
    <row r="192" spans="1:8" x14ac:dyDescent="0.25">
      <c r="A192" s="658"/>
      <c r="B192" s="223"/>
      <c r="C192" s="223"/>
      <c r="D192" s="223"/>
      <c r="E192" s="223"/>
      <c r="F192" s="223"/>
      <c r="G192" s="223"/>
      <c r="H192" s="659"/>
    </row>
    <row r="193" spans="1:8" x14ac:dyDescent="0.25">
      <c r="A193" s="266" t="s">
        <v>1028</v>
      </c>
      <c r="B193" s="1037" t="s">
        <v>294</v>
      </c>
      <c r="C193" s="1037" t="s">
        <v>30</v>
      </c>
      <c r="D193" s="1038" t="s">
        <v>1027</v>
      </c>
      <c r="E193" s="1037" t="s">
        <v>295</v>
      </c>
      <c r="F193" s="266" t="s">
        <v>98</v>
      </c>
      <c r="G193" s="277" t="s">
        <v>296</v>
      </c>
      <c r="H193" s="657">
        <v>272.75</v>
      </c>
    </row>
    <row r="194" spans="1:8" x14ac:dyDescent="0.25">
      <c r="A194" s="1037" t="s">
        <v>5</v>
      </c>
      <c r="B194" s="1037"/>
      <c r="C194" s="1037"/>
      <c r="D194" s="1038"/>
      <c r="E194" s="1037"/>
      <c r="F194" s="1039" t="s">
        <v>32</v>
      </c>
      <c r="G194" s="1040" t="s">
        <v>615</v>
      </c>
      <c r="H194" s="1040"/>
    </row>
    <row r="195" spans="1:8" x14ac:dyDescent="0.25">
      <c r="A195" s="1037"/>
      <c r="B195" s="1037"/>
      <c r="C195" s="1037"/>
      <c r="D195" s="1038"/>
      <c r="E195" s="1037"/>
      <c r="F195" s="1039"/>
      <c r="G195" s="278" t="s">
        <v>33</v>
      </c>
      <c r="H195" s="278" t="s">
        <v>34</v>
      </c>
    </row>
    <row r="196" spans="1:8" x14ac:dyDescent="0.25">
      <c r="A196" s="279">
        <v>1</v>
      </c>
      <c r="B196" s="279" t="s">
        <v>43</v>
      </c>
      <c r="C196" s="279">
        <v>39448</v>
      </c>
      <c r="D196" s="267" t="s">
        <v>1971</v>
      </c>
      <c r="E196" s="268" t="s">
        <v>639</v>
      </c>
      <c r="F196" s="280">
        <v>1</v>
      </c>
      <c r="G196" s="269" t="s">
        <v>1972</v>
      </c>
      <c r="H196" s="281">
        <v>238.96</v>
      </c>
    </row>
    <row r="197" spans="1:8" x14ac:dyDescent="0.25">
      <c r="A197" s="279">
        <v>2</v>
      </c>
      <c r="B197" s="279" t="s">
        <v>43</v>
      </c>
      <c r="C197" s="279">
        <v>88247</v>
      </c>
      <c r="D197" s="267" t="s">
        <v>1899</v>
      </c>
      <c r="E197" s="268" t="s">
        <v>1860</v>
      </c>
      <c r="F197" s="280">
        <v>0.7</v>
      </c>
      <c r="G197" s="269" t="s">
        <v>1900</v>
      </c>
      <c r="H197" s="281">
        <v>15.33</v>
      </c>
    </row>
    <row r="198" spans="1:8" x14ac:dyDescent="0.25">
      <c r="A198" s="279">
        <v>3</v>
      </c>
      <c r="B198" s="279" t="s">
        <v>43</v>
      </c>
      <c r="C198" s="279">
        <v>88264</v>
      </c>
      <c r="D198" s="267" t="s">
        <v>1901</v>
      </c>
      <c r="E198" s="268" t="s">
        <v>1860</v>
      </c>
      <c r="F198" s="280">
        <v>0.7</v>
      </c>
      <c r="G198" s="269" t="s">
        <v>1902</v>
      </c>
      <c r="H198" s="281">
        <v>18.46</v>
      </c>
    </row>
    <row r="199" spans="1:8" x14ac:dyDescent="0.25">
      <c r="A199" s="658"/>
      <c r="B199" s="223"/>
      <c r="C199" s="223"/>
      <c r="D199" s="223"/>
      <c r="E199" s="223"/>
      <c r="F199" s="223"/>
      <c r="G199" s="223"/>
      <c r="H199" s="659"/>
    </row>
    <row r="200" spans="1:8" ht="15" customHeight="1" x14ac:dyDescent="0.25">
      <c r="A200" s="266" t="s">
        <v>1029</v>
      </c>
      <c r="B200" s="1037" t="s">
        <v>294</v>
      </c>
      <c r="C200" s="1037" t="s">
        <v>30</v>
      </c>
      <c r="D200" s="1038" t="s">
        <v>1030</v>
      </c>
      <c r="E200" s="1037" t="s">
        <v>295</v>
      </c>
      <c r="F200" s="266" t="s">
        <v>98</v>
      </c>
      <c r="G200" s="277" t="s">
        <v>296</v>
      </c>
      <c r="H200" s="657">
        <v>218.73000000000002</v>
      </c>
    </row>
    <row r="201" spans="1:8" x14ac:dyDescent="0.25">
      <c r="A201" s="1037" t="s">
        <v>5</v>
      </c>
      <c r="B201" s="1037"/>
      <c r="C201" s="1037"/>
      <c r="D201" s="1038"/>
      <c r="E201" s="1037"/>
      <c r="F201" s="1039" t="s">
        <v>32</v>
      </c>
      <c r="G201" s="1040" t="s">
        <v>615</v>
      </c>
      <c r="H201" s="1040"/>
    </row>
    <row r="202" spans="1:8" x14ac:dyDescent="0.25">
      <c r="A202" s="1037"/>
      <c r="B202" s="1037"/>
      <c r="C202" s="1037"/>
      <c r="D202" s="1038"/>
      <c r="E202" s="1037"/>
      <c r="F202" s="1039"/>
      <c r="G202" s="278" t="s">
        <v>33</v>
      </c>
      <c r="H202" s="278" t="s">
        <v>34</v>
      </c>
    </row>
    <row r="203" spans="1:8" x14ac:dyDescent="0.25">
      <c r="A203" s="279">
        <v>1</v>
      </c>
      <c r="B203" s="279" t="s">
        <v>43</v>
      </c>
      <c r="C203" s="279">
        <v>88247</v>
      </c>
      <c r="D203" s="267" t="s">
        <v>1899</v>
      </c>
      <c r="E203" s="268" t="s">
        <v>1860</v>
      </c>
      <c r="F203" s="280">
        <v>0.15190000000000001</v>
      </c>
      <c r="G203" s="269" t="s">
        <v>1900</v>
      </c>
      <c r="H203" s="281">
        <v>3.32</v>
      </c>
    </row>
    <row r="204" spans="1:8" x14ac:dyDescent="0.25">
      <c r="A204" s="279">
        <v>2</v>
      </c>
      <c r="B204" s="279" t="s">
        <v>43</v>
      </c>
      <c r="C204" s="279">
        <v>88264</v>
      </c>
      <c r="D204" s="267" t="s">
        <v>1901</v>
      </c>
      <c r="E204" s="268" t="s">
        <v>1860</v>
      </c>
      <c r="F204" s="280">
        <v>0.36449999999999999</v>
      </c>
      <c r="G204" s="269" t="s">
        <v>1902</v>
      </c>
      <c r="H204" s="281">
        <v>9.61</v>
      </c>
    </row>
    <row r="205" spans="1:8" ht="30.75" customHeight="1" x14ac:dyDescent="0.25">
      <c r="A205" s="279">
        <v>3</v>
      </c>
      <c r="B205" s="279" t="s">
        <v>43</v>
      </c>
      <c r="C205" s="279">
        <v>3780</v>
      </c>
      <c r="D205" s="267" t="s">
        <v>1973</v>
      </c>
      <c r="E205" s="268" t="s">
        <v>639</v>
      </c>
      <c r="F205" s="280">
        <v>2</v>
      </c>
      <c r="G205" s="269" t="s">
        <v>1974</v>
      </c>
      <c r="H205" s="281">
        <v>205.8</v>
      </c>
    </row>
    <row r="206" spans="1:8" x14ac:dyDescent="0.25">
      <c r="A206" s="658"/>
      <c r="B206" s="223"/>
      <c r="C206" s="223"/>
      <c r="D206" s="223"/>
      <c r="E206" s="223"/>
      <c r="F206" s="223"/>
      <c r="G206" s="223"/>
      <c r="H206" s="659"/>
    </row>
    <row r="207" spans="1:8" x14ac:dyDescent="0.25">
      <c r="A207" s="266" t="s">
        <v>1092</v>
      </c>
      <c r="B207" s="1037" t="s">
        <v>294</v>
      </c>
      <c r="C207" s="1037" t="s">
        <v>30</v>
      </c>
      <c r="D207" s="1038" t="s">
        <v>1093</v>
      </c>
      <c r="E207" s="1037" t="s">
        <v>295</v>
      </c>
      <c r="F207" s="266" t="s">
        <v>98</v>
      </c>
      <c r="G207" s="277" t="s">
        <v>296</v>
      </c>
      <c r="H207" s="657">
        <v>108.64</v>
      </c>
    </row>
    <row r="208" spans="1:8" x14ac:dyDescent="0.25">
      <c r="A208" s="1037" t="s">
        <v>5</v>
      </c>
      <c r="B208" s="1037"/>
      <c r="C208" s="1037"/>
      <c r="D208" s="1038"/>
      <c r="E208" s="1037"/>
      <c r="F208" s="1039" t="s">
        <v>32</v>
      </c>
      <c r="G208" s="1040" t="s">
        <v>615</v>
      </c>
      <c r="H208" s="1040"/>
    </row>
    <row r="209" spans="1:8" x14ac:dyDescent="0.25">
      <c r="A209" s="1037"/>
      <c r="B209" s="1037"/>
      <c r="C209" s="1037"/>
      <c r="D209" s="1038"/>
      <c r="E209" s="1037"/>
      <c r="F209" s="1039"/>
      <c r="G209" s="278" t="s">
        <v>33</v>
      </c>
      <c r="H209" s="278" t="s">
        <v>34</v>
      </c>
    </row>
    <row r="210" spans="1:8" ht="25.5" x14ac:dyDescent="0.25">
      <c r="A210" s="279">
        <v>1</v>
      </c>
      <c r="B210" s="279" t="s">
        <v>84</v>
      </c>
      <c r="C210" s="279" t="s">
        <v>1110</v>
      </c>
      <c r="D210" s="267" t="s">
        <v>1114</v>
      </c>
      <c r="E210" s="268" t="s">
        <v>98</v>
      </c>
      <c r="F210" s="280">
        <v>1</v>
      </c>
      <c r="G210" s="269">
        <v>86.76</v>
      </c>
      <c r="H210" s="281">
        <v>86.76</v>
      </c>
    </row>
    <row r="211" spans="1:8" ht="25.5" x14ac:dyDescent="0.25">
      <c r="A211" s="279">
        <v>2</v>
      </c>
      <c r="B211" s="279" t="s">
        <v>43</v>
      </c>
      <c r="C211" s="279">
        <v>11057</v>
      </c>
      <c r="D211" s="267" t="s">
        <v>1975</v>
      </c>
      <c r="E211" s="268" t="s">
        <v>639</v>
      </c>
      <c r="F211" s="280">
        <v>1</v>
      </c>
      <c r="G211" s="269" t="s">
        <v>1976</v>
      </c>
      <c r="H211" s="281">
        <v>0.16</v>
      </c>
    </row>
    <row r="212" spans="1:8" x14ac:dyDescent="0.25">
      <c r="A212" s="279">
        <v>3</v>
      </c>
      <c r="B212" s="279" t="s">
        <v>43</v>
      </c>
      <c r="C212" s="279">
        <v>88247</v>
      </c>
      <c r="D212" s="267" t="s">
        <v>1899</v>
      </c>
      <c r="E212" s="268" t="s">
        <v>1860</v>
      </c>
      <c r="F212" s="280">
        <v>0.45</v>
      </c>
      <c r="G212" s="269" t="s">
        <v>1900</v>
      </c>
      <c r="H212" s="281">
        <v>9.85</v>
      </c>
    </row>
    <row r="213" spans="1:8" x14ac:dyDescent="0.25">
      <c r="A213" s="279">
        <v>4</v>
      </c>
      <c r="B213" s="279" t="s">
        <v>43</v>
      </c>
      <c r="C213" s="279">
        <v>88264</v>
      </c>
      <c r="D213" s="267" t="s">
        <v>1901</v>
      </c>
      <c r="E213" s="268" t="s">
        <v>1860</v>
      </c>
      <c r="F213" s="280">
        <v>0.45</v>
      </c>
      <c r="G213" s="269" t="s">
        <v>1902</v>
      </c>
      <c r="H213" s="281">
        <v>11.87</v>
      </c>
    </row>
    <row r="214" spans="1:8" x14ac:dyDescent="0.25">
      <c r="A214" s="658"/>
      <c r="B214" s="223"/>
      <c r="C214" s="223"/>
      <c r="D214" s="223"/>
      <c r="E214" s="223"/>
      <c r="F214" s="223"/>
      <c r="G214" s="223"/>
      <c r="H214" s="659"/>
    </row>
    <row r="215" spans="1:8" ht="15" customHeight="1" x14ac:dyDescent="0.25">
      <c r="A215" s="266" t="s">
        <v>1094</v>
      </c>
      <c r="B215" s="1037" t="s">
        <v>294</v>
      </c>
      <c r="C215" s="1037" t="s">
        <v>30</v>
      </c>
      <c r="D215" s="1038" t="s">
        <v>1095</v>
      </c>
      <c r="E215" s="1037" t="s">
        <v>295</v>
      </c>
      <c r="F215" s="266" t="s">
        <v>98</v>
      </c>
      <c r="G215" s="277" t="s">
        <v>296</v>
      </c>
      <c r="H215" s="657">
        <v>121.08</v>
      </c>
    </row>
    <row r="216" spans="1:8" x14ac:dyDescent="0.25">
      <c r="A216" s="1037" t="s">
        <v>5</v>
      </c>
      <c r="B216" s="1037"/>
      <c r="C216" s="1037"/>
      <c r="D216" s="1038"/>
      <c r="E216" s="1037"/>
      <c r="F216" s="1039" t="s">
        <v>32</v>
      </c>
      <c r="G216" s="1040" t="s">
        <v>615</v>
      </c>
      <c r="H216" s="1040"/>
    </row>
    <row r="217" spans="1:8" x14ac:dyDescent="0.25">
      <c r="A217" s="1037"/>
      <c r="B217" s="1037"/>
      <c r="C217" s="1037"/>
      <c r="D217" s="1038"/>
      <c r="E217" s="1037"/>
      <c r="F217" s="1039"/>
      <c r="G217" s="278" t="s">
        <v>33</v>
      </c>
      <c r="H217" s="278" t="s">
        <v>34</v>
      </c>
    </row>
    <row r="218" spans="1:8" x14ac:dyDescent="0.25">
      <c r="A218" s="279">
        <v>1</v>
      </c>
      <c r="B218" s="279" t="s">
        <v>84</v>
      </c>
      <c r="C218" s="279" t="s">
        <v>1105</v>
      </c>
      <c r="D218" s="267" t="s">
        <v>1109</v>
      </c>
      <c r="E218" s="268" t="s">
        <v>98</v>
      </c>
      <c r="F218" s="280">
        <v>1</v>
      </c>
      <c r="G218" s="269">
        <v>96.94</v>
      </c>
      <c r="H218" s="281">
        <v>96.94</v>
      </c>
    </row>
    <row r="219" spans="1:8" x14ac:dyDescent="0.25">
      <c r="A219" s="279">
        <v>2</v>
      </c>
      <c r="B219" s="279" t="s">
        <v>43</v>
      </c>
      <c r="C219" s="279">
        <v>88247</v>
      </c>
      <c r="D219" s="267" t="s">
        <v>1899</v>
      </c>
      <c r="E219" s="268" t="s">
        <v>1860</v>
      </c>
      <c r="F219" s="280">
        <v>0.5</v>
      </c>
      <c r="G219" s="269" t="s">
        <v>1900</v>
      </c>
      <c r="H219" s="281">
        <v>10.95</v>
      </c>
    </row>
    <row r="220" spans="1:8" x14ac:dyDescent="0.25">
      <c r="A220" s="279">
        <v>3</v>
      </c>
      <c r="B220" s="279" t="s">
        <v>43</v>
      </c>
      <c r="C220" s="279">
        <v>88264</v>
      </c>
      <c r="D220" s="267" t="s">
        <v>1901</v>
      </c>
      <c r="E220" s="268" t="s">
        <v>1860</v>
      </c>
      <c r="F220" s="280">
        <v>0.5</v>
      </c>
      <c r="G220" s="269" t="s">
        <v>1902</v>
      </c>
      <c r="H220" s="281">
        <v>13.19</v>
      </c>
    </row>
    <row r="221" spans="1:8" x14ac:dyDescent="0.25">
      <c r="A221" s="658"/>
      <c r="B221" s="223"/>
      <c r="C221" s="223"/>
      <c r="D221" s="223"/>
      <c r="E221" s="223"/>
      <c r="F221" s="223"/>
      <c r="G221" s="223"/>
      <c r="H221" s="659"/>
    </row>
    <row r="222" spans="1:8" ht="15" customHeight="1" x14ac:dyDescent="0.25">
      <c r="A222" s="266" t="s">
        <v>1096</v>
      </c>
      <c r="B222" s="1037" t="s">
        <v>294</v>
      </c>
      <c r="C222" s="1037" t="s">
        <v>30</v>
      </c>
      <c r="D222" s="1038" t="s">
        <v>1098</v>
      </c>
      <c r="E222" s="1037" t="s">
        <v>295</v>
      </c>
      <c r="F222" s="266" t="s">
        <v>98</v>
      </c>
      <c r="G222" s="277" t="s">
        <v>296</v>
      </c>
      <c r="H222" s="657">
        <v>13.94</v>
      </c>
    </row>
    <row r="223" spans="1:8" x14ac:dyDescent="0.25">
      <c r="A223" s="1037" t="s">
        <v>5</v>
      </c>
      <c r="B223" s="1037"/>
      <c r="C223" s="1037"/>
      <c r="D223" s="1038"/>
      <c r="E223" s="1037"/>
      <c r="F223" s="1039" t="s">
        <v>32</v>
      </c>
      <c r="G223" s="1040" t="s">
        <v>615</v>
      </c>
      <c r="H223" s="1040"/>
    </row>
    <row r="224" spans="1:8" x14ac:dyDescent="0.25">
      <c r="A224" s="1037"/>
      <c r="B224" s="1037"/>
      <c r="C224" s="1037"/>
      <c r="D224" s="1038"/>
      <c r="E224" s="1037"/>
      <c r="F224" s="1039"/>
      <c r="G224" s="278" t="s">
        <v>33</v>
      </c>
      <c r="H224" s="278" t="s">
        <v>34</v>
      </c>
    </row>
    <row r="225" spans="1:8" x14ac:dyDescent="0.25">
      <c r="A225" s="279">
        <v>1</v>
      </c>
      <c r="B225" s="279" t="s">
        <v>84</v>
      </c>
      <c r="C225" s="279" t="s">
        <v>1100</v>
      </c>
      <c r="D225" s="267" t="s">
        <v>1104</v>
      </c>
      <c r="E225" s="268" t="s">
        <v>98</v>
      </c>
      <c r="F225" s="280">
        <v>1</v>
      </c>
      <c r="G225" s="269">
        <v>4.29</v>
      </c>
      <c r="H225" s="281">
        <v>4.29</v>
      </c>
    </row>
    <row r="226" spans="1:8" x14ac:dyDescent="0.25">
      <c r="A226" s="279">
        <v>2</v>
      </c>
      <c r="B226" s="279" t="s">
        <v>43</v>
      </c>
      <c r="C226" s="279">
        <v>88247</v>
      </c>
      <c r="D226" s="267" t="s">
        <v>1899</v>
      </c>
      <c r="E226" s="268" t="s">
        <v>1860</v>
      </c>
      <c r="F226" s="280">
        <v>0.2</v>
      </c>
      <c r="G226" s="269" t="s">
        <v>1900</v>
      </c>
      <c r="H226" s="281">
        <v>4.38</v>
      </c>
    </row>
    <row r="227" spans="1:8" x14ac:dyDescent="0.25">
      <c r="A227" s="279">
        <v>3</v>
      </c>
      <c r="B227" s="279" t="s">
        <v>43</v>
      </c>
      <c r="C227" s="279">
        <v>88264</v>
      </c>
      <c r="D227" s="267" t="s">
        <v>1901</v>
      </c>
      <c r="E227" s="268" t="s">
        <v>1860</v>
      </c>
      <c r="F227" s="280">
        <v>0.2</v>
      </c>
      <c r="G227" s="269" t="s">
        <v>1902</v>
      </c>
      <c r="H227" s="281">
        <v>5.27</v>
      </c>
    </row>
    <row r="228" spans="1:8" x14ac:dyDescent="0.25">
      <c r="A228" s="658"/>
      <c r="B228" s="223"/>
      <c r="C228" s="223"/>
      <c r="D228" s="223"/>
      <c r="E228" s="223"/>
      <c r="F228" s="223"/>
      <c r="G228" s="223"/>
      <c r="H228" s="659"/>
    </row>
    <row r="229" spans="1:8" ht="15" customHeight="1" x14ac:dyDescent="0.25">
      <c r="A229" s="266" t="s">
        <v>1097</v>
      </c>
      <c r="B229" s="1037" t="s">
        <v>294</v>
      </c>
      <c r="C229" s="1037" t="s">
        <v>30</v>
      </c>
      <c r="D229" s="1038" t="s">
        <v>1099</v>
      </c>
      <c r="E229" s="1037" t="s">
        <v>295</v>
      </c>
      <c r="F229" s="266" t="s">
        <v>98</v>
      </c>
      <c r="G229" s="277" t="s">
        <v>296</v>
      </c>
      <c r="H229" s="657">
        <v>46.629999999999995</v>
      </c>
    </row>
    <row r="230" spans="1:8" x14ac:dyDescent="0.25">
      <c r="A230" s="1037" t="s">
        <v>5</v>
      </c>
      <c r="B230" s="1037"/>
      <c r="C230" s="1037"/>
      <c r="D230" s="1038"/>
      <c r="E230" s="1037"/>
      <c r="F230" s="1039" t="s">
        <v>32</v>
      </c>
      <c r="G230" s="1040" t="s">
        <v>615</v>
      </c>
      <c r="H230" s="1040"/>
    </row>
    <row r="231" spans="1:8" x14ac:dyDescent="0.25">
      <c r="A231" s="1037"/>
      <c r="B231" s="1037"/>
      <c r="C231" s="1037"/>
      <c r="D231" s="1038"/>
      <c r="E231" s="1037"/>
      <c r="F231" s="1039"/>
      <c r="G231" s="278" t="s">
        <v>33</v>
      </c>
      <c r="H231" s="278" t="s">
        <v>34</v>
      </c>
    </row>
    <row r="232" spans="1:8" x14ac:dyDescent="0.25">
      <c r="A232" s="279">
        <v>1</v>
      </c>
      <c r="B232" s="279" t="s">
        <v>84</v>
      </c>
      <c r="C232" s="279" t="s">
        <v>1115</v>
      </c>
      <c r="D232" s="267" t="s">
        <v>1099</v>
      </c>
      <c r="E232" s="268" t="s">
        <v>98</v>
      </c>
      <c r="F232" s="280">
        <v>1</v>
      </c>
      <c r="G232" s="269">
        <v>24.75</v>
      </c>
      <c r="H232" s="281">
        <v>24.75</v>
      </c>
    </row>
    <row r="233" spans="1:8" ht="25.5" x14ac:dyDescent="0.25">
      <c r="A233" s="279">
        <v>2</v>
      </c>
      <c r="B233" s="279" t="s">
        <v>43</v>
      </c>
      <c r="C233" s="279">
        <v>11057</v>
      </c>
      <c r="D233" s="267" t="s">
        <v>1975</v>
      </c>
      <c r="E233" s="268" t="s">
        <v>639</v>
      </c>
      <c r="F233" s="280">
        <v>1</v>
      </c>
      <c r="G233" s="269" t="s">
        <v>1976</v>
      </c>
      <c r="H233" s="281">
        <v>0.16</v>
      </c>
    </row>
    <row r="234" spans="1:8" x14ac:dyDescent="0.25">
      <c r="A234" s="279">
        <v>3</v>
      </c>
      <c r="B234" s="279" t="s">
        <v>43</v>
      </c>
      <c r="C234" s="279">
        <v>88247</v>
      </c>
      <c r="D234" s="267" t="s">
        <v>1899</v>
      </c>
      <c r="E234" s="268" t="s">
        <v>1860</v>
      </c>
      <c r="F234" s="280">
        <v>0.45</v>
      </c>
      <c r="G234" s="269" t="s">
        <v>1900</v>
      </c>
      <c r="H234" s="281">
        <v>9.85</v>
      </c>
    </row>
    <row r="235" spans="1:8" x14ac:dyDescent="0.25">
      <c r="A235" s="279">
        <v>4</v>
      </c>
      <c r="B235" s="279" t="s">
        <v>43</v>
      </c>
      <c r="C235" s="279">
        <v>88264</v>
      </c>
      <c r="D235" s="267" t="s">
        <v>1901</v>
      </c>
      <c r="E235" s="268" t="s">
        <v>1860</v>
      </c>
      <c r="F235" s="280">
        <v>0.45</v>
      </c>
      <c r="G235" s="269" t="s">
        <v>1902</v>
      </c>
      <c r="H235" s="281">
        <v>11.87</v>
      </c>
    </row>
    <row r="236" spans="1:8" x14ac:dyDescent="0.25">
      <c r="A236" s="658"/>
      <c r="B236" s="223"/>
      <c r="C236" s="223"/>
      <c r="D236" s="223"/>
      <c r="E236" s="223"/>
      <c r="F236" s="223"/>
      <c r="G236" s="223"/>
      <c r="H236" s="659"/>
    </row>
    <row r="237" spans="1:8" ht="15" customHeight="1" x14ac:dyDescent="0.25">
      <c r="A237" s="266" t="s">
        <v>1171</v>
      </c>
      <c r="B237" s="1037" t="s">
        <v>294</v>
      </c>
      <c r="C237" s="1037" t="s">
        <v>30</v>
      </c>
      <c r="D237" s="1038" t="s">
        <v>1172</v>
      </c>
      <c r="E237" s="1037" t="s">
        <v>295</v>
      </c>
      <c r="F237" s="266" t="s">
        <v>98</v>
      </c>
      <c r="G237" s="277" t="s">
        <v>296</v>
      </c>
      <c r="H237" s="657">
        <v>128.26000000000002</v>
      </c>
    </row>
    <row r="238" spans="1:8" x14ac:dyDescent="0.25">
      <c r="A238" s="1037" t="s">
        <v>5</v>
      </c>
      <c r="B238" s="1037"/>
      <c r="C238" s="1037"/>
      <c r="D238" s="1038"/>
      <c r="E238" s="1037"/>
      <c r="F238" s="1039" t="s">
        <v>32</v>
      </c>
      <c r="G238" s="1040" t="s">
        <v>615</v>
      </c>
      <c r="H238" s="1040"/>
    </row>
    <row r="239" spans="1:8" x14ac:dyDescent="0.25">
      <c r="A239" s="1037"/>
      <c r="B239" s="1037"/>
      <c r="C239" s="1037"/>
      <c r="D239" s="1038"/>
      <c r="E239" s="1037"/>
      <c r="F239" s="1039"/>
      <c r="G239" s="278" t="s">
        <v>33</v>
      </c>
      <c r="H239" s="278" t="s">
        <v>34</v>
      </c>
    </row>
    <row r="240" spans="1:8" x14ac:dyDescent="0.25">
      <c r="A240" s="279">
        <v>1</v>
      </c>
      <c r="B240" s="279" t="s">
        <v>84</v>
      </c>
      <c r="C240" s="279" t="s">
        <v>1163</v>
      </c>
      <c r="D240" s="267" t="s">
        <v>1164</v>
      </c>
      <c r="E240" s="268" t="s">
        <v>98</v>
      </c>
      <c r="F240" s="280">
        <v>1</v>
      </c>
      <c r="G240" s="269">
        <v>104.12</v>
      </c>
      <c r="H240" s="281">
        <v>104.12</v>
      </c>
    </row>
    <row r="241" spans="1:8" x14ac:dyDescent="0.25">
      <c r="A241" s="279">
        <v>2</v>
      </c>
      <c r="B241" s="279" t="s">
        <v>43</v>
      </c>
      <c r="C241" s="279">
        <v>88247</v>
      </c>
      <c r="D241" s="267" t="s">
        <v>1899</v>
      </c>
      <c r="E241" s="268" t="s">
        <v>1860</v>
      </c>
      <c r="F241" s="280">
        <v>0.5</v>
      </c>
      <c r="G241" s="269" t="s">
        <v>1900</v>
      </c>
      <c r="H241" s="281">
        <v>10.95</v>
      </c>
    </row>
    <row r="242" spans="1:8" x14ac:dyDescent="0.25">
      <c r="A242" s="279">
        <v>3</v>
      </c>
      <c r="B242" s="279" t="s">
        <v>43</v>
      </c>
      <c r="C242" s="279">
        <v>88264</v>
      </c>
      <c r="D242" s="267" t="s">
        <v>1901</v>
      </c>
      <c r="E242" s="268" t="s">
        <v>1860</v>
      </c>
      <c r="F242" s="280">
        <v>0.5</v>
      </c>
      <c r="G242" s="269" t="s">
        <v>1902</v>
      </c>
      <c r="H242" s="281">
        <v>13.19</v>
      </c>
    </row>
    <row r="243" spans="1:8" x14ac:dyDescent="0.25">
      <c r="A243" s="658"/>
      <c r="B243" s="223"/>
      <c r="C243" s="223"/>
      <c r="D243" s="223"/>
      <c r="E243" s="223"/>
      <c r="F243" s="223"/>
      <c r="G243" s="223"/>
      <c r="H243" s="659"/>
    </row>
    <row r="244" spans="1:8" ht="15" customHeight="1" x14ac:dyDescent="0.25">
      <c r="A244" s="266" t="s">
        <v>1184</v>
      </c>
      <c r="B244" s="1037" t="s">
        <v>294</v>
      </c>
      <c r="C244" s="1037" t="s">
        <v>30</v>
      </c>
      <c r="D244" s="1038" t="s">
        <v>1185</v>
      </c>
      <c r="E244" s="1037" t="s">
        <v>295</v>
      </c>
      <c r="F244" s="266" t="s">
        <v>98</v>
      </c>
      <c r="G244" s="277" t="s">
        <v>296</v>
      </c>
      <c r="H244" s="657">
        <v>251.83</v>
      </c>
    </row>
    <row r="245" spans="1:8" x14ac:dyDescent="0.25">
      <c r="A245" s="1037" t="s">
        <v>5</v>
      </c>
      <c r="B245" s="1037"/>
      <c r="C245" s="1037"/>
      <c r="D245" s="1038"/>
      <c r="E245" s="1037"/>
      <c r="F245" s="1039" t="s">
        <v>32</v>
      </c>
      <c r="G245" s="1040" t="s">
        <v>615</v>
      </c>
      <c r="H245" s="1040"/>
    </row>
    <row r="246" spans="1:8" x14ac:dyDescent="0.25">
      <c r="A246" s="1037"/>
      <c r="B246" s="1037"/>
      <c r="C246" s="1037"/>
      <c r="D246" s="1038"/>
      <c r="E246" s="1037"/>
      <c r="F246" s="1039"/>
      <c r="G246" s="278" t="s">
        <v>33</v>
      </c>
      <c r="H246" s="278" t="s">
        <v>34</v>
      </c>
    </row>
    <row r="247" spans="1:8" x14ac:dyDescent="0.25">
      <c r="A247" s="279">
        <v>1</v>
      </c>
      <c r="B247" s="279" t="s">
        <v>83</v>
      </c>
      <c r="C247" s="279">
        <v>59438</v>
      </c>
      <c r="D247" s="267" t="s">
        <v>1186</v>
      </c>
      <c r="E247" s="268" t="s">
        <v>98</v>
      </c>
      <c r="F247" s="280">
        <v>1</v>
      </c>
      <c r="G247" s="269">
        <v>225.1</v>
      </c>
      <c r="H247" s="281">
        <v>225.1</v>
      </c>
    </row>
    <row r="248" spans="1:8" x14ac:dyDescent="0.25">
      <c r="A248" s="279">
        <v>2</v>
      </c>
      <c r="B248" s="279" t="s">
        <v>43</v>
      </c>
      <c r="C248" s="279">
        <v>88266</v>
      </c>
      <c r="D248" s="267" t="s">
        <v>1977</v>
      </c>
      <c r="E248" s="268" t="s">
        <v>1860</v>
      </c>
      <c r="F248" s="280">
        <v>0.53</v>
      </c>
      <c r="G248" s="269" t="s">
        <v>1978</v>
      </c>
      <c r="H248" s="281">
        <v>15.18</v>
      </c>
    </row>
    <row r="249" spans="1:8" x14ac:dyDescent="0.25">
      <c r="A249" s="279">
        <v>3</v>
      </c>
      <c r="B249" s="279" t="s">
        <v>43</v>
      </c>
      <c r="C249" s="279">
        <v>88243</v>
      </c>
      <c r="D249" s="267" t="s">
        <v>1912</v>
      </c>
      <c r="E249" s="268" t="s">
        <v>1860</v>
      </c>
      <c r="F249" s="280">
        <v>0.53</v>
      </c>
      <c r="G249" s="269" t="s">
        <v>1913</v>
      </c>
      <c r="H249" s="281">
        <v>11.55</v>
      </c>
    </row>
    <row r="250" spans="1:8" x14ac:dyDescent="0.25">
      <c r="A250" s="658"/>
      <c r="B250" s="223"/>
      <c r="C250" s="223"/>
      <c r="D250" s="223"/>
      <c r="E250" s="223"/>
      <c r="F250" s="223"/>
      <c r="G250" s="223"/>
      <c r="H250" s="659"/>
    </row>
    <row r="251" spans="1:8" ht="15" customHeight="1" x14ac:dyDescent="0.25">
      <c r="A251" s="266" t="s">
        <v>1199</v>
      </c>
      <c r="B251" s="1037" t="s">
        <v>294</v>
      </c>
      <c r="C251" s="1037" t="s">
        <v>30</v>
      </c>
      <c r="D251" s="1038" t="s">
        <v>1200</v>
      </c>
      <c r="E251" s="1037" t="s">
        <v>295</v>
      </c>
      <c r="F251" s="266" t="s">
        <v>98</v>
      </c>
      <c r="G251" s="277" t="s">
        <v>296</v>
      </c>
      <c r="H251" s="657">
        <v>501.03</v>
      </c>
    </row>
    <row r="252" spans="1:8" x14ac:dyDescent="0.25">
      <c r="A252" s="1037" t="s">
        <v>5</v>
      </c>
      <c r="B252" s="1037"/>
      <c r="C252" s="1037"/>
      <c r="D252" s="1038"/>
      <c r="E252" s="1037"/>
      <c r="F252" s="1039" t="s">
        <v>32</v>
      </c>
      <c r="G252" s="1040" t="s">
        <v>615</v>
      </c>
      <c r="H252" s="1040"/>
    </row>
    <row r="253" spans="1:8" x14ac:dyDescent="0.25">
      <c r="A253" s="1037"/>
      <c r="B253" s="1037"/>
      <c r="C253" s="1037"/>
      <c r="D253" s="1038"/>
      <c r="E253" s="1037"/>
      <c r="F253" s="1039"/>
      <c r="G253" s="278" t="s">
        <v>33</v>
      </c>
      <c r="H253" s="278" t="s">
        <v>34</v>
      </c>
    </row>
    <row r="254" spans="1:8" x14ac:dyDescent="0.25">
      <c r="A254" s="279">
        <v>1</v>
      </c>
      <c r="B254" s="279" t="s">
        <v>43</v>
      </c>
      <c r="C254" s="279" t="s">
        <v>1188</v>
      </c>
      <c r="D254" s="267" t="s">
        <v>1192</v>
      </c>
      <c r="E254" s="268" t="s">
        <v>98</v>
      </c>
      <c r="F254" s="280">
        <v>1</v>
      </c>
      <c r="G254" s="269">
        <v>475.8</v>
      </c>
      <c r="H254" s="281">
        <v>475.8</v>
      </c>
    </row>
    <row r="255" spans="1:8" x14ac:dyDescent="0.25">
      <c r="A255" s="279">
        <v>2</v>
      </c>
      <c r="B255" s="279" t="s">
        <v>43</v>
      </c>
      <c r="C255" s="279">
        <v>88266</v>
      </c>
      <c r="D255" s="267" t="s">
        <v>1977</v>
      </c>
      <c r="E255" s="268" t="s">
        <v>1860</v>
      </c>
      <c r="F255" s="280">
        <v>0.5</v>
      </c>
      <c r="G255" s="269" t="s">
        <v>1978</v>
      </c>
      <c r="H255" s="281">
        <v>14.33</v>
      </c>
    </row>
    <row r="256" spans="1:8" x14ac:dyDescent="0.25">
      <c r="A256" s="279">
        <v>3</v>
      </c>
      <c r="B256" s="279" t="s">
        <v>43</v>
      </c>
      <c r="C256" s="279">
        <v>88243</v>
      </c>
      <c r="D256" s="267" t="s">
        <v>1912</v>
      </c>
      <c r="E256" s="268" t="s">
        <v>1860</v>
      </c>
      <c r="F256" s="280">
        <v>0.5</v>
      </c>
      <c r="G256" s="269" t="s">
        <v>1913</v>
      </c>
      <c r="H256" s="281">
        <v>10.9</v>
      </c>
    </row>
    <row r="257" spans="1:8" x14ac:dyDescent="0.25">
      <c r="A257" s="658"/>
      <c r="B257" s="223"/>
      <c r="C257" s="223"/>
      <c r="D257" s="223"/>
      <c r="E257" s="223"/>
      <c r="F257" s="223"/>
      <c r="G257" s="223"/>
      <c r="H257" s="659"/>
    </row>
    <row r="258" spans="1:8" ht="15" customHeight="1" x14ac:dyDescent="0.25">
      <c r="A258" s="266" t="s">
        <v>1206</v>
      </c>
      <c r="B258" s="1037" t="s">
        <v>294</v>
      </c>
      <c r="C258" s="1037" t="s">
        <v>30</v>
      </c>
      <c r="D258" s="1038" t="s">
        <v>1207</v>
      </c>
      <c r="E258" s="1037" t="s">
        <v>295</v>
      </c>
      <c r="F258" s="266" t="s">
        <v>36</v>
      </c>
      <c r="G258" s="277" t="s">
        <v>296</v>
      </c>
      <c r="H258" s="657">
        <v>760.18999999999994</v>
      </c>
    </row>
    <row r="259" spans="1:8" x14ac:dyDescent="0.25">
      <c r="A259" s="1037" t="s">
        <v>5</v>
      </c>
      <c r="B259" s="1037"/>
      <c r="C259" s="1037"/>
      <c r="D259" s="1038"/>
      <c r="E259" s="1037"/>
      <c r="F259" s="1039" t="s">
        <v>32</v>
      </c>
      <c r="G259" s="1040" t="s">
        <v>615</v>
      </c>
      <c r="H259" s="1040"/>
    </row>
    <row r="260" spans="1:8" x14ac:dyDescent="0.25">
      <c r="A260" s="1037"/>
      <c r="B260" s="1037"/>
      <c r="C260" s="1037"/>
      <c r="D260" s="1038"/>
      <c r="E260" s="1037"/>
      <c r="F260" s="1039"/>
      <c r="G260" s="278" t="s">
        <v>33</v>
      </c>
      <c r="H260" s="278" t="s">
        <v>34</v>
      </c>
    </row>
    <row r="261" spans="1:8" ht="25.5" x14ac:dyDescent="0.25">
      <c r="A261" s="279">
        <v>1</v>
      </c>
      <c r="B261" s="279" t="s">
        <v>43</v>
      </c>
      <c r="C261" s="279">
        <v>88489</v>
      </c>
      <c r="D261" s="267" t="s">
        <v>1815</v>
      </c>
      <c r="E261" s="268" t="s">
        <v>36</v>
      </c>
      <c r="F261" s="280">
        <v>5.0648999999999997</v>
      </c>
      <c r="G261" s="269" t="s">
        <v>1816</v>
      </c>
      <c r="H261" s="281">
        <v>62.6</v>
      </c>
    </row>
    <row r="262" spans="1:8" ht="51" x14ac:dyDescent="0.25">
      <c r="A262" s="279">
        <v>2</v>
      </c>
      <c r="B262" s="279" t="s">
        <v>43</v>
      </c>
      <c r="C262" s="279">
        <v>91170</v>
      </c>
      <c r="D262" s="267" t="s">
        <v>1979</v>
      </c>
      <c r="E262" s="268" t="s">
        <v>115</v>
      </c>
      <c r="F262" s="280">
        <v>0.13250000000000001</v>
      </c>
      <c r="G262" s="269" t="s">
        <v>1980</v>
      </c>
      <c r="H262" s="281">
        <v>1.53</v>
      </c>
    </row>
    <row r="263" spans="1:8" ht="51" x14ac:dyDescent="0.25">
      <c r="A263" s="279">
        <v>3</v>
      </c>
      <c r="B263" s="279" t="s">
        <v>43</v>
      </c>
      <c r="C263" s="279">
        <v>91173</v>
      </c>
      <c r="D263" s="267" t="s">
        <v>1981</v>
      </c>
      <c r="E263" s="268" t="s">
        <v>115</v>
      </c>
      <c r="F263" s="280">
        <v>0.17219999999999999</v>
      </c>
      <c r="G263" s="269" t="s">
        <v>1982</v>
      </c>
      <c r="H263" s="281">
        <v>0.74</v>
      </c>
    </row>
    <row r="264" spans="1:8" ht="25.5" x14ac:dyDescent="0.25">
      <c r="A264" s="279">
        <v>4</v>
      </c>
      <c r="B264" s="279" t="s">
        <v>43</v>
      </c>
      <c r="C264" s="279">
        <v>91341</v>
      </c>
      <c r="D264" s="267" t="s">
        <v>1472</v>
      </c>
      <c r="E264" s="268" t="s">
        <v>36</v>
      </c>
      <c r="F264" s="280">
        <v>0.153</v>
      </c>
      <c r="G264" s="269" t="s">
        <v>1473</v>
      </c>
      <c r="H264" s="281">
        <v>117.02</v>
      </c>
    </row>
    <row r="265" spans="1:8" ht="25.5" x14ac:dyDescent="0.25">
      <c r="A265" s="279">
        <v>5</v>
      </c>
      <c r="B265" s="279" t="s">
        <v>43</v>
      </c>
      <c r="C265" s="279">
        <v>91852</v>
      </c>
      <c r="D265" s="267" t="s">
        <v>1983</v>
      </c>
      <c r="E265" s="268" t="s">
        <v>115</v>
      </c>
      <c r="F265" s="280">
        <v>6.6199999999999995E-2</v>
      </c>
      <c r="G265" s="269" t="s">
        <v>1984</v>
      </c>
      <c r="H265" s="281">
        <v>0.55000000000000004</v>
      </c>
    </row>
    <row r="266" spans="1:8" ht="25.5" x14ac:dyDescent="0.25">
      <c r="A266" s="279">
        <v>6</v>
      </c>
      <c r="B266" s="279" t="s">
        <v>43</v>
      </c>
      <c r="C266" s="279">
        <v>91862</v>
      </c>
      <c r="D266" s="267" t="s">
        <v>1985</v>
      </c>
      <c r="E266" s="268" t="s">
        <v>115</v>
      </c>
      <c r="F266" s="280">
        <v>0.13250000000000001</v>
      </c>
      <c r="G266" s="269" t="s">
        <v>1986</v>
      </c>
      <c r="H266" s="281">
        <v>1.2</v>
      </c>
    </row>
    <row r="267" spans="1:8" ht="25.5" x14ac:dyDescent="0.25">
      <c r="A267" s="279">
        <v>7</v>
      </c>
      <c r="B267" s="279" t="s">
        <v>43</v>
      </c>
      <c r="C267" s="279">
        <v>91870</v>
      </c>
      <c r="D267" s="267" t="s">
        <v>1987</v>
      </c>
      <c r="E267" s="268" t="s">
        <v>115</v>
      </c>
      <c r="F267" s="280">
        <v>0.17219999999999999</v>
      </c>
      <c r="G267" s="269" t="s">
        <v>1988</v>
      </c>
      <c r="H267" s="281">
        <v>2.04</v>
      </c>
    </row>
    <row r="268" spans="1:8" ht="25.5" x14ac:dyDescent="0.25">
      <c r="A268" s="279">
        <v>8</v>
      </c>
      <c r="B268" s="279" t="s">
        <v>43</v>
      </c>
      <c r="C268" s="279">
        <v>91924</v>
      </c>
      <c r="D268" s="267" t="s">
        <v>1989</v>
      </c>
      <c r="E268" s="268" t="s">
        <v>115</v>
      </c>
      <c r="F268" s="280">
        <v>0.67549999999999999</v>
      </c>
      <c r="G268" s="269" t="s">
        <v>1990</v>
      </c>
      <c r="H268" s="281">
        <v>2.0099999999999998</v>
      </c>
    </row>
    <row r="269" spans="1:8" ht="25.5" x14ac:dyDescent="0.25">
      <c r="A269" s="279">
        <v>9</v>
      </c>
      <c r="B269" s="279" t="s">
        <v>43</v>
      </c>
      <c r="C269" s="279">
        <v>92023</v>
      </c>
      <c r="D269" s="267" t="s">
        <v>1710</v>
      </c>
      <c r="E269" s="268" t="s">
        <v>98</v>
      </c>
      <c r="F269" s="280">
        <v>6.6199999999999995E-2</v>
      </c>
      <c r="G269" s="269" t="s">
        <v>1711</v>
      </c>
      <c r="H269" s="281">
        <v>3.05</v>
      </c>
    </row>
    <row r="270" spans="1:8" ht="38.25" x14ac:dyDescent="0.25">
      <c r="A270" s="279">
        <v>10</v>
      </c>
      <c r="B270" s="279" t="s">
        <v>43</v>
      </c>
      <c r="C270" s="279">
        <v>92543</v>
      </c>
      <c r="D270" s="267" t="s">
        <v>1991</v>
      </c>
      <c r="E270" s="268" t="s">
        <v>36</v>
      </c>
      <c r="F270" s="280">
        <v>1.7192000000000001</v>
      </c>
      <c r="G270" s="269" t="s">
        <v>1992</v>
      </c>
      <c r="H270" s="281">
        <v>42</v>
      </c>
    </row>
    <row r="271" spans="1:8" x14ac:dyDescent="0.25">
      <c r="A271" s="279">
        <v>11</v>
      </c>
      <c r="B271" s="279" t="s">
        <v>43</v>
      </c>
      <c r="C271" s="279">
        <v>93358</v>
      </c>
      <c r="D271" s="267" t="s">
        <v>1993</v>
      </c>
      <c r="E271" s="268" t="s">
        <v>638</v>
      </c>
      <c r="F271" s="280">
        <v>4.0399999999999998E-2</v>
      </c>
      <c r="G271" s="269" t="s">
        <v>1994</v>
      </c>
      <c r="H271" s="281">
        <v>3.34</v>
      </c>
    </row>
    <row r="272" spans="1:8" ht="38.25" x14ac:dyDescent="0.25">
      <c r="A272" s="279">
        <v>12</v>
      </c>
      <c r="B272" s="279" t="s">
        <v>43</v>
      </c>
      <c r="C272" s="279">
        <v>94210</v>
      </c>
      <c r="D272" s="267" t="s">
        <v>1995</v>
      </c>
      <c r="E272" s="268" t="s">
        <v>36</v>
      </c>
      <c r="F272" s="280">
        <v>1.7192000000000001</v>
      </c>
      <c r="G272" s="269" t="s">
        <v>1996</v>
      </c>
      <c r="H272" s="281">
        <v>85.13</v>
      </c>
    </row>
    <row r="273" spans="1:8" ht="51" x14ac:dyDescent="0.25">
      <c r="A273" s="279">
        <v>13</v>
      </c>
      <c r="B273" s="279" t="s">
        <v>43</v>
      </c>
      <c r="C273" s="279">
        <v>94559</v>
      </c>
      <c r="D273" s="267" t="s">
        <v>1997</v>
      </c>
      <c r="E273" s="268" t="s">
        <v>36</v>
      </c>
      <c r="F273" s="280">
        <v>6.6199999999999995E-2</v>
      </c>
      <c r="G273" s="269" t="s">
        <v>1998</v>
      </c>
      <c r="H273" s="281">
        <v>45.38</v>
      </c>
    </row>
    <row r="274" spans="1:8" ht="25.5" x14ac:dyDescent="0.25">
      <c r="A274" s="279">
        <v>14</v>
      </c>
      <c r="B274" s="279" t="s">
        <v>43</v>
      </c>
      <c r="C274" s="279">
        <v>95240</v>
      </c>
      <c r="D274" s="267" t="s">
        <v>1999</v>
      </c>
      <c r="E274" s="268" t="s">
        <v>36</v>
      </c>
      <c r="F274" s="280">
        <v>9.2999999999999992E-3</v>
      </c>
      <c r="G274" s="269" t="s">
        <v>2000</v>
      </c>
      <c r="H274" s="281">
        <v>0.16</v>
      </c>
    </row>
    <row r="275" spans="1:8" ht="25.5" x14ac:dyDescent="0.25">
      <c r="A275" s="279">
        <v>15</v>
      </c>
      <c r="B275" s="279" t="s">
        <v>43</v>
      </c>
      <c r="C275" s="279">
        <v>95241</v>
      </c>
      <c r="D275" s="267" t="s">
        <v>1415</v>
      </c>
      <c r="E275" s="268" t="s">
        <v>36</v>
      </c>
      <c r="F275" s="280">
        <v>1.5109999999999999</v>
      </c>
      <c r="G275" s="269" t="s">
        <v>1416</v>
      </c>
      <c r="H275" s="281">
        <v>52.09</v>
      </c>
    </row>
    <row r="276" spans="1:8" ht="25.5" x14ac:dyDescent="0.25">
      <c r="A276" s="279">
        <v>16</v>
      </c>
      <c r="B276" s="279" t="s">
        <v>43</v>
      </c>
      <c r="C276" s="279">
        <v>95805</v>
      </c>
      <c r="D276" s="267" t="s">
        <v>2001</v>
      </c>
      <c r="E276" s="268" t="s">
        <v>98</v>
      </c>
      <c r="F276" s="280">
        <v>0.13250000000000001</v>
      </c>
      <c r="G276" s="269" t="s">
        <v>2002</v>
      </c>
      <c r="H276" s="281">
        <v>2.56</v>
      </c>
    </row>
    <row r="277" spans="1:8" ht="25.5" x14ac:dyDescent="0.25">
      <c r="A277" s="279">
        <v>17</v>
      </c>
      <c r="B277" s="279" t="s">
        <v>43</v>
      </c>
      <c r="C277" s="279">
        <v>93382</v>
      </c>
      <c r="D277" s="267" t="s">
        <v>1409</v>
      </c>
      <c r="E277" s="268" t="s">
        <v>638</v>
      </c>
      <c r="F277" s="280">
        <v>1.06E-2</v>
      </c>
      <c r="G277" s="269" t="s">
        <v>1410</v>
      </c>
      <c r="H277" s="281">
        <v>0.27</v>
      </c>
    </row>
    <row r="278" spans="1:8" ht="25.5" x14ac:dyDescent="0.25">
      <c r="A278" s="279">
        <v>18</v>
      </c>
      <c r="B278" s="279" t="s">
        <v>43</v>
      </c>
      <c r="C278" s="279" t="s">
        <v>1306</v>
      </c>
      <c r="D278" s="267" t="s">
        <v>1307</v>
      </c>
      <c r="E278" s="268" t="s">
        <v>98</v>
      </c>
      <c r="F278" s="280">
        <v>6.6199999999999995E-2</v>
      </c>
      <c r="G278" s="269">
        <v>324.32</v>
      </c>
      <c r="H278" s="281">
        <v>21.46</v>
      </c>
    </row>
    <row r="279" spans="1:8" ht="25.5" x14ac:dyDescent="0.25">
      <c r="A279" s="279">
        <v>19</v>
      </c>
      <c r="B279" s="279" t="s">
        <v>43</v>
      </c>
      <c r="C279" s="279">
        <v>98441</v>
      </c>
      <c r="D279" s="267" t="s">
        <v>2003</v>
      </c>
      <c r="E279" s="268" t="s">
        <v>36</v>
      </c>
      <c r="F279" s="280">
        <v>0.51359999999999995</v>
      </c>
      <c r="G279" s="269" t="s">
        <v>2004</v>
      </c>
      <c r="H279" s="281">
        <v>48.07</v>
      </c>
    </row>
    <row r="280" spans="1:8" ht="25.5" x14ac:dyDescent="0.25">
      <c r="A280" s="279">
        <v>20</v>
      </c>
      <c r="B280" s="279" t="s">
        <v>43</v>
      </c>
      <c r="C280" s="279">
        <v>98446</v>
      </c>
      <c r="D280" s="267" t="s">
        <v>2005</v>
      </c>
      <c r="E280" s="268" t="s">
        <v>36</v>
      </c>
      <c r="F280" s="280">
        <v>0.59109999999999996</v>
      </c>
      <c r="G280" s="269" t="s">
        <v>2006</v>
      </c>
      <c r="H280" s="281">
        <v>79.91</v>
      </c>
    </row>
    <row r="281" spans="1:8" ht="38.25" x14ac:dyDescent="0.25">
      <c r="A281" s="279">
        <v>21</v>
      </c>
      <c r="B281" s="279" t="s">
        <v>43</v>
      </c>
      <c r="C281" s="279">
        <v>98445</v>
      </c>
      <c r="D281" s="267" t="s">
        <v>2007</v>
      </c>
      <c r="E281" s="268" t="s">
        <v>36</v>
      </c>
      <c r="F281" s="280">
        <v>0.80230000000000001</v>
      </c>
      <c r="G281" s="269" t="s">
        <v>2008</v>
      </c>
      <c r="H281" s="281">
        <v>86.73</v>
      </c>
    </row>
    <row r="282" spans="1:8" ht="25.5" x14ac:dyDescent="0.25">
      <c r="A282" s="279">
        <v>22</v>
      </c>
      <c r="B282" s="279" t="s">
        <v>43</v>
      </c>
      <c r="C282" s="279">
        <v>98441</v>
      </c>
      <c r="D282" s="267" t="s">
        <v>2003</v>
      </c>
      <c r="E282" s="268" t="s">
        <v>36</v>
      </c>
      <c r="F282" s="280">
        <v>0.62549999999999994</v>
      </c>
      <c r="G282" s="269" t="s">
        <v>2004</v>
      </c>
      <c r="H282" s="281">
        <v>58.54</v>
      </c>
    </row>
    <row r="283" spans="1:8" ht="38.25" x14ac:dyDescent="0.25">
      <c r="A283" s="279">
        <v>23</v>
      </c>
      <c r="B283" s="279" t="s">
        <v>43</v>
      </c>
      <c r="C283" s="279">
        <v>101165</v>
      </c>
      <c r="D283" s="267" t="s">
        <v>2009</v>
      </c>
      <c r="E283" s="268" t="s">
        <v>638</v>
      </c>
      <c r="F283" s="280">
        <v>4.1700000000000001E-2</v>
      </c>
      <c r="G283" s="269" t="s">
        <v>2010</v>
      </c>
      <c r="H283" s="281">
        <v>42.67</v>
      </c>
    </row>
    <row r="284" spans="1:8" ht="25.5" x14ac:dyDescent="0.25">
      <c r="A284" s="279">
        <v>24</v>
      </c>
      <c r="B284" s="279" t="s">
        <v>43</v>
      </c>
      <c r="C284" s="279">
        <v>11455</v>
      </c>
      <c r="D284" s="267" t="s">
        <v>2011</v>
      </c>
      <c r="E284" s="268" t="s">
        <v>639</v>
      </c>
      <c r="F284" s="280">
        <v>6.6199999999999995E-2</v>
      </c>
      <c r="G284" s="269" t="s">
        <v>2012</v>
      </c>
      <c r="H284" s="281">
        <v>1.1399999999999999</v>
      </c>
    </row>
    <row r="285" spans="1:8" x14ac:dyDescent="0.25">
      <c r="A285" s="658"/>
      <c r="B285" s="223"/>
      <c r="C285" s="223"/>
      <c r="D285" s="223"/>
      <c r="E285" s="223"/>
      <c r="F285" s="223"/>
      <c r="G285" s="223"/>
      <c r="H285" s="659"/>
    </row>
    <row r="286" spans="1:8" ht="15" customHeight="1" x14ac:dyDescent="0.25">
      <c r="A286" s="266" t="s">
        <v>1208</v>
      </c>
      <c r="B286" s="1037" t="s">
        <v>294</v>
      </c>
      <c r="C286" s="1037" t="s">
        <v>30</v>
      </c>
      <c r="D286" s="1038" t="s">
        <v>1211</v>
      </c>
      <c r="E286" s="1037" t="s">
        <v>295</v>
      </c>
      <c r="F286" s="266" t="s">
        <v>36</v>
      </c>
      <c r="G286" s="277" t="s">
        <v>296</v>
      </c>
      <c r="H286" s="657">
        <v>966.18000000000006</v>
      </c>
    </row>
    <row r="287" spans="1:8" x14ac:dyDescent="0.25">
      <c r="A287" s="1037" t="s">
        <v>5</v>
      </c>
      <c r="B287" s="1037"/>
      <c r="C287" s="1037"/>
      <c r="D287" s="1038"/>
      <c r="E287" s="1037"/>
      <c r="F287" s="1039" t="s">
        <v>32</v>
      </c>
      <c r="G287" s="1040" t="s">
        <v>615</v>
      </c>
      <c r="H287" s="1040"/>
    </row>
    <row r="288" spans="1:8" x14ac:dyDescent="0.25">
      <c r="A288" s="1037"/>
      <c r="B288" s="1037"/>
      <c r="C288" s="1037"/>
      <c r="D288" s="1038"/>
      <c r="E288" s="1037"/>
      <c r="F288" s="1039"/>
      <c r="G288" s="278" t="s">
        <v>33</v>
      </c>
      <c r="H288" s="278" t="s">
        <v>34</v>
      </c>
    </row>
    <row r="289" spans="1:8" ht="25.5" x14ac:dyDescent="0.25">
      <c r="A289" s="279">
        <v>1</v>
      </c>
      <c r="B289" s="279" t="s">
        <v>43</v>
      </c>
      <c r="C289" s="279">
        <v>86888</v>
      </c>
      <c r="D289" s="267" t="s">
        <v>2013</v>
      </c>
      <c r="E289" s="268" t="s">
        <v>98</v>
      </c>
      <c r="F289" s="280">
        <v>5.2200000000000003E-2</v>
      </c>
      <c r="G289" s="269" t="s">
        <v>2014</v>
      </c>
      <c r="H289" s="281">
        <v>25.18</v>
      </c>
    </row>
    <row r="290" spans="1:8" ht="51" x14ac:dyDescent="0.25">
      <c r="A290" s="279">
        <v>2</v>
      </c>
      <c r="B290" s="279" t="s">
        <v>43</v>
      </c>
      <c r="C290" s="279">
        <v>86943</v>
      </c>
      <c r="D290" s="267" t="s">
        <v>2015</v>
      </c>
      <c r="E290" s="268" t="s">
        <v>98</v>
      </c>
      <c r="F290" s="280">
        <v>5.2200000000000003E-2</v>
      </c>
      <c r="G290" s="269" t="s">
        <v>2016</v>
      </c>
      <c r="H290" s="281">
        <v>14.23</v>
      </c>
    </row>
    <row r="291" spans="1:8" ht="38.25" x14ac:dyDescent="0.25">
      <c r="A291" s="279">
        <v>3</v>
      </c>
      <c r="B291" s="279" t="s">
        <v>43</v>
      </c>
      <c r="C291" s="279">
        <v>87548</v>
      </c>
      <c r="D291" s="267" t="s">
        <v>2017</v>
      </c>
      <c r="E291" s="268" t="s">
        <v>36</v>
      </c>
      <c r="F291" s="280">
        <v>0.18940000000000001</v>
      </c>
      <c r="G291" s="269" t="s">
        <v>2018</v>
      </c>
      <c r="H291" s="281">
        <v>5.15</v>
      </c>
    </row>
    <row r="292" spans="1:8" ht="38.25" x14ac:dyDescent="0.25">
      <c r="A292" s="279">
        <v>4</v>
      </c>
      <c r="B292" s="279" t="s">
        <v>43</v>
      </c>
      <c r="C292" s="279">
        <v>87777</v>
      </c>
      <c r="D292" s="267" t="s">
        <v>1458</v>
      </c>
      <c r="E292" s="268" t="s">
        <v>36</v>
      </c>
      <c r="F292" s="280">
        <v>0.1681</v>
      </c>
      <c r="G292" s="269" t="s">
        <v>1459</v>
      </c>
      <c r="H292" s="281">
        <v>9.44</v>
      </c>
    </row>
    <row r="293" spans="1:8" ht="38.25" x14ac:dyDescent="0.25">
      <c r="A293" s="279">
        <v>5</v>
      </c>
      <c r="B293" s="279" t="s">
        <v>43</v>
      </c>
      <c r="C293" s="279">
        <v>87885</v>
      </c>
      <c r="D293" s="267" t="s">
        <v>2019</v>
      </c>
      <c r="E293" s="268" t="s">
        <v>36</v>
      </c>
      <c r="F293" s="280">
        <v>0.76790000000000003</v>
      </c>
      <c r="G293" s="269" t="s">
        <v>2020</v>
      </c>
      <c r="H293" s="281">
        <v>7.51</v>
      </c>
    </row>
    <row r="294" spans="1:8" ht="38.25" x14ac:dyDescent="0.25">
      <c r="A294" s="279">
        <v>6</v>
      </c>
      <c r="B294" s="279" t="s">
        <v>43</v>
      </c>
      <c r="C294" s="279">
        <v>87903</v>
      </c>
      <c r="D294" s="267" t="s">
        <v>2021</v>
      </c>
      <c r="E294" s="268" t="s">
        <v>36</v>
      </c>
      <c r="F294" s="280">
        <v>0.1681</v>
      </c>
      <c r="G294" s="269" t="s">
        <v>2022</v>
      </c>
      <c r="H294" s="281">
        <v>2.02</v>
      </c>
    </row>
    <row r="295" spans="1:8" ht="25.5" x14ac:dyDescent="0.25">
      <c r="A295" s="279">
        <v>7</v>
      </c>
      <c r="B295" s="279" t="s">
        <v>43</v>
      </c>
      <c r="C295" s="279">
        <v>88489</v>
      </c>
      <c r="D295" s="267" t="s">
        <v>1815</v>
      </c>
      <c r="E295" s="268" t="s">
        <v>36</v>
      </c>
      <c r="F295" s="280">
        <v>2.4441999999999999</v>
      </c>
      <c r="G295" s="269" t="s">
        <v>1816</v>
      </c>
      <c r="H295" s="281">
        <v>30.21</v>
      </c>
    </row>
    <row r="296" spans="1:8" ht="25.5" x14ac:dyDescent="0.25">
      <c r="A296" s="279">
        <v>8</v>
      </c>
      <c r="B296" s="279" t="s">
        <v>43</v>
      </c>
      <c r="C296" s="279">
        <v>89709</v>
      </c>
      <c r="D296" s="267" t="s">
        <v>2023</v>
      </c>
      <c r="E296" s="268" t="s">
        <v>98</v>
      </c>
      <c r="F296" s="280">
        <v>6.9599999999999995E-2</v>
      </c>
      <c r="G296" s="269" t="s">
        <v>2024</v>
      </c>
      <c r="H296" s="281">
        <v>1.37</v>
      </c>
    </row>
    <row r="297" spans="1:8" ht="25.5" x14ac:dyDescent="0.25">
      <c r="A297" s="279">
        <v>9</v>
      </c>
      <c r="B297" s="279" t="s">
        <v>43</v>
      </c>
      <c r="C297" s="279">
        <v>89711</v>
      </c>
      <c r="D297" s="267" t="s">
        <v>1525</v>
      </c>
      <c r="E297" s="268" t="s">
        <v>115</v>
      </c>
      <c r="F297" s="280">
        <v>0.16309999999999999</v>
      </c>
      <c r="G297" s="269" t="s">
        <v>1526</v>
      </c>
      <c r="H297" s="281">
        <v>3.4</v>
      </c>
    </row>
    <row r="298" spans="1:8" ht="25.5" x14ac:dyDescent="0.25">
      <c r="A298" s="279">
        <v>10</v>
      </c>
      <c r="B298" s="279" t="s">
        <v>43</v>
      </c>
      <c r="C298" s="279">
        <v>89712</v>
      </c>
      <c r="D298" s="267" t="s">
        <v>1527</v>
      </c>
      <c r="E298" s="268" t="s">
        <v>115</v>
      </c>
      <c r="F298" s="280">
        <v>0.2235</v>
      </c>
      <c r="G298" s="269" t="s">
        <v>1528</v>
      </c>
      <c r="H298" s="281">
        <v>6</v>
      </c>
    </row>
    <row r="299" spans="1:8" ht="25.5" x14ac:dyDescent="0.25">
      <c r="A299" s="279">
        <v>11</v>
      </c>
      <c r="B299" s="279" t="s">
        <v>43</v>
      </c>
      <c r="C299" s="279">
        <v>89714</v>
      </c>
      <c r="D299" s="267" t="s">
        <v>1523</v>
      </c>
      <c r="E299" s="268" t="s">
        <v>115</v>
      </c>
      <c r="F299" s="280">
        <v>4.7E-2</v>
      </c>
      <c r="G299" s="269" t="s">
        <v>1524</v>
      </c>
      <c r="H299" s="281">
        <v>1.75</v>
      </c>
    </row>
    <row r="300" spans="1:8" ht="38.25" x14ac:dyDescent="0.25">
      <c r="A300" s="279">
        <v>12</v>
      </c>
      <c r="B300" s="279" t="s">
        <v>43</v>
      </c>
      <c r="C300" s="279">
        <v>89724</v>
      </c>
      <c r="D300" s="267" t="s">
        <v>1504</v>
      </c>
      <c r="E300" s="268" t="s">
        <v>98</v>
      </c>
      <c r="F300" s="280">
        <v>0.17399999999999999</v>
      </c>
      <c r="G300" s="269" t="s">
        <v>1505</v>
      </c>
      <c r="H300" s="281">
        <v>1.71</v>
      </c>
    </row>
    <row r="301" spans="1:8" ht="38.25" x14ac:dyDescent="0.25">
      <c r="A301" s="279">
        <v>13</v>
      </c>
      <c r="B301" s="279" t="s">
        <v>43</v>
      </c>
      <c r="C301" s="279">
        <v>89731</v>
      </c>
      <c r="D301" s="267" t="s">
        <v>1502</v>
      </c>
      <c r="E301" s="268" t="s">
        <v>98</v>
      </c>
      <c r="F301" s="280">
        <v>1.7399999999999999E-2</v>
      </c>
      <c r="G301" s="269" t="s">
        <v>1503</v>
      </c>
      <c r="H301" s="281">
        <v>0.25</v>
      </c>
    </row>
    <row r="302" spans="1:8" ht="38.25" x14ac:dyDescent="0.25">
      <c r="A302" s="279">
        <v>14</v>
      </c>
      <c r="B302" s="279" t="s">
        <v>43</v>
      </c>
      <c r="C302" s="279">
        <v>89748</v>
      </c>
      <c r="D302" s="267" t="s">
        <v>2025</v>
      </c>
      <c r="E302" s="268" t="s">
        <v>98</v>
      </c>
      <c r="F302" s="280">
        <v>5.2200000000000003E-2</v>
      </c>
      <c r="G302" s="269" t="s">
        <v>2026</v>
      </c>
      <c r="H302" s="281">
        <v>2.2400000000000002</v>
      </c>
    </row>
    <row r="303" spans="1:8" ht="38.25" x14ac:dyDescent="0.25">
      <c r="A303" s="279">
        <v>15</v>
      </c>
      <c r="B303" s="279" t="s">
        <v>43</v>
      </c>
      <c r="C303" s="279">
        <v>89784</v>
      </c>
      <c r="D303" s="267" t="s">
        <v>1531</v>
      </c>
      <c r="E303" s="268" t="s">
        <v>98</v>
      </c>
      <c r="F303" s="280">
        <v>1.7399999999999999E-2</v>
      </c>
      <c r="G303" s="269" t="s">
        <v>1532</v>
      </c>
      <c r="H303" s="281">
        <v>0.41</v>
      </c>
    </row>
    <row r="304" spans="1:8" ht="25.5" x14ac:dyDescent="0.25">
      <c r="A304" s="279">
        <v>16</v>
      </c>
      <c r="B304" s="279" t="s">
        <v>43</v>
      </c>
      <c r="C304" s="279">
        <v>90443</v>
      </c>
      <c r="D304" s="267" t="s">
        <v>2027</v>
      </c>
      <c r="E304" s="268" t="s">
        <v>115</v>
      </c>
      <c r="F304" s="280">
        <v>7.22E-2</v>
      </c>
      <c r="G304" s="269" t="s">
        <v>2028</v>
      </c>
      <c r="H304" s="281">
        <v>0.52</v>
      </c>
    </row>
    <row r="305" spans="1:8" ht="38.25" x14ac:dyDescent="0.25">
      <c r="A305" s="279">
        <v>17</v>
      </c>
      <c r="B305" s="279" t="s">
        <v>43</v>
      </c>
      <c r="C305" s="279">
        <v>90466</v>
      </c>
      <c r="D305" s="267" t="s">
        <v>2029</v>
      </c>
      <c r="E305" s="268" t="s">
        <v>115</v>
      </c>
      <c r="F305" s="280">
        <v>7.22E-2</v>
      </c>
      <c r="G305" s="269" t="s">
        <v>2030</v>
      </c>
      <c r="H305" s="281">
        <v>1.02</v>
      </c>
    </row>
    <row r="306" spans="1:8" ht="38.25" x14ac:dyDescent="0.25">
      <c r="A306" s="279">
        <v>18</v>
      </c>
      <c r="B306" s="279" t="s">
        <v>43</v>
      </c>
      <c r="C306" s="279">
        <v>90822</v>
      </c>
      <c r="D306" s="267" t="s">
        <v>2031</v>
      </c>
      <c r="E306" s="268" t="s">
        <v>98</v>
      </c>
      <c r="F306" s="280">
        <v>3.4799999999999998E-2</v>
      </c>
      <c r="G306" s="269" t="s">
        <v>2032</v>
      </c>
      <c r="H306" s="281">
        <v>14.05</v>
      </c>
    </row>
    <row r="307" spans="1:8" ht="51" x14ac:dyDescent="0.25">
      <c r="A307" s="279">
        <v>19</v>
      </c>
      <c r="B307" s="279" t="s">
        <v>43</v>
      </c>
      <c r="C307" s="279">
        <v>91170</v>
      </c>
      <c r="D307" s="267" t="s">
        <v>1979</v>
      </c>
      <c r="E307" s="268" t="s">
        <v>115</v>
      </c>
      <c r="F307" s="280">
        <v>0.4612</v>
      </c>
      <c r="G307" s="269" t="s">
        <v>1980</v>
      </c>
      <c r="H307" s="281">
        <v>5.35</v>
      </c>
    </row>
    <row r="308" spans="1:8" ht="51" x14ac:dyDescent="0.25">
      <c r="A308" s="279">
        <v>20</v>
      </c>
      <c r="B308" s="279" t="s">
        <v>43</v>
      </c>
      <c r="C308" s="279">
        <v>91173</v>
      </c>
      <c r="D308" s="267" t="s">
        <v>1981</v>
      </c>
      <c r="E308" s="268" t="s">
        <v>115</v>
      </c>
      <c r="F308" s="280">
        <v>0.1827</v>
      </c>
      <c r="G308" s="269" t="s">
        <v>1982</v>
      </c>
      <c r="H308" s="281">
        <v>0.79</v>
      </c>
    </row>
    <row r="309" spans="1:8" ht="38.25" x14ac:dyDescent="0.25">
      <c r="A309" s="279">
        <v>21</v>
      </c>
      <c r="B309" s="279" t="s">
        <v>43</v>
      </c>
      <c r="C309" s="279">
        <v>91305</v>
      </c>
      <c r="D309" s="267" t="s">
        <v>1474</v>
      </c>
      <c r="E309" s="268" t="s">
        <v>98</v>
      </c>
      <c r="F309" s="280">
        <v>5.2200000000000003E-2</v>
      </c>
      <c r="G309" s="269" t="s">
        <v>1475</v>
      </c>
      <c r="H309" s="281">
        <v>5.24</v>
      </c>
    </row>
    <row r="310" spans="1:8" ht="25.5" x14ac:dyDescent="0.25">
      <c r="A310" s="279">
        <v>22</v>
      </c>
      <c r="B310" s="279" t="s">
        <v>43</v>
      </c>
      <c r="C310" s="279">
        <v>91862</v>
      </c>
      <c r="D310" s="267" t="s">
        <v>1985</v>
      </c>
      <c r="E310" s="268" t="s">
        <v>115</v>
      </c>
      <c r="F310" s="280">
        <v>0.33069999999999999</v>
      </c>
      <c r="G310" s="269" t="s">
        <v>1986</v>
      </c>
      <c r="H310" s="281">
        <v>3</v>
      </c>
    </row>
    <row r="311" spans="1:8" ht="25.5" x14ac:dyDescent="0.25">
      <c r="A311" s="279">
        <v>23</v>
      </c>
      <c r="B311" s="279" t="s">
        <v>43</v>
      </c>
      <c r="C311" s="279">
        <v>91863</v>
      </c>
      <c r="D311" s="267" t="s">
        <v>2033</v>
      </c>
      <c r="E311" s="268" t="s">
        <v>115</v>
      </c>
      <c r="F311" s="280">
        <v>0.1305</v>
      </c>
      <c r="G311" s="269" t="s">
        <v>2034</v>
      </c>
      <c r="H311" s="281">
        <v>1.4</v>
      </c>
    </row>
    <row r="312" spans="1:8" ht="25.5" x14ac:dyDescent="0.25">
      <c r="A312" s="279">
        <v>24</v>
      </c>
      <c r="B312" s="279" t="s">
        <v>43</v>
      </c>
      <c r="C312" s="279">
        <v>91870</v>
      </c>
      <c r="D312" s="267" t="s">
        <v>1987</v>
      </c>
      <c r="E312" s="268" t="s">
        <v>115</v>
      </c>
      <c r="F312" s="280">
        <v>0.15659999999999999</v>
      </c>
      <c r="G312" s="269" t="s">
        <v>1988</v>
      </c>
      <c r="H312" s="281">
        <v>1.86</v>
      </c>
    </row>
    <row r="313" spans="1:8" ht="25.5" x14ac:dyDescent="0.25">
      <c r="A313" s="279">
        <v>25</v>
      </c>
      <c r="B313" s="279" t="s">
        <v>43</v>
      </c>
      <c r="C313" s="279">
        <v>91871</v>
      </c>
      <c r="D313" s="267" t="s">
        <v>2035</v>
      </c>
      <c r="E313" s="268" t="s">
        <v>115</v>
      </c>
      <c r="F313" s="280">
        <v>2.6100000000000002E-2</v>
      </c>
      <c r="G313" s="269" t="s">
        <v>2036</v>
      </c>
      <c r="H313" s="281">
        <v>0.35</v>
      </c>
    </row>
    <row r="314" spans="1:8" ht="25.5" x14ac:dyDescent="0.25">
      <c r="A314" s="279">
        <v>26</v>
      </c>
      <c r="B314" s="279" t="s">
        <v>43</v>
      </c>
      <c r="C314" s="279">
        <v>91875</v>
      </c>
      <c r="D314" s="267" t="s">
        <v>2037</v>
      </c>
      <c r="E314" s="268" t="s">
        <v>98</v>
      </c>
      <c r="F314" s="280">
        <v>3.4799999999999998E-2</v>
      </c>
      <c r="G314" s="269" t="s">
        <v>2038</v>
      </c>
      <c r="H314" s="281">
        <v>0.26</v>
      </c>
    </row>
    <row r="315" spans="1:8" ht="25.5" x14ac:dyDescent="0.25">
      <c r="A315" s="279">
        <v>27</v>
      </c>
      <c r="B315" s="279" t="s">
        <v>43</v>
      </c>
      <c r="C315" s="279">
        <v>91882</v>
      </c>
      <c r="D315" s="267" t="s">
        <v>2039</v>
      </c>
      <c r="E315" s="268" t="s">
        <v>98</v>
      </c>
      <c r="F315" s="280">
        <v>3.4799999999999998E-2</v>
      </c>
      <c r="G315" s="269" t="s">
        <v>2040</v>
      </c>
      <c r="H315" s="281">
        <v>0.32</v>
      </c>
    </row>
    <row r="316" spans="1:8" ht="38.25" x14ac:dyDescent="0.25">
      <c r="A316" s="279">
        <v>28</v>
      </c>
      <c r="B316" s="279" t="s">
        <v>43</v>
      </c>
      <c r="C316" s="279">
        <v>91890</v>
      </c>
      <c r="D316" s="267" t="s">
        <v>2041</v>
      </c>
      <c r="E316" s="268" t="s">
        <v>98</v>
      </c>
      <c r="F316" s="280">
        <v>1.7399999999999999E-2</v>
      </c>
      <c r="G316" s="269" t="s">
        <v>2042</v>
      </c>
      <c r="H316" s="281">
        <v>0.2</v>
      </c>
    </row>
    <row r="317" spans="1:8" ht="38.25" x14ac:dyDescent="0.25">
      <c r="A317" s="279">
        <v>29</v>
      </c>
      <c r="B317" s="279" t="s">
        <v>43</v>
      </c>
      <c r="C317" s="279">
        <v>91911</v>
      </c>
      <c r="D317" s="267" t="s">
        <v>2043</v>
      </c>
      <c r="E317" s="268" t="s">
        <v>98</v>
      </c>
      <c r="F317" s="280">
        <v>6.9599999999999995E-2</v>
      </c>
      <c r="G317" s="269" t="s">
        <v>2044</v>
      </c>
      <c r="H317" s="281">
        <v>1.05</v>
      </c>
    </row>
    <row r="318" spans="1:8" ht="25.5" x14ac:dyDescent="0.25">
      <c r="A318" s="279">
        <v>30</v>
      </c>
      <c r="B318" s="279" t="s">
        <v>43</v>
      </c>
      <c r="C318" s="279">
        <v>91924</v>
      </c>
      <c r="D318" s="267" t="s">
        <v>1989</v>
      </c>
      <c r="E318" s="268" t="s">
        <v>115</v>
      </c>
      <c r="F318" s="280">
        <v>1.2529999999999999</v>
      </c>
      <c r="G318" s="269" t="s">
        <v>1990</v>
      </c>
      <c r="H318" s="281">
        <v>3.73</v>
      </c>
    </row>
    <row r="319" spans="1:8" ht="25.5" x14ac:dyDescent="0.25">
      <c r="A319" s="279">
        <v>31</v>
      </c>
      <c r="B319" s="279" t="s">
        <v>43</v>
      </c>
      <c r="C319" s="279">
        <v>91926</v>
      </c>
      <c r="D319" s="267" t="s">
        <v>1675</v>
      </c>
      <c r="E319" s="268" t="s">
        <v>115</v>
      </c>
      <c r="F319" s="280">
        <v>0.46989999999999998</v>
      </c>
      <c r="G319" s="269" t="s">
        <v>1676</v>
      </c>
      <c r="H319" s="281">
        <v>2.04</v>
      </c>
    </row>
    <row r="320" spans="1:8" ht="25.5" x14ac:dyDescent="0.25">
      <c r="A320" s="279">
        <v>32</v>
      </c>
      <c r="B320" s="279" t="s">
        <v>43</v>
      </c>
      <c r="C320" s="279">
        <v>91928</v>
      </c>
      <c r="D320" s="267" t="s">
        <v>1677</v>
      </c>
      <c r="E320" s="268" t="s">
        <v>115</v>
      </c>
      <c r="F320" s="280">
        <v>1.0442</v>
      </c>
      <c r="G320" s="269" t="s">
        <v>1678</v>
      </c>
      <c r="H320" s="281">
        <v>7.04</v>
      </c>
    </row>
    <row r="321" spans="1:8" ht="25.5" x14ac:dyDescent="0.25">
      <c r="A321" s="279">
        <v>33</v>
      </c>
      <c r="B321" s="279" t="s">
        <v>43</v>
      </c>
      <c r="C321" s="279">
        <v>91937</v>
      </c>
      <c r="D321" s="267" t="s">
        <v>2045</v>
      </c>
      <c r="E321" s="268" t="s">
        <v>98</v>
      </c>
      <c r="F321" s="280">
        <v>0.13919999999999999</v>
      </c>
      <c r="G321" s="269" t="s">
        <v>2046</v>
      </c>
      <c r="H321" s="281">
        <v>1.93</v>
      </c>
    </row>
    <row r="322" spans="1:8" ht="25.5" x14ac:dyDescent="0.25">
      <c r="A322" s="279">
        <v>34</v>
      </c>
      <c r="B322" s="279" t="s">
        <v>43</v>
      </c>
      <c r="C322" s="279">
        <v>91959</v>
      </c>
      <c r="D322" s="267" t="s">
        <v>2047</v>
      </c>
      <c r="E322" s="268" t="s">
        <v>98</v>
      </c>
      <c r="F322" s="280">
        <v>1.7399999999999999E-2</v>
      </c>
      <c r="G322" s="269" t="s">
        <v>2048</v>
      </c>
      <c r="H322" s="281">
        <v>0.71</v>
      </c>
    </row>
    <row r="323" spans="1:8" ht="25.5" x14ac:dyDescent="0.25">
      <c r="A323" s="279">
        <v>35</v>
      </c>
      <c r="B323" s="279" t="s">
        <v>43</v>
      </c>
      <c r="C323" s="279">
        <v>91967</v>
      </c>
      <c r="D323" s="267" t="s">
        <v>2049</v>
      </c>
      <c r="E323" s="268" t="s">
        <v>98</v>
      </c>
      <c r="F323" s="280">
        <v>1.7399999999999999E-2</v>
      </c>
      <c r="G323" s="269" t="s">
        <v>2050</v>
      </c>
      <c r="H323" s="281">
        <v>0.96</v>
      </c>
    </row>
    <row r="324" spans="1:8" ht="25.5" x14ac:dyDescent="0.25">
      <c r="A324" s="279">
        <v>36</v>
      </c>
      <c r="B324" s="279" t="s">
        <v>43</v>
      </c>
      <c r="C324" s="279">
        <v>92000</v>
      </c>
      <c r="D324" s="267" t="s">
        <v>1700</v>
      </c>
      <c r="E324" s="268" t="s">
        <v>98</v>
      </c>
      <c r="F324" s="280">
        <v>3.4799999999999998E-2</v>
      </c>
      <c r="G324" s="269" t="s">
        <v>1701</v>
      </c>
      <c r="H324" s="281">
        <v>0.98</v>
      </c>
    </row>
    <row r="325" spans="1:8" ht="38.25" x14ac:dyDescent="0.25">
      <c r="A325" s="279">
        <v>37</v>
      </c>
      <c r="B325" s="279" t="s">
        <v>43</v>
      </c>
      <c r="C325" s="279">
        <v>92543</v>
      </c>
      <c r="D325" s="267" t="s">
        <v>1991</v>
      </c>
      <c r="E325" s="268" t="s">
        <v>36</v>
      </c>
      <c r="F325" s="280">
        <v>1.3566</v>
      </c>
      <c r="G325" s="269" t="s">
        <v>1992</v>
      </c>
      <c r="H325" s="281">
        <v>33.14</v>
      </c>
    </row>
    <row r="326" spans="1:8" ht="25.5" x14ac:dyDescent="0.25">
      <c r="A326" s="279">
        <v>38</v>
      </c>
      <c r="B326" s="279" t="s">
        <v>43</v>
      </c>
      <c r="C326" s="279">
        <v>92981</v>
      </c>
      <c r="D326" s="267" t="s">
        <v>2051</v>
      </c>
      <c r="E326" s="268" t="s">
        <v>115</v>
      </c>
      <c r="F326" s="280">
        <v>0.2611</v>
      </c>
      <c r="G326" s="269" t="s">
        <v>2052</v>
      </c>
      <c r="H326" s="281">
        <v>4.2699999999999996</v>
      </c>
    </row>
    <row r="327" spans="1:8" x14ac:dyDescent="0.25">
      <c r="A327" s="279">
        <v>39</v>
      </c>
      <c r="B327" s="279" t="s">
        <v>43</v>
      </c>
      <c r="C327" s="279">
        <v>93358</v>
      </c>
      <c r="D327" s="267" t="s">
        <v>1993</v>
      </c>
      <c r="E327" s="268" t="s">
        <v>638</v>
      </c>
      <c r="F327" s="280">
        <v>2.7900000000000001E-2</v>
      </c>
      <c r="G327" s="269" t="s">
        <v>1994</v>
      </c>
      <c r="H327" s="281">
        <v>2.31</v>
      </c>
    </row>
    <row r="328" spans="1:8" ht="38.25" x14ac:dyDescent="0.25">
      <c r="A328" s="279">
        <v>40</v>
      </c>
      <c r="B328" s="279" t="s">
        <v>43</v>
      </c>
      <c r="C328" s="279">
        <v>94210</v>
      </c>
      <c r="D328" s="267" t="s">
        <v>1995</v>
      </c>
      <c r="E328" s="268" t="s">
        <v>36</v>
      </c>
      <c r="F328" s="280">
        <v>1.3566</v>
      </c>
      <c r="G328" s="269" t="s">
        <v>1996</v>
      </c>
      <c r="H328" s="281">
        <v>67.17</v>
      </c>
    </row>
    <row r="329" spans="1:8" ht="51" x14ac:dyDescent="0.25">
      <c r="A329" s="279">
        <v>41</v>
      </c>
      <c r="B329" s="279" t="s">
        <v>43</v>
      </c>
      <c r="C329" s="279">
        <v>94559</v>
      </c>
      <c r="D329" s="267" t="s">
        <v>1997</v>
      </c>
      <c r="E329" s="268" t="s">
        <v>36</v>
      </c>
      <c r="F329" s="280">
        <v>9.0499999999999997E-2</v>
      </c>
      <c r="G329" s="269" t="s">
        <v>1998</v>
      </c>
      <c r="H329" s="281">
        <v>62.04</v>
      </c>
    </row>
    <row r="330" spans="1:8" ht="25.5" x14ac:dyDescent="0.25">
      <c r="A330" s="279">
        <v>42</v>
      </c>
      <c r="B330" s="279" t="s">
        <v>43</v>
      </c>
      <c r="C330" s="279">
        <v>95240</v>
      </c>
      <c r="D330" s="267" t="s">
        <v>1999</v>
      </c>
      <c r="E330" s="268" t="s">
        <v>36</v>
      </c>
      <c r="F330" s="280">
        <v>6.4000000000000003E-3</v>
      </c>
      <c r="G330" s="269" t="s">
        <v>2000</v>
      </c>
      <c r="H330" s="281">
        <v>0.11</v>
      </c>
    </row>
    <row r="331" spans="1:8" ht="25.5" x14ac:dyDescent="0.25">
      <c r="A331" s="279">
        <v>43</v>
      </c>
      <c r="B331" s="279" t="s">
        <v>43</v>
      </c>
      <c r="C331" s="279">
        <v>95241</v>
      </c>
      <c r="D331" s="267" t="s">
        <v>1415</v>
      </c>
      <c r="E331" s="268" t="s">
        <v>36</v>
      </c>
      <c r="F331" s="280">
        <v>1.3328</v>
      </c>
      <c r="G331" s="269" t="s">
        <v>1416</v>
      </c>
      <c r="H331" s="281">
        <v>45.95</v>
      </c>
    </row>
    <row r="332" spans="1:8" ht="25.5" x14ac:dyDescent="0.25">
      <c r="A332" s="279">
        <v>44</v>
      </c>
      <c r="B332" s="279" t="s">
        <v>43</v>
      </c>
      <c r="C332" s="279">
        <v>95805</v>
      </c>
      <c r="D332" s="267" t="s">
        <v>2001</v>
      </c>
      <c r="E332" s="268" t="s">
        <v>98</v>
      </c>
      <c r="F332" s="280">
        <v>1.7399999999999999E-2</v>
      </c>
      <c r="G332" s="269" t="s">
        <v>2002</v>
      </c>
      <c r="H332" s="281">
        <v>0.33</v>
      </c>
    </row>
    <row r="333" spans="1:8" ht="25.5" x14ac:dyDescent="0.25">
      <c r="A333" s="279">
        <v>45</v>
      </c>
      <c r="B333" s="279" t="s">
        <v>43</v>
      </c>
      <c r="C333" s="279">
        <v>95811</v>
      </c>
      <c r="D333" s="267" t="s">
        <v>2053</v>
      </c>
      <c r="E333" s="268" t="s">
        <v>98</v>
      </c>
      <c r="F333" s="280">
        <v>5.2200000000000003E-2</v>
      </c>
      <c r="G333" s="269" t="s">
        <v>2054</v>
      </c>
      <c r="H333" s="281">
        <v>0.82</v>
      </c>
    </row>
    <row r="334" spans="1:8" ht="25.5" x14ac:dyDescent="0.25">
      <c r="A334" s="279">
        <v>46</v>
      </c>
      <c r="B334" s="279" t="s">
        <v>43</v>
      </c>
      <c r="C334" s="279">
        <v>96985</v>
      </c>
      <c r="D334" s="267" t="s">
        <v>1760</v>
      </c>
      <c r="E334" s="268" t="s">
        <v>98</v>
      </c>
      <c r="F334" s="280">
        <v>5.2200000000000003E-2</v>
      </c>
      <c r="G334" s="269" t="s">
        <v>1761</v>
      </c>
      <c r="H334" s="281">
        <v>4.0199999999999996</v>
      </c>
    </row>
    <row r="335" spans="1:8" ht="25.5" x14ac:dyDescent="0.25">
      <c r="A335" s="279">
        <v>47</v>
      </c>
      <c r="B335" s="279" t="s">
        <v>43</v>
      </c>
      <c r="C335" s="279">
        <v>103782</v>
      </c>
      <c r="D335" s="267" t="s">
        <v>2055</v>
      </c>
      <c r="E335" s="268" t="s">
        <v>98</v>
      </c>
      <c r="F335" s="280">
        <v>0.13919999999999999</v>
      </c>
      <c r="G335" s="269" t="s">
        <v>2056</v>
      </c>
      <c r="H335" s="281">
        <v>3.97</v>
      </c>
    </row>
    <row r="336" spans="1:8" ht="38.25" x14ac:dyDescent="0.25">
      <c r="A336" s="279">
        <v>48</v>
      </c>
      <c r="B336" s="279" t="s">
        <v>43</v>
      </c>
      <c r="C336" s="279">
        <v>97886</v>
      </c>
      <c r="D336" s="267" t="s">
        <v>1686</v>
      </c>
      <c r="E336" s="268" t="s">
        <v>98</v>
      </c>
      <c r="F336" s="280">
        <v>5.2200000000000003E-2</v>
      </c>
      <c r="G336" s="269" t="s">
        <v>1687</v>
      </c>
      <c r="H336" s="281">
        <v>8.4</v>
      </c>
    </row>
    <row r="337" spans="1:8" ht="38.25" x14ac:dyDescent="0.25">
      <c r="A337" s="279">
        <v>49</v>
      </c>
      <c r="B337" s="279" t="s">
        <v>43</v>
      </c>
      <c r="C337" s="279">
        <v>97906</v>
      </c>
      <c r="D337" s="267" t="s">
        <v>2057</v>
      </c>
      <c r="E337" s="268" t="s">
        <v>98</v>
      </c>
      <c r="F337" s="280">
        <v>3.4799999999999998E-2</v>
      </c>
      <c r="G337" s="269" t="s">
        <v>2058</v>
      </c>
      <c r="H337" s="281">
        <v>15.29</v>
      </c>
    </row>
    <row r="338" spans="1:8" ht="25.5" x14ac:dyDescent="0.25">
      <c r="A338" s="279">
        <v>50</v>
      </c>
      <c r="B338" s="279" t="s">
        <v>43</v>
      </c>
      <c r="C338" s="279">
        <v>98441</v>
      </c>
      <c r="D338" s="267" t="s">
        <v>2003</v>
      </c>
      <c r="E338" s="268" t="s">
        <v>36</v>
      </c>
      <c r="F338" s="280">
        <v>0.26119999999999999</v>
      </c>
      <c r="G338" s="269" t="s">
        <v>2004</v>
      </c>
      <c r="H338" s="281">
        <v>24.44</v>
      </c>
    </row>
    <row r="339" spans="1:8" ht="25.5" x14ac:dyDescent="0.25">
      <c r="A339" s="279">
        <v>51</v>
      </c>
      <c r="B339" s="279" t="s">
        <v>43</v>
      </c>
      <c r="C339" s="279">
        <v>98443</v>
      </c>
      <c r="D339" s="267" t="s">
        <v>2059</v>
      </c>
      <c r="E339" s="268" t="s">
        <v>36</v>
      </c>
      <c r="F339" s="280">
        <v>8.3000000000000004E-2</v>
      </c>
      <c r="G339" s="269" t="s">
        <v>2060</v>
      </c>
      <c r="H339" s="281">
        <v>6.21</v>
      </c>
    </row>
    <row r="340" spans="1:8" ht="38.25" x14ac:dyDescent="0.25">
      <c r="A340" s="279">
        <v>52</v>
      </c>
      <c r="B340" s="279" t="s">
        <v>43</v>
      </c>
      <c r="C340" s="279">
        <v>98445</v>
      </c>
      <c r="D340" s="267" t="s">
        <v>2007</v>
      </c>
      <c r="E340" s="268" t="s">
        <v>36</v>
      </c>
      <c r="F340" s="280">
        <v>0.40810000000000002</v>
      </c>
      <c r="G340" s="269" t="s">
        <v>2008</v>
      </c>
      <c r="H340" s="281">
        <v>44.11</v>
      </c>
    </row>
    <row r="341" spans="1:8" ht="25.5" x14ac:dyDescent="0.25">
      <c r="A341" s="279">
        <v>53</v>
      </c>
      <c r="B341" s="279" t="s">
        <v>43</v>
      </c>
      <c r="C341" s="279">
        <v>98446</v>
      </c>
      <c r="D341" s="267" t="s">
        <v>2005</v>
      </c>
      <c r="E341" s="268" t="s">
        <v>36</v>
      </c>
      <c r="F341" s="280">
        <v>0.31819999999999998</v>
      </c>
      <c r="G341" s="269" t="s">
        <v>2006</v>
      </c>
      <c r="H341" s="281">
        <v>43.01</v>
      </c>
    </row>
    <row r="342" spans="1:8" ht="38.25" x14ac:dyDescent="0.25">
      <c r="A342" s="279">
        <v>54</v>
      </c>
      <c r="B342" s="279" t="s">
        <v>43</v>
      </c>
      <c r="C342" s="279">
        <v>98447</v>
      </c>
      <c r="D342" s="267" t="s">
        <v>2061</v>
      </c>
      <c r="E342" s="268" t="s">
        <v>36</v>
      </c>
      <c r="F342" s="280">
        <v>0.12970000000000001</v>
      </c>
      <c r="G342" s="269" t="s">
        <v>2062</v>
      </c>
      <c r="H342" s="281">
        <v>11.19</v>
      </c>
    </row>
    <row r="343" spans="1:8" ht="25.5" x14ac:dyDescent="0.25">
      <c r="A343" s="279">
        <v>55</v>
      </c>
      <c r="B343" s="279" t="s">
        <v>43</v>
      </c>
      <c r="C343" s="279">
        <v>98448</v>
      </c>
      <c r="D343" s="267" t="s">
        <v>2063</v>
      </c>
      <c r="E343" s="268" t="s">
        <v>36</v>
      </c>
      <c r="F343" s="280">
        <v>0.1011</v>
      </c>
      <c r="G343" s="269" t="s">
        <v>2064</v>
      </c>
      <c r="H343" s="281">
        <v>10.89</v>
      </c>
    </row>
    <row r="344" spans="1:8" ht="25.5" x14ac:dyDescent="0.25">
      <c r="A344" s="279">
        <v>56</v>
      </c>
      <c r="B344" s="279" t="s">
        <v>43</v>
      </c>
      <c r="C344" s="279">
        <v>98679</v>
      </c>
      <c r="D344" s="267" t="s">
        <v>2065</v>
      </c>
      <c r="E344" s="268" t="s">
        <v>36</v>
      </c>
      <c r="F344" s="280">
        <v>0.51339999999999997</v>
      </c>
      <c r="G344" s="269" t="s">
        <v>2066</v>
      </c>
      <c r="H344" s="281">
        <v>18.559999999999999</v>
      </c>
    </row>
    <row r="345" spans="1:8" ht="25.5" x14ac:dyDescent="0.25">
      <c r="A345" s="279">
        <v>57</v>
      </c>
      <c r="B345" s="279" t="s">
        <v>43</v>
      </c>
      <c r="C345" s="279">
        <v>100860</v>
      </c>
      <c r="D345" s="267" t="s">
        <v>2067</v>
      </c>
      <c r="E345" s="268" t="s">
        <v>98</v>
      </c>
      <c r="F345" s="280">
        <v>6.9599999999999995E-2</v>
      </c>
      <c r="G345" s="269" t="s">
        <v>2068</v>
      </c>
      <c r="H345" s="281">
        <v>7.15</v>
      </c>
    </row>
    <row r="346" spans="1:8" ht="38.25" x14ac:dyDescent="0.25">
      <c r="A346" s="279">
        <v>58</v>
      </c>
      <c r="B346" s="279" t="s">
        <v>43</v>
      </c>
      <c r="C346" s="279">
        <v>101165</v>
      </c>
      <c r="D346" s="267" t="s">
        <v>2009</v>
      </c>
      <c r="E346" s="268" t="s">
        <v>638</v>
      </c>
      <c r="F346" s="280">
        <v>2.86E-2</v>
      </c>
      <c r="G346" s="269" t="s">
        <v>2010</v>
      </c>
      <c r="H346" s="281">
        <v>29.26</v>
      </c>
    </row>
    <row r="347" spans="1:8" ht="25.5" x14ac:dyDescent="0.25">
      <c r="A347" s="279">
        <v>59</v>
      </c>
      <c r="B347" s="279" t="s">
        <v>43</v>
      </c>
      <c r="C347" s="279">
        <v>101876</v>
      </c>
      <c r="D347" s="267" t="s">
        <v>2069</v>
      </c>
      <c r="E347" s="268" t="s">
        <v>98</v>
      </c>
      <c r="F347" s="280">
        <v>1.7399999999999999E-2</v>
      </c>
      <c r="G347" s="269" t="s">
        <v>2070</v>
      </c>
      <c r="H347" s="281">
        <v>1.3</v>
      </c>
    </row>
    <row r="348" spans="1:8" ht="25.5" x14ac:dyDescent="0.25">
      <c r="A348" s="279">
        <v>60</v>
      </c>
      <c r="B348" s="279" t="s">
        <v>43</v>
      </c>
      <c r="C348" s="279">
        <v>101891</v>
      </c>
      <c r="D348" s="267" t="s">
        <v>2071</v>
      </c>
      <c r="E348" s="268" t="s">
        <v>98</v>
      </c>
      <c r="F348" s="280">
        <v>0.10440000000000001</v>
      </c>
      <c r="G348" s="269" t="s">
        <v>2072</v>
      </c>
      <c r="H348" s="281">
        <v>2.76</v>
      </c>
    </row>
    <row r="349" spans="1:8" ht="38.25" x14ac:dyDescent="0.25">
      <c r="A349" s="279">
        <v>61</v>
      </c>
      <c r="B349" s="279" t="s">
        <v>43</v>
      </c>
      <c r="C349" s="279">
        <v>103328</v>
      </c>
      <c r="D349" s="267" t="s">
        <v>2073</v>
      </c>
      <c r="E349" s="268" t="s">
        <v>36</v>
      </c>
      <c r="F349" s="280">
        <v>0.46750000000000003</v>
      </c>
      <c r="G349" s="269" t="s">
        <v>2074</v>
      </c>
      <c r="H349" s="281">
        <v>43.41</v>
      </c>
    </row>
    <row r="350" spans="1:8" ht="38.25" x14ac:dyDescent="0.25">
      <c r="A350" s="279">
        <v>62</v>
      </c>
      <c r="B350" s="279" t="s">
        <v>43</v>
      </c>
      <c r="C350" s="279">
        <v>3080</v>
      </c>
      <c r="D350" s="267" t="s">
        <v>2075</v>
      </c>
      <c r="E350" s="268" t="s">
        <v>1929</v>
      </c>
      <c r="F350" s="280">
        <v>3.4799999999999998E-2</v>
      </c>
      <c r="G350" s="269" t="s">
        <v>2076</v>
      </c>
      <c r="H350" s="281">
        <v>2.2799999999999998</v>
      </c>
    </row>
    <row r="351" spans="1:8" ht="25.5" x14ac:dyDescent="0.25">
      <c r="A351" s="279">
        <v>63</v>
      </c>
      <c r="B351" s="279" t="s">
        <v>43</v>
      </c>
      <c r="C351" s="279">
        <v>3659</v>
      </c>
      <c r="D351" s="267" t="s">
        <v>2077</v>
      </c>
      <c r="E351" s="268" t="s">
        <v>639</v>
      </c>
      <c r="F351" s="280">
        <v>1.7399999999999999E-2</v>
      </c>
      <c r="G351" s="269" t="s">
        <v>2078</v>
      </c>
      <c r="H351" s="281">
        <v>0.34</v>
      </c>
    </row>
    <row r="352" spans="1:8" ht="25.5" x14ac:dyDescent="0.25">
      <c r="A352" s="279">
        <v>64</v>
      </c>
      <c r="B352" s="279" t="s">
        <v>43</v>
      </c>
      <c r="C352" s="279">
        <v>3670</v>
      </c>
      <c r="D352" s="267" t="s">
        <v>2079</v>
      </c>
      <c r="E352" s="268" t="s">
        <v>639</v>
      </c>
      <c r="F352" s="280">
        <v>3.4799999999999998E-2</v>
      </c>
      <c r="G352" s="269" t="s">
        <v>2080</v>
      </c>
      <c r="H352" s="281">
        <v>0.89</v>
      </c>
    </row>
    <row r="353" spans="1:8" ht="25.5" x14ac:dyDescent="0.25">
      <c r="A353" s="279">
        <v>65</v>
      </c>
      <c r="B353" s="279" t="s">
        <v>43</v>
      </c>
      <c r="C353" s="279">
        <v>11587</v>
      </c>
      <c r="D353" s="267" t="s">
        <v>2081</v>
      </c>
      <c r="E353" s="268" t="s">
        <v>625</v>
      </c>
      <c r="F353" s="280">
        <v>0.97619999999999996</v>
      </c>
      <c r="G353" s="269" t="s">
        <v>2082</v>
      </c>
      <c r="H353" s="281">
        <v>103.02</v>
      </c>
    </row>
    <row r="354" spans="1:8" ht="25.5" x14ac:dyDescent="0.25">
      <c r="A354" s="279">
        <v>66</v>
      </c>
      <c r="B354" s="279" t="s">
        <v>43</v>
      </c>
      <c r="C354" s="279">
        <v>11697</v>
      </c>
      <c r="D354" s="267" t="s">
        <v>2083</v>
      </c>
      <c r="E354" s="268" t="s">
        <v>639</v>
      </c>
      <c r="F354" s="280">
        <v>1.7399999999999999E-2</v>
      </c>
      <c r="G354" s="269" t="s">
        <v>2084</v>
      </c>
      <c r="H354" s="281">
        <v>12.09</v>
      </c>
    </row>
    <row r="355" spans="1:8" ht="25.5" x14ac:dyDescent="0.25">
      <c r="A355" s="279">
        <v>67</v>
      </c>
      <c r="B355" s="279" t="s">
        <v>43</v>
      </c>
      <c r="C355" s="279">
        <v>11712</v>
      </c>
      <c r="D355" s="267" t="s">
        <v>2085</v>
      </c>
      <c r="E355" s="268" t="s">
        <v>639</v>
      </c>
      <c r="F355" s="280">
        <v>3.4799999999999998E-2</v>
      </c>
      <c r="G355" s="269" t="s">
        <v>2086</v>
      </c>
      <c r="H355" s="281">
        <v>1.44</v>
      </c>
    </row>
    <row r="356" spans="1:8" ht="25.5" x14ac:dyDescent="0.25">
      <c r="A356" s="279">
        <v>68</v>
      </c>
      <c r="B356" s="279" t="s">
        <v>43</v>
      </c>
      <c r="C356" s="279">
        <v>21112</v>
      </c>
      <c r="D356" s="267" t="s">
        <v>2087</v>
      </c>
      <c r="E356" s="268" t="s">
        <v>639</v>
      </c>
      <c r="F356" s="280">
        <v>1.7399999999999999E-2</v>
      </c>
      <c r="G356" s="269" t="s">
        <v>2088</v>
      </c>
      <c r="H356" s="281">
        <v>2.91</v>
      </c>
    </row>
    <row r="357" spans="1:8" ht="38.25" x14ac:dyDescent="0.25">
      <c r="A357" s="279">
        <v>69</v>
      </c>
      <c r="B357" s="279" t="s">
        <v>43</v>
      </c>
      <c r="C357" s="279">
        <v>43777</v>
      </c>
      <c r="D357" s="267" t="s">
        <v>2089</v>
      </c>
      <c r="E357" s="268" t="s">
        <v>639</v>
      </c>
      <c r="F357" s="280">
        <v>4.4761799999999997E-2</v>
      </c>
      <c r="G357" s="269" t="s">
        <v>2090</v>
      </c>
      <c r="H357" s="281">
        <v>13.7</v>
      </c>
    </row>
    <row r="358" spans="1:8" ht="38.25" x14ac:dyDescent="0.25">
      <c r="A358" s="279">
        <v>70</v>
      </c>
      <c r="B358" s="279" t="s">
        <v>43</v>
      </c>
      <c r="C358" s="279">
        <v>87246</v>
      </c>
      <c r="D358" s="267" t="s">
        <v>2091</v>
      </c>
      <c r="E358" s="268" t="s">
        <v>36</v>
      </c>
      <c r="F358" s="280">
        <v>2.7400000000000001E-2</v>
      </c>
      <c r="G358" s="269" t="s">
        <v>2092</v>
      </c>
      <c r="H358" s="281">
        <v>1.79</v>
      </c>
    </row>
    <row r="359" spans="1:8" ht="38.25" x14ac:dyDescent="0.25">
      <c r="A359" s="279">
        <v>71</v>
      </c>
      <c r="B359" s="279" t="s">
        <v>43</v>
      </c>
      <c r="C359" s="279">
        <v>87247</v>
      </c>
      <c r="D359" s="267" t="s">
        <v>2093</v>
      </c>
      <c r="E359" s="268" t="s">
        <v>36</v>
      </c>
      <c r="F359" s="280">
        <v>0.16825000000000001</v>
      </c>
      <c r="G359" s="269" t="s">
        <v>2094</v>
      </c>
      <c r="H359" s="281">
        <v>9.94</v>
      </c>
    </row>
    <row r="360" spans="1:8" ht="38.25" x14ac:dyDescent="0.25">
      <c r="A360" s="279">
        <v>72</v>
      </c>
      <c r="B360" s="279" t="s">
        <v>43</v>
      </c>
      <c r="C360" s="279">
        <v>87248</v>
      </c>
      <c r="D360" s="267" t="s">
        <v>2095</v>
      </c>
      <c r="E360" s="268" t="s">
        <v>36</v>
      </c>
      <c r="F360" s="280">
        <v>0.30435000000000001</v>
      </c>
      <c r="G360" s="269" t="s">
        <v>2096</v>
      </c>
      <c r="H360" s="281">
        <v>15.89</v>
      </c>
    </row>
    <row r="361" spans="1:8" ht="38.25" x14ac:dyDescent="0.25">
      <c r="A361" s="279">
        <v>73</v>
      </c>
      <c r="B361" s="279" t="s">
        <v>43</v>
      </c>
      <c r="C361" s="279">
        <v>87527</v>
      </c>
      <c r="D361" s="267" t="s">
        <v>1462</v>
      </c>
      <c r="E361" s="268" t="s">
        <v>36</v>
      </c>
      <c r="F361" s="280">
        <v>8.6317000000000005E-2</v>
      </c>
      <c r="G361" s="269" t="s">
        <v>1463</v>
      </c>
      <c r="H361" s="281">
        <v>3.27</v>
      </c>
    </row>
    <row r="362" spans="1:8" ht="38.25" x14ac:dyDescent="0.25">
      <c r="A362" s="279">
        <v>74</v>
      </c>
      <c r="B362" s="279" t="s">
        <v>43</v>
      </c>
      <c r="C362" s="279">
        <v>87529</v>
      </c>
      <c r="D362" s="267" t="s">
        <v>1456</v>
      </c>
      <c r="E362" s="268" t="s">
        <v>36</v>
      </c>
      <c r="F362" s="280">
        <v>0.56510300000000002</v>
      </c>
      <c r="G362" s="269" t="s">
        <v>1457</v>
      </c>
      <c r="H362" s="281">
        <v>19.84</v>
      </c>
    </row>
    <row r="363" spans="1:8" ht="38.25" x14ac:dyDescent="0.25">
      <c r="A363" s="279">
        <v>75</v>
      </c>
      <c r="B363" s="279" t="s">
        <v>43</v>
      </c>
      <c r="C363" s="279">
        <v>87531</v>
      </c>
      <c r="D363" s="267" t="s">
        <v>2097</v>
      </c>
      <c r="E363" s="268" t="s">
        <v>36</v>
      </c>
      <c r="F363" s="280">
        <v>0.11858</v>
      </c>
      <c r="G363" s="269" t="s">
        <v>2098</v>
      </c>
      <c r="H363" s="281">
        <v>4.0199999999999996</v>
      </c>
    </row>
    <row r="364" spans="1:8" ht="25.5" x14ac:dyDescent="0.25">
      <c r="A364" s="279">
        <v>76</v>
      </c>
      <c r="B364" s="279" t="s">
        <v>43</v>
      </c>
      <c r="C364" s="279">
        <v>89356</v>
      </c>
      <c r="D364" s="267" t="s">
        <v>2099</v>
      </c>
      <c r="E364" s="268" t="s">
        <v>115</v>
      </c>
      <c r="F364" s="280">
        <v>0.3745</v>
      </c>
      <c r="G364" s="269" t="s">
        <v>2100</v>
      </c>
      <c r="H364" s="281">
        <v>8.41</v>
      </c>
    </row>
    <row r="365" spans="1:8" ht="25.5" x14ac:dyDescent="0.25">
      <c r="A365" s="279">
        <v>77</v>
      </c>
      <c r="B365" s="279" t="s">
        <v>43</v>
      </c>
      <c r="C365" s="279">
        <v>89362</v>
      </c>
      <c r="D365" s="267" t="s">
        <v>2101</v>
      </c>
      <c r="E365" s="268" t="s">
        <v>98</v>
      </c>
      <c r="F365" s="280">
        <v>0.20649999999999999</v>
      </c>
      <c r="G365" s="269" t="s">
        <v>2102</v>
      </c>
      <c r="H365" s="281">
        <v>1.84</v>
      </c>
    </row>
    <row r="366" spans="1:8" ht="38.25" x14ac:dyDescent="0.25">
      <c r="A366" s="279">
        <v>78</v>
      </c>
      <c r="B366" s="279" t="s">
        <v>43</v>
      </c>
      <c r="C366" s="279">
        <v>89366</v>
      </c>
      <c r="D366" s="267" t="s">
        <v>1599</v>
      </c>
      <c r="E366" s="268" t="s">
        <v>98</v>
      </c>
      <c r="F366" s="280">
        <v>0.17499999999999999</v>
      </c>
      <c r="G366" s="269" t="s">
        <v>1600</v>
      </c>
      <c r="H366" s="281">
        <v>2.81</v>
      </c>
    </row>
    <row r="367" spans="1:8" ht="25.5" x14ac:dyDescent="0.25">
      <c r="A367" s="279">
        <v>79</v>
      </c>
      <c r="B367" s="279" t="s">
        <v>43</v>
      </c>
      <c r="C367" s="279">
        <v>89395</v>
      </c>
      <c r="D367" s="267" t="s">
        <v>2103</v>
      </c>
      <c r="E367" s="268" t="s">
        <v>98</v>
      </c>
      <c r="F367" s="280">
        <v>0.15575</v>
      </c>
      <c r="G367" s="269" t="s">
        <v>1816</v>
      </c>
      <c r="H367" s="281">
        <v>1.92</v>
      </c>
    </row>
    <row r="368" spans="1:8" ht="25.5" x14ac:dyDescent="0.25">
      <c r="A368" s="279">
        <v>80</v>
      </c>
      <c r="B368" s="279" t="s">
        <v>43</v>
      </c>
      <c r="C368" s="279">
        <v>90443</v>
      </c>
      <c r="D368" s="267" t="s">
        <v>2027</v>
      </c>
      <c r="E368" s="268" t="s">
        <v>115</v>
      </c>
      <c r="F368" s="280">
        <v>0.3745</v>
      </c>
      <c r="G368" s="269" t="s">
        <v>2028</v>
      </c>
      <c r="H368" s="281">
        <v>2.73</v>
      </c>
    </row>
    <row r="369" spans="1:8" ht="38.25" x14ac:dyDescent="0.25">
      <c r="A369" s="279">
        <v>81</v>
      </c>
      <c r="B369" s="279" t="s">
        <v>43</v>
      </c>
      <c r="C369" s="279">
        <v>90466</v>
      </c>
      <c r="D369" s="267" t="s">
        <v>2029</v>
      </c>
      <c r="E369" s="268" t="s">
        <v>115</v>
      </c>
      <c r="F369" s="280">
        <v>0.3745</v>
      </c>
      <c r="G369" s="269" t="s">
        <v>2030</v>
      </c>
      <c r="H369" s="281">
        <v>5.32</v>
      </c>
    </row>
    <row r="370" spans="1:8" ht="25.5" x14ac:dyDescent="0.25">
      <c r="A370" s="279">
        <v>82</v>
      </c>
      <c r="B370" s="279" t="s">
        <v>43</v>
      </c>
      <c r="C370" s="279">
        <v>89351</v>
      </c>
      <c r="D370" s="267" t="s">
        <v>2104</v>
      </c>
      <c r="E370" s="268" t="s">
        <v>98</v>
      </c>
      <c r="F370" s="280">
        <v>1</v>
      </c>
      <c r="G370" s="269" t="s">
        <v>2105</v>
      </c>
      <c r="H370" s="281">
        <v>22.35</v>
      </c>
    </row>
    <row r="371" spans="1:8" ht="38.25" x14ac:dyDescent="0.25">
      <c r="A371" s="279">
        <v>83</v>
      </c>
      <c r="B371" s="279" t="s">
        <v>43</v>
      </c>
      <c r="C371" s="279">
        <v>89383</v>
      </c>
      <c r="D371" s="267" t="s">
        <v>1573</v>
      </c>
      <c r="E371" s="268" t="s">
        <v>98</v>
      </c>
      <c r="F371" s="280">
        <v>1</v>
      </c>
      <c r="G371" s="269" t="s">
        <v>1574</v>
      </c>
      <c r="H371" s="281">
        <v>6.29</v>
      </c>
    </row>
    <row r="372" spans="1:8" ht="25.5" x14ac:dyDescent="0.25">
      <c r="A372" s="279">
        <v>84</v>
      </c>
      <c r="B372" s="279" t="s">
        <v>43</v>
      </c>
      <c r="C372" s="279">
        <v>89385</v>
      </c>
      <c r="D372" s="267" t="s">
        <v>1571</v>
      </c>
      <c r="E372" s="268" t="s">
        <v>98</v>
      </c>
      <c r="F372" s="280">
        <v>1</v>
      </c>
      <c r="G372" s="269" t="s">
        <v>1572</v>
      </c>
      <c r="H372" s="281">
        <v>6.95</v>
      </c>
    </row>
    <row r="373" spans="1:8" x14ac:dyDescent="0.25">
      <c r="A373" s="279">
        <v>85</v>
      </c>
      <c r="B373" s="279" t="s">
        <v>43</v>
      </c>
      <c r="C373" s="279">
        <v>88316</v>
      </c>
      <c r="D373" s="267" t="s">
        <v>1871</v>
      </c>
      <c r="E373" s="268" t="s">
        <v>1860</v>
      </c>
      <c r="F373" s="280">
        <v>1.7269920000000001E-2</v>
      </c>
      <c r="G373" s="269" t="s">
        <v>1872</v>
      </c>
      <c r="H373" s="281">
        <v>0.36</v>
      </c>
    </row>
    <row r="374" spans="1:8" x14ac:dyDescent="0.25">
      <c r="A374" s="279">
        <v>86</v>
      </c>
      <c r="B374" s="279" t="s">
        <v>43</v>
      </c>
      <c r="C374" s="279">
        <v>88239</v>
      </c>
      <c r="D374" s="267" t="s">
        <v>2106</v>
      </c>
      <c r="E374" s="268" t="s">
        <v>1860</v>
      </c>
      <c r="F374" s="280">
        <v>8.5319999999999993E-2</v>
      </c>
      <c r="G374" s="269" t="s">
        <v>2107</v>
      </c>
      <c r="H374" s="281">
        <v>1.82</v>
      </c>
    </row>
    <row r="375" spans="1:8" x14ac:dyDescent="0.25">
      <c r="A375" s="279">
        <v>87</v>
      </c>
      <c r="B375" s="279" t="s">
        <v>43</v>
      </c>
      <c r="C375" s="279">
        <v>88262</v>
      </c>
      <c r="D375" s="267" t="s">
        <v>1865</v>
      </c>
      <c r="E375" s="268" t="s">
        <v>1860</v>
      </c>
      <c r="F375" s="280">
        <v>0.25595999999999997</v>
      </c>
      <c r="G375" s="269" t="s">
        <v>1866</v>
      </c>
      <c r="H375" s="281">
        <v>6.57</v>
      </c>
    </row>
    <row r="376" spans="1:8" ht="25.5" x14ac:dyDescent="0.25">
      <c r="A376" s="279">
        <v>88</v>
      </c>
      <c r="B376" s="279" t="s">
        <v>43</v>
      </c>
      <c r="C376" s="279">
        <v>91692</v>
      </c>
      <c r="D376" s="267" t="s">
        <v>2108</v>
      </c>
      <c r="E376" s="268" t="s">
        <v>1923</v>
      </c>
      <c r="F376" s="280">
        <v>2.2799999999999999E-3</v>
      </c>
      <c r="G376" s="269" t="s">
        <v>2109</v>
      </c>
      <c r="H376" s="281">
        <v>0.06</v>
      </c>
    </row>
    <row r="377" spans="1:8" ht="25.5" x14ac:dyDescent="0.25">
      <c r="A377" s="279">
        <v>89</v>
      </c>
      <c r="B377" s="279" t="s">
        <v>43</v>
      </c>
      <c r="C377" s="279">
        <v>91693</v>
      </c>
      <c r="D377" s="267" t="s">
        <v>2110</v>
      </c>
      <c r="E377" s="268" t="s">
        <v>1926</v>
      </c>
      <c r="F377" s="280">
        <v>9.9600000000000001E-3</v>
      </c>
      <c r="G377" s="269" t="s">
        <v>2111</v>
      </c>
      <c r="H377" s="281">
        <v>0.28999999999999998</v>
      </c>
    </row>
    <row r="378" spans="1:8" ht="25.5" x14ac:dyDescent="0.25">
      <c r="A378" s="279">
        <v>90</v>
      </c>
      <c r="B378" s="279" t="s">
        <v>43</v>
      </c>
      <c r="C378" s="279">
        <v>94974</v>
      </c>
      <c r="D378" s="267" t="s">
        <v>2112</v>
      </c>
      <c r="E378" s="268" t="s">
        <v>638</v>
      </c>
      <c r="F378" s="280">
        <v>4.4999999999999999E-4</v>
      </c>
      <c r="G378" s="269" t="s">
        <v>2113</v>
      </c>
      <c r="H378" s="281">
        <v>0.19</v>
      </c>
    </row>
    <row r="379" spans="1:8" ht="25.5" x14ac:dyDescent="0.25">
      <c r="A379" s="279">
        <v>91</v>
      </c>
      <c r="B379" s="279" t="s">
        <v>43</v>
      </c>
      <c r="C379" s="279">
        <v>3992</v>
      </c>
      <c r="D379" s="267" t="s">
        <v>2114</v>
      </c>
      <c r="E379" s="268" t="s">
        <v>1879</v>
      </c>
      <c r="F379" s="280">
        <v>0.50768999999999997</v>
      </c>
      <c r="G379" s="269" t="s">
        <v>2115</v>
      </c>
      <c r="H379" s="281">
        <v>16.78</v>
      </c>
    </row>
    <row r="380" spans="1:8" ht="25.5" x14ac:dyDescent="0.25">
      <c r="A380" s="279">
        <v>92</v>
      </c>
      <c r="B380" s="279" t="s">
        <v>43</v>
      </c>
      <c r="C380" s="279">
        <v>4433</v>
      </c>
      <c r="D380" s="267" t="s">
        <v>2116</v>
      </c>
      <c r="E380" s="268" t="s">
        <v>1879</v>
      </c>
      <c r="F380" s="280">
        <v>0.36923999999999996</v>
      </c>
      <c r="G380" s="269" t="s">
        <v>2117</v>
      </c>
      <c r="H380" s="281">
        <v>10.28</v>
      </c>
    </row>
    <row r="381" spans="1:8" x14ac:dyDescent="0.25">
      <c r="A381" s="279">
        <v>93</v>
      </c>
      <c r="B381" s="279" t="s">
        <v>43</v>
      </c>
      <c r="C381" s="279">
        <v>5061</v>
      </c>
      <c r="D381" s="267" t="s">
        <v>2118</v>
      </c>
      <c r="E381" s="268" t="s">
        <v>1882</v>
      </c>
      <c r="F381" s="280">
        <v>1.5509999999999999E-2</v>
      </c>
      <c r="G381" s="269" t="s">
        <v>2119</v>
      </c>
      <c r="H381" s="281">
        <v>0.3</v>
      </c>
    </row>
    <row r="382" spans="1:8" ht="25.5" x14ac:dyDescent="0.25">
      <c r="A382" s="279">
        <v>94</v>
      </c>
      <c r="B382" s="279" t="s">
        <v>43</v>
      </c>
      <c r="C382" s="279">
        <v>43681</v>
      </c>
      <c r="D382" s="267" t="s">
        <v>2120</v>
      </c>
      <c r="E382" s="268" t="s">
        <v>625</v>
      </c>
      <c r="F382" s="280">
        <v>0.3150114</v>
      </c>
      <c r="G382" s="269" t="s">
        <v>2121</v>
      </c>
      <c r="H382" s="281">
        <v>11.71</v>
      </c>
    </row>
    <row r="383" spans="1:8" x14ac:dyDescent="0.25">
      <c r="A383" s="279">
        <v>95</v>
      </c>
      <c r="B383" s="279" t="s">
        <v>43</v>
      </c>
      <c r="C383" s="279">
        <v>88239</v>
      </c>
      <c r="D383" s="267" t="s">
        <v>2106</v>
      </c>
      <c r="E383" s="268" t="s">
        <v>1860</v>
      </c>
      <c r="F383" s="280">
        <v>1.5480000000000001E-2</v>
      </c>
      <c r="G383" s="269" t="s">
        <v>2107</v>
      </c>
      <c r="H383" s="281">
        <v>0.33</v>
      </c>
    </row>
    <row r="384" spans="1:8" x14ac:dyDescent="0.25">
      <c r="A384" s="279">
        <v>96</v>
      </c>
      <c r="B384" s="279" t="s">
        <v>43</v>
      </c>
      <c r="C384" s="279">
        <v>88262</v>
      </c>
      <c r="D384" s="267" t="s">
        <v>1865</v>
      </c>
      <c r="E384" s="268" t="s">
        <v>1860</v>
      </c>
      <c r="F384" s="280">
        <v>4.6440000000000002E-2</v>
      </c>
      <c r="G384" s="269" t="s">
        <v>1866</v>
      </c>
      <c r="H384" s="281">
        <v>1.19</v>
      </c>
    </row>
    <row r="385" spans="1:8" ht="25.5" x14ac:dyDescent="0.25">
      <c r="A385" s="279">
        <v>97</v>
      </c>
      <c r="B385" s="279" t="s">
        <v>43</v>
      </c>
      <c r="C385" s="279">
        <v>91692</v>
      </c>
      <c r="D385" s="267" t="s">
        <v>2108</v>
      </c>
      <c r="E385" s="268" t="s">
        <v>1923</v>
      </c>
      <c r="F385" s="280">
        <v>7.6000000000000004E-4</v>
      </c>
      <c r="G385" s="269" t="s">
        <v>2109</v>
      </c>
      <c r="H385" s="281">
        <v>0.02</v>
      </c>
    </row>
    <row r="386" spans="1:8" ht="25.5" x14ac:dyDescent="0.25">
      <c r="A386" s="279">
        <v>98</v>
      </c>
      <c r="B386" s="279" t="s">
        <v>43</v>
      </c>
      <c r="C386" s="279">
        <v>91693</v>
      </c>
      <c r="D386" s="267" t="s">
        <v>2110</v>
      </c>
      <c r="E386" s="268" t="s">
        <v>1926</v>
      </c>
      <c r="F386" s="280">
        <v>3.32E-3</v>
      </c>
      <c r="G386" s="269" t="s">
        <v>2111</v>
      </c>
      <c r="H386" s="281">
        <v>0.09</v>
      </c>
    </row>
    <row r="387" spans="1:8" ht="25.5" x14ac:dyDescent="0.25">
      <c r="A387" s="279">
        <v>99</v>
      </c>
      <c r="B387" s="279" t="s">
        <v>43</v>
      </c>
      <c r="C387" s="279">
        <v>3992</v>
      </c>
      <c r="D387" s="267" t="s">
        <v>2114</v>
      </c>
      <c r="E387" s="268" t="s">
        <v>1879</v>
      </c>
      <c r="F387" s="280">
        <v>0.16922999999999999</v>
      </c>
      <c r="G387" s="269" t="s">
        <v>2115</v>
      </c>
      <c r="H387" s="281">
        <v>5.59</v>
      </c>
    </row>
    <row r="388" spans="1:8" ht="25.5" x14ac:dyDescent="0.25">
      <c r="A388" s="279">
        <v>100</v>
      </c>
      <c r="B388" s="279" t="s">
        <v>43</v>
      </c>
      <c r="C388" s="279">
        <v>4433</v>
      </c>
      <c r="D388" s="267" t="s">
        <v>2116</v>
      </c>
      <c r="E388" s="268" t="s">
        <v>1879</v>
      </c>
      <c r="F388" s="280">
        <v>0.1</v>
      </c>
      <c r="G388" s="269" t="s">
        <v>2117</v>
      </c>
      <c r="H388" s="281">
        <v>2.78</v>
      </c>
    </row>
    <row r="389" spans="1:8" x14ac:dyDescent="0.25">
      <c r="A389" s="279">
        <v>101</v>
      </c>
      <c r="B389" s="279" t="s">
        <v>43</v>
      </c>
      <c r="C389" s="279">
        <v>5061</v>
      </c>
      <c r="D389" s="267" t="s">
        <v>2118</v>
      </c>
      <c r="E389" s="268" t="s">
        <v>1882</v>
      </c>
      <c r="F389" s="280">
        <v>5.170000000000001E-3</v>
      </c>
      <c r="G389" s="269" t="s">
        <v>2119</v>
      </c>
      <c r="H389" s="281">
        <v>0.1</v>
      </c>
    </row>
    <row r="390" spans="1:8" ht="25.5" x14ac:dyDescent="0.25">
      <c r="A390" s="279">
        <v>102</v>
      </c>
      <c r="B390" s="279" t="s">
        <v>43</v>
      </c>
      <c r="C390" s="279">
        <v>43681</v>
      </c>
      <c r="D390" s="267" t="s">
        <v>2120</v>
      </c>
      <c r="E390" s="268" t="s">
        <v>625</v>
      </c>
      <c r="F390" s="280">
        <v>0.10500380000000001</v>
      </c>
      <c r="G390" s="269" t="s">
        <v>2121</v>
      </c>
      <c r="H390" s="281">
        <v>3.9</v>
      </c>
    </row>
    <row r="391" spans="1:8" x14ac:dyDescent="0.25">
      <c r="A391" s="658"/>
      <c r="B391" s="223"/>
      <c r="C391" s="223"/>
      <c r="D391" s="223"/>
      <c r="E391" s="223"/>
      <c r="F391" s="223"/>
      <c r="G391" s="223"/>
      <c r="H391" s="659"/>
    </row>
    <row r="392" spans="1:8" ht="15" customHeight="1" x14ac:dyDescent="0.25">
      <c r="A392" s="266" t="s">
        <v>1209</v>
      </c>
      <c r="B392" s="1037" t="s">
        <v>294</v>
      </c>
      <c r="C392" s="1037" t="s">
        <v>30</v>
      </c>
      <c r="D392" s="1038" t="s">
        <v>1210</v>
      </c>
      <c r="E392" s="1037" t="s">
        <v>295</v>
      </c>
      <c r="F392" s="266" t="s">
        <v>36</v>
      </c>
      <c r="G392" s="277" t="s">
        <v>296</v>
      </c>
      <c r="H392" s="657">
        <v>1052.1700000000003</v>
      </c>
    </row>
    <row r="393" spans="1:8" x14ac:dyDescent="0.25">
      <c r="A393" s="1037" t="s">
        <v>5</v>
      </c>
      <c r="B393" s="1037"/>
      <c r="C393" s="1037"/>
      <c r="D393" s="1038"/>
      <c r="E393" s="1037"/>
      <c r="F393" s="1039" t="s">
        <v>32</v>
      </c>
      <c r="G393" s="1040" t="s">
        <v>615</v>
      </c>
      <c r="H393" s="1040"/>
    </row>
    <row r="394" spans="1:8" x14ac:dyDescent="0.25">
      <c r="A394" s="1037"/>
      <c r="B394" s="1037"/>
      <c r="C394" s="1037"/>
      <c r="D394" s="1038"/>
      <c r="E394" s="1037"/>
      <c r="F394" s="1039"/>
      <c r="G394" s="278" t="s">
        <v>33</v>
      </c>
      <c r="H394" s="278" t="s">
        <v>34</v>
      </c>
    </row>
    <row r="395" spans="1:8" ht="25.5" x14ac:dyDescent="0.25">
      <c r="A395" s="279">
        <v>1</v>
      </c>
      <c r="B395" s="279" t="s">
        <v>43</v>
      </c>
      <c r="C395" s="279">
        <v>86888</v>
      </c>
      <c r="D395" s="267" t="s">
        <v>2013</v>
      </c>
      <c r="E395" s="268" t="s">
        <v>98</v>
      </c>
      <c r="F395" s="280">
        <v>3.85E-2</v>
      </c>
      <c r="G395" s="269" t="s">
        <v>2014</v>
      </c>
      <c r="H395" s="281">
        <v>18.57</v>
      </c>
    </row>
    <row r="396" spans="1:8" ht="51" x14ac:dyDescent="0.25">
      <c r="A396" s="279">
        <v>2</v>
      </c>
      <c r="B396" s="279" t="s">
        <v>43</v>
      </c>
      <c r="C396" s="279">
        <v>86934</v>
      </c>
      <c r="D396" s="267" t="s">
        <v>2122</v>
      </c>
      <c r="E396" s="268" t="s">
        <v>98</v>
      </c>
      <c r="F396" s="280">
        <v>1.9300000000000001E-2</v>
      </c>
      <c r="G396" s="269" t="s">
        <v>2123</v>
      </c>
      <c r="H396" s="281">
        <v>9.99</v>
      </c>
    </row>
    <row r="397" spans="1:8" ht="51" x14ac:dyDescent="0.25">
      <c r="A397" s="279">
        <v>3</v>
      </c>
      <c r="B397" s="279" t="s">
        <v>43</v>
      </c>
      <c r="C397" s="279">
        <v>86943</v>
      </c>
      <c r="D397" s="267" t="s">
        <v>2015</v>
      </c>
      <c r="E397" s="268" t="s">
        <v>98</v>
      </c>
      <c r="F397" s="280">
        <v>3.85E-2</v>
      </c>
      <c r="G397" s="269" t="s">
        <v>2016</v>
      </c>
      <c r="H397" s="281">
        <v>10.49</v>
      </c>
    </row>
    <row r="398" spans="1:8" ht="38.25" x14ac:dyDescent="0.25">
      <c r="A398" s="279">
        <v>4</v>
      </c>
      <c r="B398" s="279" t="s">
        <v>43</v>
      </c>
      <c r="C398" s="279">
        <v>87548</v>
      </c>
      <c r="D398" s="267" t="s">
        <v>2017</v>
      </c>
      <c r="E398" s="268" t="s">
        <v>36</v>
      </c>
      <c r="F398" s="280">
        <v>3.85E-2</v>
      </c>
      <c r="G398" s="269" t="s">
        <v>2018</v>
      </c>
      <c r="H398" s="281">
        <v>1.04</v>
      </c>
    </row>
    <row r="399" spans="1:8" ht="38.25" x14ac:dyDescent="0.25">
      <c r="A399" s="279">
        <v>5</v>
      </c>
      <c r="B399" s="279" t="s">
        <v>43</v>
      </c>
      <c r="C399" s="279">
        <v>87885</v>
      </c>
      <c r="D399" s="267" t="s">
        <v>2019</v>
      </c>
      <c r="E399" s="268" t="s">
        <v>36</v>
      </c>
      <c r="F399" s="280">
        <v>0.20469999999999999</v>
      </c>
      <c r="G399" s="269" t="s">
        <v>2020</v>
      </c>
      <c r="H399" s="281">
        <v>2</v>
      </c>
    </row>
    <row r="400" spans="1:8" ht="25.5" x14ac:dyDescent="0.25">
      <c r="A400" s="279">
        <v>6</v>
      </c>
      <c r="B400" s="279" t="s">
        <v>43</v>
      </c>
      <c r="C400" s="279">
        <v>88489</v>
      </c>
      <c r="D400" s="267" t="s">
        <v>1815</v>
      </c>
      <c r="E400" s="268" t="s">
        <v>36</v>
      </c>
      <c r="F400" s="280">
        <v>4.4976000000000003</v>
      </c>
      <c r="G400" s="269" t="s">
        <v>1816</v>
      </c>
      <c r="H400" s="281">
        <v>55.59</v>
      </c>
    </row>
    <row r="401" spans="1:8" ht="25.5" x14ac:dyDescent="0.25">
      <c r="A401" s="279">
        <v>7</v>
      </c>
      <c r="B401" s="279" t="s">
        <v>43</v>
      </c>
      <c r="C401" s="279">
        <v>89482</v>
      </c>
      <c r="D401" s="267" t="s">
        <v>2124</v>
      </c>
      <c r="E401" s="268" t="s">
        <v>98</v>
      </c>
      <c r="F401" s="280">
        <v>3.85E-2</v>
      </c>
      <c r="G401" s="269" t="s">
        <v>2125</v>
      </c>
      <c r="H401" s="281">
        <v>1.43</v>
      </c>
    </row>
    <row r="402" spans="1:8" ht="25.5" x14ac:dyDescent="0.25">
      <c r="A402" s="279">
        <v>8</v>
      </c>
      <c r="B402" s="279" t="s">
        <v>43</v>
      </c>
      <c r="C402" s="279">
        <v>89711</v>
      </c>
      <c r="D402" s="267" t="s">
        <v>1525</v>
      </c>
      <c r="E402" s="268" t="s">
        <v>115</v>
      </c>
      <c r="F402" s="280">
        <v>0.13880000000000001</v>
      </c>
      <c r="G402" s="269" t="s">
        <v>1526</v>
      </c>
      <c r="H402" s="281">
        <v>2.9</v>
      </c>
    </row>
    <row r="403" spans="1:8" ht="25.5" x14ac:dyDescent="0.25">
      <c r="A403" s="279">
        <v>9</v>
      </c>
      <c r="B403" s="279" t="s">
        <v>43</v>
      </c>
      <c r="C403" s="279">
        <v>89712</v>
      </c>
      <c r="D403" s="267" t="s">
        <v>1527</v>
      </c>
      <c r="E403" s="268" t="s">
        <v>115</v>
      </c>
      <c r="F403" s="280">
        <v>0.12529999999999999</v>
      </c>
      <c r="G403" s="269" t="s">
        <v>1528</v>
      </c>
      <c r="H403" s="281">
        <v>3.36</v>
      </c>
    </row>
    <row r="404" spans="1:8" ht="25.5" x14ac:dyDescent="0.25">
      <c r="A404" s="279">
        <v>10</v>
      </c>
      <c r="B404" s="279" t="s">
        <v>43</v>
      </c>
      <c r="C404" s="279">
        <v>89714</v>
      </c>
      <c r="D404" s="267" t="s">
        <v>1523</v>
      </c>
      <c r="E404" s="268" t="s">
        <v>115</v>
      </c>
      <c r="F404" s="280">
        <v>0.1472</v>
      </c>
      <c r="G404" s="269" t="s">
        <v>1524</v>
      </c>
      <c r="H404" s="281">
        <v>5.5</v>
      </c>
    </row>
    <row r="405" spans="1:8" ht="38.25" x14ac:dyDescent="0.25">
      <c r="A405" s="279">
        <v>11</v>
      </c>
      <c r="B405" s="279" t="s">
        <v>43</v>
      </c>
      <c r="C405" s="279">
        <v>89724</v>
      </c>
      <c r="D405" s="267" t="s">
        <v>1504</v>
      </c>
      <c r="E405" s="268" t="s">
        <v>98</v>
      </c>
      <c r="F405" s="280">
        <v>7.7100000000000002E-2</v>
      </c>
      <c r="G405" s="269" t="s">
        <v>1505</v>
      </c>
      <c r="H405" s="281">
        <v>0.76</v>
      </c>
    </row>
    <row r="406" spans="1:8" ht="38.25" x14ac:dyDescent="0.25">
      <c r="A406" s="279">
        <v>12</v>
      </c>
      <c r="B406" s="279" t="s">
        <v>43</v>
      </c>
      <c r="C406" s="279">
        <v>89726</v>
      </c>
      <c r="D406" s="267" t="s">
        <v>1494</v>
      </c>
      <c r="E406" s="268" t="s">
        <v>98</v>
      </c>
      <c r="F406" s="280">
        <v>5.7799999999999997E-2</v>
      </c>
      <c r="G406" s="269" t="s">
        <v>1495</v>
      </c>
      <c r="H406" s="281">
        <v>0.57999999999999996</v>
      </c>
    </row>
    <row r="407" spans="1:8" ht="38.25" x14ac:dyDescent="0.25">
      <c r="A407" s="279">
        <v>13</v>
      </c>
      <c r="B407" s="279" t="s">
        <v>43</v>
      </c>
      <c r="C407" s="279">
        <v>89731</v>
      </c>
      <c r="D407" s="267" t="s">
        <v>1502</v>
      </c>
      <c r="E407" s="268" t="s">
        <v>98</v>
      </c>
      <c r="F407" s="280">
        <v>1.9300000000000001E-2</v>
      </c>
      <c r="G407" s="269" t="s">
        <v>1503</v>
      </c>
      <c r="H407" s="281">
        <v>0.27</v>
      </c>
    </row>
    <row r="408" spans="1:8" ht="38.25" x14ac:dyDescent="0.25">
      <c r="A408" s="279">
        <v>14</v>
      </c>
      <c r="B408" s="279" t="s">
        <v>43</v>
      </c>
      <c r="C408" s="279">
        <v>89748</v>
      </c>
      <c r="D408" s="267" t="s">
        <v>2025</v>
      </c>
      <c r="E408" s="268" t="s">
        <v>98</v>
      </c>
      <c r="F408" s="280">
        <v>5.7799999999999997E-2</v>
      </c>
      <c r="G408" s="269" t="s">
        <v>2026</v>
      </c>
      <c r="H408" s="281">
        <v>2.48</v>
      </c>
    </row>
    <row r="409" spans="1:8" ht="38.25" x14ac:dyDescent="0.25">
      <c r="A409" s="279">
        <v>15</v>
      </c>
      <c r="B409" s="279" t="s">
        <v>43</v>
      </c>
      <c r="C409" s="279">
        <v>89784</v>
      </c>
      <c r="D409" s="267" t="s">
        <v>1531</v>
      </c>
      <c r="E409" s="268" t="s">
        <v>98</v>
      </c>
      <c r="F409" s="280">
        <v>5.7799999999999997E-2</v>
      </c>
      <c r="G409" s="269" t="s">
        <v>1532</v>
      </c>
      <c r="H409" s="281">
        <v>1.37</v>
      </c>
    </row>
    <row r="410" spans="1:8" ht="38.25" x14ac:dyDescent="0.25">
      <c r="A410" s="279">
        <v>16</v>
      </c>
      <c r="B410" s="279" t="s">
        <v>43</v>
      </c>
      <c r="C410" s="279">
        <v>89796</v>
      </c>
      <c r="D410" s="267" t="s">
        <v>2126</v>
      </c>
      <c r="E410" s="268" t="s">
        <v>98</v>
      </c>
      <c r="F410" s="280">
        <v>3.85E-2</v>
      </c>
      <c r="G410" s="269" t="s">
        <v>2127</v>
      </c>
      <c r="H410" s="281">
        <v>1.64</v>
      </c>
    </row>
    <row r="411" spans="1:8" ht="25.5" x14ac:dyDescent="0.25">
      <c r="A411" s="279">
        <v>17</v>
      </c>
      <c r="B411" s="279" t="s">
        <v>43</v>
      </c>
      <c r="C411" s="279">
        <v>90443</v>
      </c>
      <c r="D411" s="267" t="s">
        <v>2027</v>
      </c>
      <c r="E411" s="268" t="s">
        <v>115</v>
      </c>
      <c r="F411" s="280">
        <v>0.1002</v>
      </c>
      <c r="G411" s="269" t="s">
        <v>2028</v>
      </c>
      <c r="H411" s="281">
        <v>0.73</v>
      </c>
    </row>
    <row r="412" spans="1:8" ht="38.25" x14ac:dyDescent="0.25">
      <c r="A412" s="279">
        <v>18</v>
      </c>
      <c r="B412" s="279" t="s">
        <v>43</v>
      </c>
      <c r="C412" s="279">
        <v>90466</v>
      </c>
      <c r="D412" s="267" t="s">
        <v>2029</v>
      </c>
      <c r="E412" s="268" t="s">
        <v>115</v>
      </c>
      <c r="F412" s="280">
        <v>0.1002</v>
      </c>
      <c r="G412" s="269" t="s">
        <v>2030</v>
      </c>
      <c r="H412" s="281">
        <v>1.42</v>
      </c>
    </row>
    <row r="413" spans="1:8" ht="38.25" x14ac:dyDescent="0.25">
      <c r="A413" s="279">
        <v>19</v>
      </c>
      <c r="B413" s="279" t="s">
        <v>43</v>
      </c>
      <c r="C413" s="279">
        <v>90820</v>
      </c>
      <c r="D413" s="267" t="s">
        <v>2128</v>
      </c>
      <c r="E413" s="268" t="s">
        <v>98</v>
      </c>
      <c r="F413" s="280">
        <v>3.85E-2</v>
      </c>
      <c r="G413" s="269" t="s">
        <v>2129</v>
      </c>
      <c r="H413" s="281">
        <v>14.2</v>
      </c>
    </row>
    <row r="414" spans="1:8" ht="38.25" x14ac:dyDescent="0.25">
      <c r="A414" s="279">
        <v>20</v>
      </c>
      <c r="B414" s="279" t="s">
        <v>43</v>
      </c>
      <c r="C414" s="279">
        <v>90822</v>
      </c>
      <c r="D414" s="267" t="s">
        <v>2031</v>
      </c>
      <c r="E414" s="268" t="s">
        <v>98</v>
      </c>
      <c r="F414" s="280">
        <v>5.7799999999999997E-2</v>
      </c>
      <c r="G414" s="269" t="s">
        <v>2032</v>
      </c>
      <c r="H414" s="281">
        <v>23.35</v>
      </c>
    </row>
    <row r="415" spans="1:8" ht="51" x14ac:dyDescent="0.25">
      <c r="A415" s="279">
        <v>21</v>
      </c>
      <c r="B415" s="279" t="s">
        <v>43</v>
      </c>
      <c r="C415" s="279">
        <v>91170</v>
      </c>
      <c r="D415" s="267" t="s">
        <v>1979</v>
      </c>
      <c r="E415" s="268" t="s">
        <v>115</v>
      </c>
      <c r="F415" s="280">
        <v>0.53</v>
      </c>
      <c r="G415" s="269" t="s">
        <v>1980</v>
      </c>
      <c r="H415" s="281">
        <v>6.15</v>
      </c>
    </row>
    <row r="416" spans="1:8" ht="51" x14ac:dyDescent="0.25">
      <c r="A416" s="279">
        <v>22</v>
      </c>
      <c r="B416" s="279" t="s">
        <v>43</v>
      </c>
      <c r="C416" s="279">
        <v>91173</v>
      </c>
      <c r="D416" s="267" t="s">
        <v>1981</v>
      </c>
      <c r="E416" s="268" t="s">
        <v>115</v>
      </c>
      <c r="F416" s="280">
        <v>1.7343999999999999</v>
      </c>
      <c r="G416" s="269" t="s">
        <v>1982</v>
      </c>
      <c r="H416" s="281">
        <v>7.5</v>
      </c>
    </row>
    <row r="417" spans="1:8" ht="25.5" x14ac:dyDescent="0.25">
      <c r="A417" s="279">
        <v>23</v>
      </c>
      <c r="B417" s="279" t="s">
        <v>43</v>
      </c>
      <c r="C417" s="279">
        <v>91341</v>
      </c>
      <c r="D417" s="267" t="s">
        <v>1472</v>
      </c>
      <c r="E417" s="268" t="s">
        <v>36</v>
      </c>
      <c r="F417" s="280">
        <v>3.2399999999999998E-2</v>
      </c>
      <c r="G417" s="269" t="s">
        <v>1473</v>
      </c>
      <c r="H417" s="281">
        <v>24.78</v>
      </c>
    </row>
    <row r="418" spans="1:8" ht="25.5" x14ac:dyDescent="0.25">
      <c r="A418" s="279">
        <v>24</v>
      </c>
      <c r="B418" s="279" t="s">
        <v>43</v>
      </c>
      <c r="C418" s="279">
        <v>91862</v>
      </c>
      <c r="D418" s="267" t="s">
        <v>1985</v>
      </c>
      <c r="E418" s="268" t="s">
        <v>115</v>
      </c>
      <c r="F418" s="280">
        <v>0.53</v>
      </c>
      <c r="G418" s="269" t="s">
        <v>1986</v>
      </c>
      <c r="H418" s="281">
        <v>4.8099999999999996</v>
      </c>
    </row>
    <row r="419" spans="1:8" ht="25.5" x14ac:dyDescent="0.25">
      <c r="A419" s="279">
        <v>25</v>
      </c>
      <c r="B419" s="279" t="s">
        <v>43</v>
      </c>
      <c r="C419" s="279">
        <v>91870</v>
      </c>
      <c r="D419" s="267" t="s">
        <v>1987</v>
      </c>
      <c r="E419" s="268" t="s">
        <v>115</v>
      </c>
      <c r="F419" s="280">
        <v>1.7343999999999999</v>
      </c>
      <c r="G419" s="269" t="s">
        <v>1988</v>
      </c>
      <c r="H419" s="281">
        <v>20.6</v>
      </c>
    </row>
    <row r="420" spans="1:8" ht="38.25" x14ac:dyDescent="0.25">
      <c r="A420" s="279">
        <v>26</v>
      </c>
      <c r="B420" s="279" t="s">
        <v>43</v>
      </c>
      <c r="C420" s="279">
        <v>91911</v>
      </c>
      <c r="D420" s="267" t="s">
        <v>2043</v>
      </c>
      <c r="E420" s="268" t="s">
        <v>98</v>
      </c>
      <c r="F420" s="280">
        <v>0.19270000000000001</v>
      </c>
      <c r="G420" s="269" t="s">
        <v>2044</v>
      </c>
      <c r="H420" s="281">
        <v>2.92</v>
      </c>
    </row>
    <row r="421" spans="1:8" ht="25.5" x14ac:dyDescent="0.25">
      <c r="A421" s="279">
        <v>27</v>
      </c>
      <c r="B421" s="279" t="s">
        <v>43</v>
      </c>
      <c r="C421" s="279">
        <v>91924</v>
      </c>
      <c r="D421" s="267" t="s">
        <v>1989</v>
      </c>
      <c r="E421" s="268" t="s">
        <v>115</v>
      </c>
      <c r="F421" s="280">
        <v>1.4165000000000001</v>
      </c>
      <c r="G421" s="269" t="s">
        <v>1990</v>
      </c>
      <c r="H421" s="281">
        <v>4.22</v>
      </c>
    </row>
    <row r="422" spans="1:8" ht="25.5" x14ac:dyDescent="0.25">
      <c r="A422" s="279">
        <v>28</v>
      </c>
      <c r="B422" s="279" t="s">
        <v>43</v>
      </c>
      <c r="C422" s="279">
        <v>91926</v>
      </c>
      <c r="D422" s="267" t="s">
        <v>1675</v>
      </c>
      <c r="E422" s="268" t="s">
        <v>115</v>
      </c>
      <c r="F422" s="280">
        <v>3.4689000000000001</v>
      </c>
      <c r="G422" s="269" t="s">
        <v>1676</v>
      </c>
      <c r="H422" s="281">
        <v>15.08</v>
      </c>
    </row>
    <row r="423" spans="1:8" ht="25.5" x14ac:dyDescent="0.25">
      <c r="A423" s="279">
        <v>29</v>
      </c>
      <c r="B423" s="279" t="s">
        <v>43</v>
      </c>
      <c r="C423" s="279">
        <v>91928</v>
      </c>
      <c r="D423" s="267" t="s">
        <v>1677</v>
      </c>
      <c r="E423" s="268" t="s">
        <v>115</v>
      </c>
      <c r="F423" s="280">
        <v>2.0234999999999999</v>
      </c>
      <c r="G423" s="269" t="s">
        <v>1678</v>
      </c>
      <c r="H423" s="281">
        <v>13.65</v>
      </c>
    </row>
    <row r="424" spans="1:8" ht="25.5" x14ac:dyDescent="0.25">
      <c r="A424" s="279">
        <v>30</v>
      </c>
      <c r="B424" s="279" t="s">
        <v>43</v>
      </c>
      <c r="C424" s="279">
        <v>91937</v>
      </c>
      <c r="D424" s="267" t="s">
        <v>2045</v>
      </c>
      <c r="E424" s="268" t="s">
        <v>98</v>
      </c>
      <c r="F424" s="280">
        <v>0.1734</v>
      </c>
      <c r="G424" s="269" t="s">
        <v>2046</v>
      </c>
      <c r="H424" s="281">
        <v>2.41</v>
      </c>
    </row>
    <row r="425" spans="1:8" ht="25.5" x14ac:dyDescent="0.25">
      <c r="A425" s="279">
        <v>31</v>
      </c>
      <c r="B425" s="279" t="s">
        <v>43</v>
      </c>
      <c r="C425" s="279">
        <v>91945</v>
      </c>
      <c r="D425" s="267" t="s">
        <v>2130</v>
      </c>
      <c r="E425" s="268" t="s">
        <v>98</v>
      </c>
      <c r="F425" s="280">
        <v>5.7799999999999997E-2</v>
      </c>
      <c r="G425" s="269" t="s">
        <v>2131</v>
      </c>
      <c r="H425" s="281">
        <v>0.74</v>
      </c>
    </row>
    <row r="426" spans="1:8" ht="25.5" x14ac:dyDescent="0.25">
      <c r="A426" s="279">
        <v>32</v>
      </c>
      <c r="B426" s="279" t="s">
        <v>43</v>
      </c>
      <c r="C426" s="279">
        <v>92000</v>
      </c>
      <c r="D426" s="267" t="s">
        <v>1700</v>
      </c>
      <c r="E426" s="268" t="s">
        <v>98</v>
      </c>
      <c r="F426" s="280">
        <v>7.7100000000000002E-2</v>
      </c>
      <c r="G426" s="269" t="s">
        <v>1701</v>
      </c>
      <c r="H426" s="281">
        <v>2.19</v>
      </c>
    </row>
    <row r="427" spans="1:8" ht="25.5" x14ac:dyDescent="0.25">
      <c r="A427" s="279">
        <v>33</v>
      </c>
      <c r="B427" s="279" t="s">
        <v>43</v>
      </c>
      <c r="C427" s="279">
        <v>92008</v>
      </c>
      <c r="D427" s="267" t="s">
        <v>1706</v>
      </c>
      <c r="E427" s="268" t="s">
        <v>98</v>
      </c>
      <c r="F427" s="280">
        <v>0.1542</v>
      </c>
      <c r="G427" s="269" t="s">
        <v>1707</v>
      </c>
      <c r="H427" s="281">
        <v>6.75</v>
      </c>
    </row>
    <row r="428" spans="1:8" ht="25.5" x14ac:dyDescent="0.25">
      <c r="A428" s="279">
        <v>34</v>
      </c>
      <c r="B428" s="279" t="s">
        <v>43</v>
      </c>
      <c r="C428" s="279">
        <v>92023</v>
      </c>
      <c r="D428" s="267" t="s">
        <v>1710</v>
      </c>
      <c r="E428" s="268" t="s">
        <v>98</v>
      </c>
      <c r="F428" s="280">
        <v>0.13489999999999999</v>
      </c>
      <c r="G428" s="269" t="s">
        <v>1711</v>
      </c>
      <c r="H428" s="281">
        <v>6.22</v>
      </c>
    </row>
    <row r="429" spans="1:8" ht="38.25" x14ac:dyDescent="0.25">
      <c r="A429" s="279">
        <v>35</v>
      </c>
      <c r="B429" s="279" t="s">
        <v>43</v>
      </c>
      <c r="C429" s="279">
        <v>92543</v>
      </c>
      <c r="D429" s="267" t="s">
        <v>1991</v>
      </c>
      <c r="E429" s="268" t="s">
        <v>36</v>
      </c>
      <c r="F429" s="280">
        <v>1.3621000000000001</v>
      </c>
      <c r="G429" s="269" t="s">
        <v>1992</v>
      </c>
      <c r="H429" s="281">
        <v>33.270000000000003</v>
      </c>
    </row>
    <row r="430" spans="1:8" ht="25.5" x14ac:dyDescent="0.25">
      <c r="A430" s="279">
        <v>36</v>
      </c>
      <c r="B430" s="279" t="s">
        <v>43</v>
      </c>
      <c r="C430" s="279">
        <v>92981</v>
      </c>
      <c r="D430" s="267" t="s">
        <v>2051</v>
      </c>
      <c r="E430" s="268" t="s">
        <v>115</v>
      </c>
      <c r="F430" s="280">
        <v>0.19270000000000001</v>
      </c>
      <c r="G430" s="269" t="s">
        <v>2052</v>
      </c>
      <c r="H430" s="281">
        <v>3.15</v>
      </c>
    </row>
    <row r="431" spans="1:8" x14ac:dyDescent="0.25">
      <c r="A431" s="279">
        <v>37</v>
      </c>
      <c r="B431" s="279" t="s">
        <v>43</v>
      </c>
      <c r="C431" s="279">
        <v>93358</v>
      </c>
      <c r="D431" s="267" t="s">
        <v>1993</v>
      </c>
      <c r="E431" s="268" t="s">
        <v>638</v>
      </c>
      <c r="F431" s="280">
        <v>2.3300000000000001E-2</v>
      </c>
      <c r="G431" s="269" t="s">
        <v>1994</v>
      </c>
      <c r="H431" s="281">
        <v>1.93</v>
      </c>
    </row>
    <row r="432" spans="1:8" ht="38.25" x14ac:dyDescent="0.25">
      <c r="A432" s="279">
        <v>38</v>
      </c>
      <c r="B432" s="279" t="s">
        <v>43</v>
      </c>
      <c r="C432" s="279">
        <v>94210</v>
      </c>
      <c r="D432" s="267" t="s">
        <v>1995</v>
      </c>
      <c r="E432" s="268" t="s">
        <v>36</v>
      </c>
      <c r="F432" s="280">
        <v>1.3621000000000001</v>
      </c>
      <c r="G432" s="269" t="s">
        <v>1996</v>
      </c>
      <c r="H432" s="281">
        <v>67.45</v>
      </c>
    </row>
    <row r="433" spans="1:8" ht="51" x14ac:dyDescent="0.25">
      <c r="A433" s="279">
        <v>39</v>
      </c>
      <c r="B433" s="279" t="s">
        <v>43</v>
      </c>
      <c r="C433" s="279">
        <v>94559</v>
      </c>
      <c r="D433" s="267" t="s">
        <v>1997</v>
      </c>
      <c r="E433" s="268" t="s">
        <v>36</v>
      </c>
      <c r="F433" s="280">
        <v>2.8899999999999999E-2</v>
      </c>
      <c r="G433" s="269" t="s">
        <v>1998</v>
      </c>
      <c r="H433" s="281">
        <v>19.809999999999999</v>
      </c>
    </row>
    <row r="434" spans="1:8" ht="25.5" x14ac:dyDescent="0.25">
      <c r="A434" s="279">
        <v>40</v>
      </c>
      <c r="B434" s="279" t="s">
        <v>43</v>
      </c>
      <c r="C434" s="279">
        <v>95240</v>
      </c>
      <c r="D434" s="267" t="s">
        <v>1999</v>
      </c>
      <c r="E434" s="268" t="s">
        <v>36</v>
      </c>
      <c r="F434" s="280">
        <v>5.4000000000000003E-3</v>
      </c>
      <c r="G434" s="269" t="s">
        <v>2000</v>
      </c>
      <c r="H434" s="281">
        <v>0.09</v>
      </c>
    </row>
    <row r="435" spans="1:8" ht="25.5" x14ac:dyDescent="0.25">
      <c r="A435" s="279">
        <v>41</v>
      </c>
      <c r="B435" s="279" t="s">
        <v>43</v>
      </c>
      <c r="C435" s="279">
        <v>95241</v>
      </c>
      <c r="D435" s="267" t="s">
        <v>1415</v>
      </c>
      <c r="E435" s="268" t="s">
        <v>36</v>
      </c>
      <c r="F435" s="280">
        <v>1.3559000000000001</v>
      </c>
      <c r="G435" s="269" t="s">
        <v>1416</v>
      </c>
      <c r="H435" s="281">
        <v>46.75</v>
      </c>
    </row>
    <row r="436" spans="1:8" ht="25.5" x14ac:dyDescent="0.25">
      <c r="A436" s="279">
        <v>42</v>
      </c>
      <c r="B436" s="279" t="s">
        <v>43</v>
      </c>
      <c r="C436" s="279">
        <v>95805</v>
      </c>
      <c r="D436" s="267" t="s">
        <v>2001</v>
      </c>
      <c r="E436" s="268" t="s">
        <v>98</v>
      </c>
      <c r="F436" s="280">
        <v>0.28910000000000002</v>
      </c>
      <c r="G436" s="269" t="s">
        <v>2002</v>
      </c>
      <c r="H436" s="281">
        <v>5.58</v>
      </c>
    </row>
    <row r="437" spans="1:8" ht="25.5" x14ac:dyDescent="0.25">
      <c r="A437" s="279">
        <v>43</v>
      </c>
      <c r="B437" s="279" t="s">
        <v>43</v>
      </c>
      <c r="C437" s="279">
        <v>95811</v>
      </c>
      <c r="D437" s="267" t="s">
        <v>2053</v>
      </c>
      <c r="E437" s="268" t="s">
        <v>98</v>
      </c>
      <c r="F437" s="280">
        <v>0.13489999999999999</v>
      </c>
      <c r="G437" s="269" t="s">
        <v>2054</v>
      </c>
      <c r="H437" s="281">
        <v>2.13</v>
      </c>
    </row>
    <row r="438" spans="1:8" ht="25.5" x14ac:dyDescent="0.25">
      <c r="A438" s="279">
        <v>44</v>
      </c>
      <c r="B438" s="279" t="s">
        <v>43</v>
      </c>
      <c r="C438" s="279">
        <v>96985</v>
      </c>
      <c r="D438" s="267" t="s">
        <v>1760</v>
      </c>
      <c r="E438" s="268" t="s">
        <v>98</v>
      </c>
      <c r="F438" s="280">
        <v>3.85E-2</v>
      </c>
      <c r="G438" s="269" t="s">
        <v>1761</v>
      </c>
      <c r="H438" s="281">
        <v>2.97</v>
      </c>
    </row>
    <row r="439" spans="1:8" ht="25.5" x14ac:dyDescent="0.25">
      <c r="A439" s="279">
        <v>45</v>
      </c>
      <c r="B439" s="279" t="s">
        <v>45</v>
      </c>
      <c r="C439" s="279" t="s">
        <v>1306</v>
      </c>
      <c r="D439" s="267" t="s">
        <v>1307</v>
      </c>
      <c r="E439" s="268" t="s">
        <v>98</v>
      </c>
      <c r="F439" s="280">
        <v>0.11559999999999999</v>
      </c>
      <c r="G439" s="269">
        <v>324.32</v>
      </c>
      <c r="H439" s="281">
        <v>37.49</v>
      </c>
    </row>
    <row r="440" spans="1:8" ht="38.25" x14ac:dyDescent="0.25">
      <c r="A440" s="279">
        <v>46</v>
      </c>
      <c r="B440" s="279" t="s">
        <v>43</v>
      </c>
      <c r="C440" s="279">
        <v>97886</v>
      </c>
      <c r="D440" s="267" t="s">
        <v>1686</v>
      </c>
      <c r="E440" s="268" t="s">
        <v>98</v>
      </c>
      <c r="F440" s="280">
        <v>3.85E-2</v>
      </c>
      <c r="G440" s="269" t="s">
        <v>1687</v>
      </c>
      <c r="H440" s="281">
        <v>6.2</v>
      </c>
    </row>
    <row r="441" spans="1:8" ht="38.25" x14ac:dyDescent="0.25">
      <c r="A441" s="279">
        <v>47</v>
      </c>
      <c r="B441" s="279" t="s">
        <v>43</v>
      </c>
      <c r="C441" s="279">
        <v>97906</v>
      </c>
      <c r="D441" s="267" t="s">
        <v>2057</v>
      </c>
      <c r="E441" s="268" t="s">
        <v>98</v>
      </c>
      <c r="F441" s="280">
        <v>1.9300000000000001E-2</v>
      </c>
      <c r="G441" s="269" t="s">
        <v>2058</v>
      </c>
      <c r="H441" s="281">
        <v>8.48</v>
      </c>
    </row>
    <row r="442" spans="1:8" ht="25.5" x14ac:dyDescent="0.25">
      <c r="A442" s="279">
        <v>48</v>
      </c>
      <c r="B442" s="279" t="s">
        <v>43</v>
      </c>
      <c r="C442" s="279">
        <v>98283</v>
      </c>
      <c r="D442" s="267" t="s">
        <v>2132</v>
      </c>
      <c r="E442" s="268" t="s">
        <v>115</v>
      </c>
      <c r="F442" s="280">
        <v>0.61670000000000003</v>
      </c>
      <c r="G442" s="269" t="s">
        <v>2133</v>
      </c>
      <c r="H442" s="281">
        <v>5.9</v>
      </c>
    </row>
    <row r="443" spans="1:8" ht="25.5" x14ac:dyDescent="0.25">
      <c r="A443" s="279">
        <v>49</v>
      </c>
      <c r="B443" s="279" t="s">
        <v>43</v>
      </c>
      <c r="C443" s="279">
        <v>98441</v>
      </c>
      <c r="D443" s="267" t="s">
        <v>2003</v>
      </c>
      <c r="E443" s="268" t="s">
        <v>36</v>
      </c>
      <c r="F443" s="280">
        <v>0.2979</v>
      </c>
      <c r="G443" s="269" t="s">
        <v>2004</v>
      </c>
      <c r="H443" s="281">
        <v>27.88</v>
      </c>
    </row>
    <row r="444" spans="1:8" ht="25.5" x14ac:dyDescent="0.25">
      <c r="A444" s="279">
        <v>50</v>
      </c>
      <c r="B444" s="279" t="s">
        <v>43</v>
      </c>
      <c r="C444" s="279">
        <v>98443</v>
      </c>
      <c r="D444" s="267" t="s">
        <v>2059</v>
      </c>
      <c r="E444" s="268" t="s">
        <v>36</v>
      </c>
      <c r="F444" s="280">
        <v>0.15809999999999999</v>
      </c>
      <c r="G444" s="269" t="s">
        <v>2060</v>
      </c>
      <c r="H444" s="281">
        <v>11.84</v>
      </c>
    </row>
    <row r="445" spans="1:8" ht="38.25" x14ac:dyDescent="0.25">
      <c r="A445" s="279">
        <v>51</v>
      </c>
      <c r="B445" s="279" t="s">
        <v>43</v>
      </c>
      <c r="C445" s="279">
        <v>98445</v>
      </c>
      <c r="D445" s="267" t="s">
        <v>2007</v>
      </c>
      <c r="E445" s="268" t="s">
        <v>36</v>
      </c>
      <c r="F445" s="280">
        <v>0.46539999999999998</v>
      </c>
      <c r="G445" s="269" t="s">
        <v>2008</v>
      </c>
      <c r="H445" s="281">
        <v>50.31</v>
      </c>
    </row>
    <row r="446" spans="1:8" ht="25.5" x14ac:dyDescent="0.25">
      <c r="A446" s="279">
        <v>52</v>
      </c>
      <c r="B446" s="279" t="s">
        <v>43</v>
      </c>
      <c r="C446" s="279">
        <v>98446</v>
      </c>
      <c r="D446" s="267" t="s">
        <v>2005</v>
      </c>
      <c r="E446" s="268" t="s">
        <v>36</v>
      </c>
      <c r="F446" s="280">
        <v>0.3629</v>
      </c>
      <c r="G446" s="269" t="s">
        <v>2006</v>
      </c>
      <c r="H446" s="281">
        <v>49.06</v>
      </c>
    </row>
    <row r="447" spans="1:8" ht="38.25" x14ac:dyDescent="0.25">
      <c r="A447" s="279">
        <v>53</v>
      </c>
      <c r="B447" s="279" t="s">
        <v>43</v>
      </c>
      <c r="C447" s="279">
        <v>98447</v>
      </c>
      <c r="D447" s="267" t="s">
        <v>2061</v>
      </c>
      <c r="E447" s="268" t="s">
        <v>36</v>
      </c>
      <c r="F447" s="280">
        <v>0.247</v>
      </c>
      <c r="G447" s="269" t="s">
        <v>2062</v>
      </c>
      <c r="H447" s="281">
        <v>21.31</v>
      </c>
    </row>
    <row r="448" spans="1:8" ht="25.5" x14ac:dyDescent="0.25">
      <c r="A448" s="279">
        <v>54</v>
      </c>
      <c r="B448" s="279" t="s">
        <v>43</v>
      </c>
      <c r="C448" s="279">
        <v>98448</v>
      </c>
      <c r="D448" s="267" t="s">
        <v>2063</v>
      </c>
      <c r="E448" s="268" t="s">
        <v>36</v>
      </c>
      <c r="F448" s="280">
        <v>0.19259999999999999</v>
      </c>
      <c r="G448" s="269" t="s">
        <v>2064</v>
      </c>
      <c r="H448" s="281">
        <v>20.75</v>
      </c>
    </row>
    <row r="449" spans="1:8" ht="25.5" x14ac:dyDescent="0.25">
      <c r="A449" s="279">
        <v>55</v>
      </c>
      <c r="B449" s="279" t="s">
        <v>43</v>
      </c>
      <c r="C449" s="279">
        <v>100556</v>
      </c>
      <c r="D449" s="267" t="s">
        <v>1847</v>
      </c>
      <c r="E449" s="268" t="s">
        <v>98</v>
      </c>
      <c r="F449" s="280">
        <v>1.9300000000000001E-2</v>
      </c>
      <c r="G449" s="269" t="s">
        <v>1848</v>
      </c>
      <c r="H449" s="281">
        <v>0.7</v>
      </c>
    </row>
    <row r="450" spans="1:8" ht="51" x14ac:dyDescent="0.25">
      <c r="A450" s="279">
        <v>56</v>
      </c>
      <c r="B450" s="279" t="s">
        <v>43</v>
      </c>
      <c r="C450" s="279">
        <v>100665</v>
      </c>
      <c r="D450" s="267" t="s">
        <v>2134</v>
      </c>
      <c r="E450" s="268" t="s">
        <v>36</v>
      </c>
      <c r="F450" s="280">
        <v>9.64E-2</v>
      </c>
      <c r="G450" s="269" t="s">
        <v>2135</v>
      </c>
      <c r="H450" s="281">
        <v>75.599999999999994</v>
      </c>
    </row>
    <row r="451" spans="1:8" ht="38.25" x14ac:dyDescent="0.25">
      <c r="A451" s="279">
        <v>57</v>
      </c>
      <c r="B451" s="279" t="s">
        <v>43</v>
      </c>
      <c r="C451" s="279">
        <v>101165</v>
      </c>
      <c r="D451" s="267" t="s">
        <v>2009</v>
      </c>
      <c r="E451" s="268" t="s">
        <v>638</v>
      </c>
      <c r="F451" s="280">
        <v>2.3900000000000001E-2</v>
      </c>
      <c r="G451" s="269" t="s">
        <v>2010</v>
      </c>
      <c r="H451" s="281">
        <v>24.45</v>
      </c>
    </row>
    <row r="452" spans="1:8" ht="38.25" x14ac:dyDescent="0.25">
      <c r="A452" s="279">
        <v>58</v>
      </c>
      <c r="B452" s="279" t="s">
        <v>43</v>
      </c>
      <c r="C452" s="279">
        <v>101875</v>
      </c>
      <c r="D452" s="267" t="s">
        <v>2136</v>
      </c>
      <c r="E452" s="268" t="s">
        <v>98</v>
      </c>
      <c r="F452" s="280">
        <v>1.9300000000000001E-2</v>
      </c>
      <c r="G452" s="269" t="s">
        <v>2137</v>
      </c>
      <c r="H452" s="281">
        <v>6.66</v>
      </c>
    </row>
    <row r="453" spans="1:8" ht="25.5" x14ac:dyDescent="0.25">
      <c r="A453" s="279">
        <v>59</v>
      </c>
      <c r="B453" s="279" t="s">
        <v>43</v>
      </c>
      <c r="C453" s="279">
        <v>101891</v>
      </c>
      <c r="D453" s="267" t="s">
        <v>2071</v>
      </c>
      <c r="E453" s="268" t="s">
        <v>98</v>
      </c>
      <c r="F453" s="280">
        <v>0.1734</v>
      </c>
      <c r="G453" s="269" t="s">
        <v>2072</v>
      </c>
      <c r="H453" s="281">
        <v>4.59</v>
      </c>
    </row>
    <row r="454" spans="1:8" ht="38.25" x14ac:dyDescent="0.25">
      <c r="A454" s="279">
        <v>60</v>
      </c>
      <c r="B454" s="279" t="s">
        <v>43</v>
      </c>
      <c r="C454" s="279">
        <v>103328</v>
      </c>
      <c r="D454" s="267" t="s">
        <v>2073</v>
      </c>
      <c r="E454" s="268" t="s">
        <v>36</v>
      </c>
      <c r="F454" s="280">
        <v>0.1023</v>
      </c>
      <c r="G454" s="269" t="s">
        <v>2074</v>
      </c>
      <c r="H454" s="281">
        <v>9.5</v>
      </c>
    </row>
    <row r="455" spans="1:8" ht="38.25" x14ac:dyDescent="0.25">
      <c r="A455" s="279">
        <v>61</v>
      </c>
      <c r="B455" s="279" t="s">
        <v>43</v>
      </c>
      <c r="C455" s="279">
        <v>3080</v>
      </c>
      <c r="D455" s="267" t="s">
        <v>2075</v>
      </c>
      <c r="E455" s="268" t="s">
        <v>1929</v>
      </c>
      <c r="F455" s="280">
        <v>5.7799999999999997E-2</v>
      </c>
      <c r="G455" s="269" t="s">
        <v>2076</v>
      </c>
      <c r="H455" s="281">
        <v>3.8</v>
      </c>
    </row>
    <row r="456" spans="1:8" ht="51" x14ac:dyDescent="0.25">
      <c r="A456" s="279">
        <v>62</v>
      </c>
      <c r="B456" s="279" t="s">
        <v>43</v>
      </c>
      <c r="C456" s="279">
        <v>3097</v>
      </c>
      <c r="D456" s="267" t="s">
        <v>2138</v>
      </c>
      <c r="E456" s="268" t="s">
        <v>1929</v>
      </c>
      <c r="F456" s="280">
        <v>3.85E-2</v>
      </c>
      <c r="G456" s="269" t="s">
        <v>2139</v>
      </c>
      <c r="H456" s="281">
        <v>2.83</v>
      </c>
    </row>
    <row r="457" spans="1:8" ht="25.5" x14ac:dyDescent="0.25">
      <c r="A457" s="279">
        <v>63</v>
      </c>
      <c r="B457" s="279" t="s">
        <v>43</v>
      </c>
      <c r="C457" s="279">
        <v>10886</v>
      </c>
      <c r="D457" s="267" t="s">
        <v>2140</v>
      </c>
      <c r="E457" s="268" t="s">
        <v>639</v>
      </c>
      <c r="F457" s="280">
        <v>1.9300000000000001E-2</v>
      </c>
      <c r="G457" s="269" t="s">
        <v>2141</v>
      </c>
      <c r="H457" s="281">
        <v>4.22</v>
      </c>
    </row>
    <row r="458" spans="1:8" ht="25.5" x14ac:dyDescent="0.25">
      <c r="A458" s="279">
        <v>64</v>
      </c>
      <c r="B458" s="279" t="s">
        <v>43</v>
      </c>
      <c r="C458" s="279">
        <v>10891</v>
      </c>
      <c r="D458" s="267" t="s">
        <v>2142</v>
      </c>
      <c r="E458" s="268" t="s">
        <v>639</v>
      </c>
      <c r="F458" s="280">
        <v>1.9300000000000001E-2</v>
      </c>
      <c r="G458" s="269" t="s">
        <v>2143</v>
      </c>
      <c r="H458" s="281">
        <v>4.08</v>
      </c>
    </row>
    <row r="459" spans="1:8" ht="25.5" x14ac:dyDescent="0.25">
      <c r="A459" s="279">
        <v>65</v>
      </c>
      <c r="B459" s="279" t="s">
        <v>43</v>
      </c>
      <c r="C459" s="279">
        <v>11587</v>
      </c>
      <c r="D459" s="267" t="s">
        <v>2081</v>
      </c>
      <c r="E459" s="268" t="s">
        <v>625</v>
      </c>
      <c r="F459" s="280">
        <v>0.99380000000000002</v>
      </c>
      <c r="G459" s="269" t="s">
        <v>2082</v>
      </c>
      <c r="H459" s="281">
        <v>104.88</v>
      </c>
    </row>
    <row r="460" spans="1:8" ht="38.25" x14ac:dyDescent="0.25">
      <c r="A460" s="279">
        <v>66</v>
      </c>
      <c r="B460" s="279" t="s">
        <v>43</v>
      </c>
      <c r="C460" s="279">
        <v>87246</v>
      </c>
      <c r="D460" s="267" t="s">
        <v>2091</v>
      </c>
      <c r="E460" s="268" t="s">
        <v>36</v>
      </c>
      <c r="F460" s="280">
        <v>4.9319999999999998E-3</v>
      </c>
      <c r="G460" s="269" t="s">
        <v>2092</v>
      </c>
      <c r="H460" s="281">
        <v>0.32</v>
      </c>
    </row>
    <row r="461" spans="1:8" ht="38.25" x14ac:dyDescent="0.25">
      <c r="A461" s="279">
        <v>67</v>
      </c>
      <c r="B461" s="279" t="s">
        <v>43</v>
      </c>
      <c r="C461" s="279">
        <v>87247</v>
      </c>
      <c r="D461" s="267" t="s">
        <v>2093</v>
      </c>
      <c r="E461" s="268" t="s">
        <v>36</v>
      </c>
      <c r="F461" s="280">
        <v>3.0284999999999999E-2</v>
      </c>
      <c r="G461" s="269" t="s">
        <v>2094</v>
      </c>
      <c r="H461" s="281">
        <v>1.78</v>
      </c>
    </row>
    <row r="462" spans="1:8" ht="38.25" x14ac:dyDescent="0.25">
      <c r="A462" s="279">
        <v>68</v>
      </c>
      <c r="B462" s="279" t="s">
        <v>43</v>
      </c>
      <c r="C462" s="279">
        <v>87248</v>
      </c>
      <c r="D462" s="267" t="s">
        <v>2095</v>
      </c>
      <c r="E462" s="268" t="s">
        <v>36</v>
      </c>
      <c r="F462" s="280">
        <v>5.4782999999999998E-2</v>
      </c>
      <c r="G462" s="269" t="s">
        <v>2096</v>
      </c>
      <c r="H462" s="281">
        <v>2.86</v>
      </c>
    </row>
    <row r="463" spans="1:8" ht="38.25" x14ac:dyDescent="0.25">
      <c r="A463" s="279">
        <v>69</v>
      </c>
      <c r="B463" s="279" t="s">
        <v>43</v>
      </c>
      <c r="C463" s="279">
        <v>87527</v>
      </c>
      <c r="D463" s="267" t="s">
        <v>1462</v>
      </c>
      <c r="E463" s="268" t="s">
        <v>36</v>
      </c>
      <c r="F463" s="280">
        <v>2.2420000000000002E-2</v>
      </c>
      <c r="G463" s="269" t="s">
        <v>1463</v>
      </c>
      <c r="H463" s="281">
        <v>0.85</v>
      </c>
    </row>
    <row r="464" spans="1:8" ht="38.25" x14ac:dyDescent="0.25">
      <c r="A464" s="279">
        <v>70</v>
      </c>
      <c r="B464" s="279" t="s">
        <v>43</v>
      </c>
      <c r="C464" s="279">
        <v>87529</v>
      </c>
      <c r="D464" s="267" t="s">
        <v>1456</v>
      </c>
      <c r="E464" s="268" t="s">
        <v>36</v>
      </c>
      <c r="F464" s="280">
        <v>0.14677999999999999</v>
      </c>
      <c r="G464" s="269" t="s">
        <v>1457</v>
      </c>
      <c r="H464" s="281">
        <v>5.15</v>
      </c>
    </row>
    <row r="465" spans="1:8" ht="38.25" x14ac:dyDescent="0.25">
      <c r="A465" s="279">
        <v>71</v>
      </c>
      <c r="B465" s="279" t="s">
        <v>43</v>
      </c>
      <c r="C465" s="279">
        <v>87531</v>
      </c>
      <c r="D465" s="267" t="s">
        <v>2097</v>
      </c>
      <c r="E465" s="268" t="s">
        <v>36</v>
      </c>
      <c r="F465" s="280">
        <v>3.0800000000000001E-2</v>
      </c>
      <c r="G465" s="269" t="s">
        <v>2098</v>
      </c>
      <c r="H465" s="281">
        <v>1.04</v>
      </c>
    </row>
    <row r="466" spans="1:8" ht="25.5" x14ac:dyDescent="0.25">
      <c r="A466" s="279">
        <v>72</v>
      </c>
      <c r="B466" s="279" t="s">
        <v>43</v>
      </c>
      <c r="C466" s="279">
        <v>89356</v>
      </c>
      <c r="D466" s="267" t="s">
        <v>2099</v>
      </c>
      <c r="E466" s="268" t="s">
        <v>115</v>
      </c>
      <c r="F466" s="280">
        <v>0.21400000000000002</v>
      </c>
      <c r="G466" s="269" t="s">
        <v>2100</v>
      </c>
      <c r="H466" s="281">
        <v>4.8</v>
      </c>
    </row>
    <row r="467" spans="1:8" ht="25.5" x14ac:dyDescent="0.25">
      <c r="A467" s="279">
        <v>73</v>
      </c>
      <c r="B467" s="279" t="s">
        <v>43</v>
      </c>
      <c r="C467" s="279">
        <v>89362</v>
      </c>
      <c r="D467" s="267" t="s">
        <v>2101</v>
      </c>
      <c r="E467" s="268" t="s">
        <v>98</v>
      </c>
      <c r="F467" s="280">
        <v>0.11799999999999999</v>
      </c>
      <c r="G467" s="269" t="s">
        <v>2102</v>
      </c>
      <c r="H467" s="281">
        <v>1.05</v>
      </c>
    </row>
    <row r="468" spans="1:8" ht="38.25" x14ac:dyDescent="0.25">
      <c r="A468" s="279">
        <v>74</v>
      </c>
      <c r="B468" s="279" t="s">
        <v>43</v>
      </c>
      <c r="C468" s="279">
        <v>89366</v>
      </c>
      <c r="D468" s="267" t="s">
        <v>1599</v>
      </c>
      <c r="E468" s="268" t="s">
        <v>98</v>
      </c>
      <c r="F468" s="280">
        <v>0.1</v>
      </c>
      <c r="G468" s="269" t="s">
        <v>1600</v>
      </c>
      <c r="H468" s="281">
        <v>1.61</v>
      </c>
    </row>
    <row r="469" spans="1:8" ht="25.5" x14ac:dyDescent="0.25">
      <c r="A469" s="279">
        <v>75</v>
      </c>
      <c r="B469" s="279" t="s">
        <v>43</v>
      </c>
      <c r="C469" s="279">
        <v>89395</v>
      </c>
      <c r="D469" s="267" t="s">
        <v>2103</v>
      </c>
      <c r="E469" s="268" t="s">
        <v>98</v>
      </c>
      <c r="F469" s="280">
        <v>8.900000000000001E-2</v>
      </c>
      <c r="G469" s="269" t="s">
        <v>1816</v>
      </c>
      <c r="H469" s="281">
        <v>1.1000000000000001</v>
      </c>
    </row>
    <row r="470" spans="1:8" ht="25.5" x14ac:dyDescent="0.25">
      <c r="A470" s="279">
        <v>76</v>
      </c>
      <c r="B470" s="279" t="s">
        <v>43</v>
      </c>
      <c r="C470" s="279">
        <v>90443</v>
      </c>
      <c r="D470" s="267" t="s">
        <v>2027</v>
      </c>
      <c r="E470" s="268" t="s">
        <v>115</v>
      </c>
      <c r="F470" s="280">
        <v>0.21400000000000002</v>
      </c>
      <c r="G470" s="269" t="s">
        <v>2028</v>
      </c>
      <c r="H470" s="281">
        <v>1.56</v>
      </c>
    </row>
    <row r="471" spans="1:8" ht="38.25" x14ac:dyDescent="0.25">
      <c r="A471" s="279">
        <v>77</v>
      </c>
      <c r="B471" s="279" t="s">
        <v>43</v>
      </c>
      <c r="C471" s="279">
        <v>90466</v>
      </c>
      <c r="D471" s="267" t="s">
        <v>2029</v>
      </c>
      <c r="E471" s="268" t="s">
        <v>115</v>
      </c>
      <c r="F471" s="280">
        <v>0.21400000000000002</v>
      </c>
      <c r="G471" s="269" t="s">
        <v>2030</v>
      </c>
      <c r="H471" s="281">
        <v>3.04</v>
      </c>
    </row>
    <row r="472" spans="1:8" x14ac:dyDescent="0.25">
      <c r="A472" s="279">
        <v>78</v>
      </c>
      <c r="B472" s="279" t="s">
        <v>43</v>
      </c>
      <c r="C472" s="279">
        <v>88316</v>
      </c>
      <c r="D472" s="267" t="s">
        <v>1871</v>
      </c>
      <c r="E472" s="268" t="s">
        <v>1860</v>
      </c>
      <c r="F472" s="280">
        <v>0.23986000000000002</v>
      </c>
      <c r="G472" s="269" t="s">
        <v>1872</v>
      </c>
      <c r="H472" s="281">
        <v>5.0199999999999996</v>
      </c>
    </row>
    <row r="473" spans="1:8" x14ac:dyDescent="0.25">
      <c r="A473" s="279">
        <v>79</v>
      </c>
      <c r="B473" s="279" t="s">
        <v>43</v>
      </c>
      <c r="C473" s="279">
        <v>88239</v>
      </c>
      <c r="D473" s="267" t="s">
        <v>2106</v>
      </c>
      <c r="E473" s="268" t="s">
        <v>1860</v>
      </c>
      <c r="F473" s="280">
        <v>9.953999999999999E-2</v>
      </c>
      <c r="G473" s="269" t="s">
        <v>2107</v>
      </c>
      <c r="H473" s="281">
        <v>2.12</v>
      </c>
    </row>
    <row r="474" spans="1:8" x14ac:dyDescent="0.25">
      <c r="A474" s="279">
        <v>80</v>
      </c>
      <c r="B474" s="279" t="s">
        <v>43</v>
      </c>
      <c r="C474" s="279">
        <v>88262</v>
      </c>
      <c r="D474" s="267" t="s">
        <v>1865</v>
      </c>
      <c r="E474" s="268" t="s">
        <v>1860</v>
      </c>
      <c r="F474" s="280">
        <v>0.29861999999999994</v>
      </c>
      <c r="G474" s="269" t="s">
        <v>1866</v>
      </c>
      <c r="H474" s="281">
        <v>7.67</v>
      </c>
    </row>
    <row r="475" spans="1:8" ht="25.5" x14ac:dyDescent="0.25">
      <c r="A475" s="279">
        <v>81</v>
      </c>
      <c r="B475" s="279" t="s">
        <v>43</v>
      </c>
      <c r="C475" s="279">
        <v>91692</v>
      </c>
      <c r="D475" s="267" t="s">
        <v>2108</v>
      </c>
      <c r="E475" s="268" t="s">
        <v>1923</v>
      </c>
      <c r="F475" s="280">
        <v>2.66E-3</v>
      </c>
      <c r="G475" s="269" t="s">
        <v>2109</v>
      </c>
      <c r="H475" s="281">
        <v>0.08</v>
      </c>
    </row>
    <row r="476" spans="1:8" ht="25.5" x14ac:dyDescent="0.25">
      <c r="A476" s="279">
        <v>82</v>
      </c>
      <c r="B476" s="279" t="s">
        <v>43</v>
      </c>
      <c r="C476" s="279">
        <v>91693</v>
      </c>
      <c r="D476" s="267" t="s">
        <v>2110</v>
      </c>
      <c r="E476" s="268" t="s">
        <v>1926</v>
      </c>
      <c r="F476" s="280">
        <v>1.162E-2</v>
      </c>
      <c r="G476" s="269" t="s">
        <v>2111</v>
      </c>
      <c r="H476" s="281">
        <v>0.33</v>
      </c>
    </row>
    <row r="477" spans="1:8" ht="25.5" x14ac:dyDescent="0.25">
      <c r="A477" s="279">
        <v>83</v>
      </c>
      <c r="B477" s="279" t="s">
        <v>43</v>
      </c>
      <c r="C477" s="279">
        <v>94974</v>
      </c>
      <c r="D477" s="267" t="s">
        <v>2112</v>
      </c>
      <c r="E477" s="268" t="s">
        <v>638</v>
      </c>
      <c r="F477" s="280">
        <v>5.2499999999999997E-4</v>
      </c>
      <c r="G477" s="269" t="s">
        <v>2113</v>
      </c>
      <c r="H477" s="281">
        <v>0.22</v>
      </c>
    </row>
    <row r="478" spans="1:8" ht="25.5" x14ac:dyDescent="0.25">
      <c r="A478" s="279">
        <v>84</v>
      </c>
      <c r="B478" s="279" t="s">
        <v>43</v>
      </c>
      <c r="C478" s="279">
        <v>3992</v>
      </c>
      <c r="D478" s="267" t="s">
        <v>2114</v>
      </c>
      <c r="E478" s="268" t="s">
        <v>1879</v>
      </c>
      <c r="F478" s="280">
        <v>0.59230499999999997</v>
      </c>
      <c r="G478" s="269" t="s">
        <v>2115</v>
      </c>
      <c r="H478" s="281">
        <v>19.579999999999998</v>
      </c>
    </row>
    <row r="479" spans="1:8" ht="25.5" x14ac:dyDescent="0.25">
      <c r="A479" s="279">
        <v>85</v>
      </c>
      <c r="B479" s="279" t="s">
        <v>43</v>
      </c>
      <c r="C479" s="279">
        <v>4433</v>
      </c>
      <c r="D479" s="267" t="s">
        <v>2116</v>
      </c>
      <c r="E479" s="268" t="s">
        <v>1879</v>
      </c>
      <c r="F479" s="280">
        <v>0.43077999999999994</v>
      </c>
      <c r="G479" s="269" t="s">
        <v>2117</v>
      </c>
      <c r="H479" s="281">
        <v>12</v>
      </c>
    </row>
    <row r="480" spans="1:8" x14ac:dyDescent="0.25">
      <c r="A480" s="279">
        <v>86</v>
      </c>
      <c r="B480" s="279" t="s">
        <v>43</v>
      </c>
      <c r="C480" s="279">
        <v>5061</v>
      </c>
      <c r="D480" s="267" t="s">
        <v>2118</v>
      </c>
      <c r="E480" s="268" t="s">
        <v>1882</v>
      </c>
      <c r="F480" s="280">
        <v>1.8095E-2</v>
      </c>
      <c r="G480" s="269" t="s">
        <v>2119</v>
      </c>
      <c r="H480" s="281">
        <v>0.36</v>
      </c>
    </row>
    <row r="481" spans="1:8" ht="25.5" x14ac:dyDescent="0.25">
      <c r="A481" s="279">
        <v>87</v>
      </c>
      <c r="B481" s="279" t="s">
        <v>43</v>
      </c>
      <c r="C481" s="279">
        <v>43681</v>
      </c>
      <c r="D481" s="267" t="s">
        <v>2120</v>
      </c>
      <c r="E481" s="268" t="s">
        <v>625</v>
      </c>
      <c r="F481" s="280">
        <v>0.36751329999999999</v>
      </c>
      <c r="G481" s="269" t="s">
        <v>2121</v>
      </c>
      <c r="H481" s="281">
        <v>13.66</v>
      </c>
    </row>
    <row r="482" spans="1:8" x14ac:dyDescent="0.25">
      <c r="A482" s="279">
        <v>88</v>
      </c>
      <c r="B482" s="279" t="s">
        <v>43</v>
      </c>
      <c r="C482" s="279">
        <v>88239</v>
      </c>
      <c r="D482" s="267" t="s">
        <v>2106</v>
      </c>
      <c r="E482" s="268" t="s">
        <v>1860</v>
      </c>
      <c r="F482" s="280">
        <v>2.9412000000000001E-2</v>
      </c>
      <c r="G482" s="269" t="s">
        <v>2107</v>
      </c>
      <c r="H482" s="281">
        <v>0.62</v>
      </c>
    </row>
    <row r="483" spans="1:8" x14ac:dyDescent="0.25">
      <c r="A483" s="279">
        <v>89</v>
      </c>
      <c r="B483" s="279" t="s">
        <v>43</v>
      </c>
      <c r="C483" s="279">
        <v>88262</v>
      </c>
      <c r="D483" s="267" t="s">
        <v>1865</v>
      </c>
      <c r="E483" s="268" t="s">
        <v>1860</v>
      </c>
      <c r="F483" s="280">
        <v>8.8235999999999995E-2</v>
      </c>
      <c r="G483" s="269" t="s">
        <v>1866</v>
      </c>
      <c r="H483" s="281">
        <v>2.2599999999999998</v>
      </c>
    </row>
    <row r="484" spans="1:8" ht="25.5" x14ac:dyDescent="0.25">
      <c r="A484" s="279">
        <v>90</v>
      </c>
      <c r="B484" s="279" t="s">
        <v>43</v>
      </c>
      <c r="C484" s="279">
        <v>91692</v>
      </c>
      <c r="D484" s="267" t="s">
        <v>2108</v>
      </c>
      <c r="E484" s="268" t="s">
        <v>1923</v>
      </c>
      <c r="F484" s="280">
        <v>1.444E-3</v>
      </c>
      <c r="G484" s="269" t="s">
        <v>2109</v>
      </c>
      <c r="H484" s="281">
        <v>0.04</v>
      </c>
    </row>
    <row r="485" spans="1:8" ht="25.5" x14ac:dyDescent="0.25">
      <c r="A485" s="279">
        <v>91</v>
      </c>
      <c r="B485" s="279" t="s">
        <v>43</v>
      </c>
      <c r="C485" s="279">
        <v>91693</v>
      </c>
      <c r="D485" s="267" t="s">
        <v>2110</v>
      </c>
      <c r="E485" s="268" t="s">
        <v>1926</v>
      </c>
      <c r="F485" s="280">
        <v>6.3080000000000002E-3</v>
      </c>
      <c r="G485" s="269" t="s">
        <v>2111</v>
      </c>
      <c r="H485" s="281">
        <v>0.18</v>
      </c>
    </row>
    <row r="486" spans="1:8" ht="25.5" x14ac:dyDescent="0.25">
      <c r="A486" s="279">
        <v>92</v>
      </c>
      <c r="B486" s="279" t="s">
        <v>43</v>
      </c>
      <c r="C486" s="279">
        <v>3992</v>
      </c>
      <c r="D486" s="267" t="s">
        <v>2114</v>
      </c>
      <c r="E486" s="268" t="s">
        <v>1879</v>
      </c>
      <c r="F486" s="280">
        <v>0.32153699999999996</v>
      </c>
      <c r="G486" s="269" t="s">
        <v>2115</v>
      </c>
      <c r="H486" s="281">
        <v>10.63</v>
      </c>
    </row>
    <row r="487" spans="1:8" ht="25.5" x14ac:dyDescent="0.25">
      <c r="A487" s="279">
        <v>93</v>
      </c>
      <c r="B487" s="279" t="s">
        <v>43</v>
      </c>
      <c r="C487" s="279">
        <v>4433</v>
      </c>
      <c r="D487" s="267" t="s">
        <v>2116</v>
      </c>
      <c r="E487" s="268" t="s">
        <v>1879</v>
      </c>
      <c r="F487" s="280">
        <v>0.19</v>
      </c>
      <c r="G487" s="269" t="s">
        <v>2117</v>
      </c>
      <c r="H487" s="281">
        <v>5.29</v>
      </c>
    </row>
    <row r="488" spans="1:8" x14ac:dyDescent="0.25">
      <c r="A488" s="279">
        <v>94</v>
      </c>
      <c r="B488" s="279" t="s">
        <v>43</v>
      </c>
      <c r="C488" s="279">
        <v>5061</v>
      </c>
      <c r="D488" s="267" t="s">
        <v>2118</v>
      </c>
      <c r="E488" s="268" t="s">
        <v>1882</v>
      </c>
      <c r="F488" s="280">
        <v>9.8230000000000001E-3</v>
      </c>
      <c r="G488" s="269" t="s">
        <v>2119</v>
      </c>
      <c r="H488" s="281">
        <v>0.19</v>
      </c>
    </row>
    <row r="489" spans="1:8" ht="25.5" x14ac:dyDescent="0.25">
      <c r="A489" s="279">
        <v>95</v>
      </c>
      <c r="B489" s="279" t="s">
        <v>43</v>
      </c>
      <c r="C489" s="279">
        <v>43681</v>
      </c>
      <c r="D489" s="267" t="s">
        <v>2120</v>
      </c>
      <c r="E489" s="268" t="s">
        <v>625</v>
      </c>
      <c r="F489" s="280">
        <v>0.19950722000000001</v>
      </c>
      <c r="G489" s="269" t="s">
        <v>2121</v>
      </c>
      <c r="H489" s="281">
        <v>7.41</v>
      </c>
    </row>
    <row r="490" spans="1:8" x14ac:dyDescent="0.25">
      <c r="A490" s="658"/>
      <c r="B490" s="223"/>
      <c r="C490" s="223"/>
      <c r="D490" s="223"/>
      <c r="E490" s="223"/>
      <c r="F490" s="223"/>
      <c r="G490" s="223"/>
      <c r="H490" s="659"/>
    </row>
    <row r="491" spans="1:8" ht="15" customHeight="1" x14ac:dyDescent="0.25">
      <c r="A491" s="266" t="s">
        <v>1213</v>
      </c>
      <c r="B491" s="1037" t="s">
        <v>294</v>
      </c>
      <c r="C491" s="1037" t="s">
        <v>30</v>
      </c>
      <c r="D491" s="1038" t="s">
        <v>1223</v>
      </c>
      <c r="E491" s="1037" t="s">
        <v>295</v>
      </c>
      <c r="F491" s="266" t="s">
        <v>36</v>
      </c>
      <c r="G491" s="277" t="s">
        <v>296</v>
      </c>
      <c r="H491" s="657">
        <v>113.91</v>
      </c>
    </row>
    <row r="492" spans="1:8" x14ac:dyDescent="0.25">
      <c r="A492" s="1037" t="s">
        <v>5</v>
      </c>
      <c r="B492" s="1037"/>
      <c r="C492" s="1037"/>
      <c r="D492" s="1038"/>
      <c r="E492" s="1037"/>
      <c r="F492" s="1039" t="s">
        <v>32</v>
      </c>
      <c r="G492" s="1040" t="s">
        <v>615</v>
      </c>
      <c r="H492" s="1040"/>
    </row>
    <row r="493" spans="1:8" x14ac:dyDescent="0.25">
      <c r="A493" s="1037"/>
      <c r="B493" s="1037"/>
      <c r="C493" s="1037"/>
      <c r="D493" s="1038"/>
      <c r="E493" s="1037"/>
      <c r="F493" s="1039"/>
      <c r="G493" s="278" t="s">
        <v>33</v>
      </c>
      <c r="H493" s="278" t="s">
        <v>34</v>
      </c>
    </row>
    <row r="494" spans="1:8" x14ac:dyDescent="0.25">
      <c r="A494" s="279">
        <v>1</v>
      </c>
      <c r="B494" s="279" t="s">
        <v>43</v>
      </c>
      <c r="C494" s="279">
        <v>88278</v>
      </c>
      <c r="D494" s="267" t="s">
        <v>2144</v>
      </c>
      <c r="E494" s="268" t="s">
        <v>1860</v>
      </c>
      <c r="F494" s="280">
        <v>1.25</v>
      </c>
      <c r="G494" s="269" t="s">
        <v>2145</v>
      </c>
      <c r="H494" s="281">
        <v>35.799999999999997</v>
      </c>
    </row>
    <row r="495" spans="1:8" x14ac:dyDescent="0.25">
      <c r="A495" s="279">
        <v>2</v>
      </c>
      <c r="B495" s="279" t="s">
        <v>43</v>
      </c>
      <c r="C495" s="279">
        <v>88316</v>
      </c>
      <c r="D495" s="267" t="s">
        <v>1871</v>
      </c>
      <c r="E495" s="268" t="s">
        <v>1860</v>
      </c>
      <c r="F495" s="280">
        <v>1.3</v>
      </c>
      <c r="G495" s="269" t="s">
        <v>1872</v>
      </c>
      <c r="H495" s="281">
        <v>27.24</v>
      </c>
    </row>
    <row r="496" spans="1:8" ht="25.5" x14ac:dyDescent="0.25">
      <c r="A496" s="279">
        <v>3</v>
      </c>
      <c r="B496" s="279" t="s">
        <v>43</v>
      </c>
      <c r="C496" s="279">
        <v>39413</v>
      </c>
      <c r="D496" s="267" t="s">
        <v>2146</v>
      </c>
      <c r="E496" s="268" t="s">
        <v>625</v>
      </c>
      <c r="F496" s="280">
        <v>1.0838000000000001</v>
      </c>
      <c r="G496" s="269" t="s">
        <v>2147</v>
      </c>
      <c r="H496" s="281">
        <v>22.95</v>
      </c>
    </row>
    <row r="497" spans="1:8" ht="25.5" x14ac:dyDescent="0.25">
      <c r="A497" s="279">
        <v>4</v>
      </c>
      <c r="B497" s="279" t="s">
        <v>43</v>
      </c>
      <c r="C497" s="279">
        <v>39427</v>
      </c>
      <c r="D497" s="267" t="s">
        <v>2148</v>
      </c>
      <c r="E497" s="268" t="s">
        <v>1879</v>
      </c>
      <c r="F497" s="280">
        <v>3.5470000000000002</v>
      </c>
      <c r="G497" s="269" t="s">
        <v>2149</v>
      </c>
      <c r="H497" s="281">
        <v>16.03</v>
      </c>
    </row>
    <row r="498" spans="1:8" ht="25.5" x14ac:dyDescent="0.25">
      <c r="A498" s="279">
        <v>5</v>
      </c>
      <c r="B498" s="279" t="s">
        <v>43</v>
      </c>
      <c r="C498" s="279">
        <v>39430</v>
      </c>
      <c r="D498" s="267" t="s">
        <v>2150</v>
      </c>
      <c r="E498" s="268" t="s">
        <v>639</v>
      </c>
      <c r="F498" s="280">
        <v>1.2266999999999999</v>
      </c>
      <c r="G498" s="269" t="s">
        <v>2151</v>
      </c>
      <c r="H498" s="281">
        <v>2.08</v>
      </c>
    </row>
    <row r="499" spans="1:8" ht="25.5" x14ac:dyDescent="0.25">
      <c r="A499" s="279">
        <v>6</v>
      </c>
      <c r="B499" s="279" t="s">
        <v>43</v>
      </c>
      <c r="C499" s="279">
        <v>39432</v>
      </c>
      <c r="D499" s="267" t="s">
        <v>2152</v>
      </c>
      <c r="E499" s="268" t="s">
        <v>1879</v>
      </c>
      <c r="F499" s="280">
        <v>1.4276</v>
      </c>
      <c r="G499" s="269" t="s">
        <v>2153</v>
      </c>
      <c r="H499" s="281">
        <v>4.18</v>
      </c>
    </row>
    <row r="500" spans="1:8" ht="38.25" x14ac:dyDescent="0.25">
      <c r="A500" s="279">
        <v>7</v>
      </c>
      <c r="B500" s="279" t="s">
        <v>43</v>
      </c>
      <c r="C500" s="279">
        <v>39434</v>
      </c>
      <c r="D500" s="267" t="s">
        <v>2154</v>
      </c>
      <c r="E500" s="268" t="s">
        <v>1882</v>
      </c>
      <c r="F500" s="280">
        <v>0.69259999999999999</v>
      </c>
      <c r="G500" s="269" t="s">
        <v>2155</v>
      </c>
      <c r="H500" s="281">
        <v>2.54</v>
      </c>
    </row>
    <row r="501" spans="1:8" ht="25.5" x14ac:dyDescent="0.25">
      <c r="A501" s="279">
        <v>8</v>
      </c>
      <c r="B501" s="279" t="s">
        <v>43</v>
      </c>
      <c r="C501" s="279">
        <v>39435</v>
      </c>
      <c r="D501" s="267" t="s">
        <v>2156</v>
      </c>
      <c r="E501" s="268" t="s">
        <v>639</v>
      </c>
      <c r="F501" s="280">
        <v>9.6469000000000005</v>
      </c>
      <c r="G501" s="269" t="s">
        <v>2157</v>
      </c>
      <c r="H501" s="281">
        <v>1.35</v>
      </c>
    </row>
    <row r="502" spans="1:8" ht="25.5" x14ac:dyDescent="0.25">
      <c r="A502" s="279">
        <v>9</v>
      </c>
      <c r="B502" s="279" t="s">
        <v>43</v>
      </c>
      <c r="C502" s="279">
        <v>39443</v>
      </c>
      <c r="D502" s="267" t="s">
        <v>2158</v>
      </c>
      <c r="E502" s="268" t="s">
        <v>639</v>
      </c>
      <c r="F502" s="280">
        <v>1.2266999999999999</v>
      </c>
      <c r="G502" s="269" t="s">
        <v>2159</v>
      </c>
      <c r="H502" s="281">
        <v>0.4</v>
      </c>
    </row>
    <row r="503" spans="1:8" x14ac:dyDescent="0.25">
      <c r="A503" s="279">
        <v>10</v>
      </c>
      <c r="B503" s="279" t="s">
        <v>43</v>
      </c>
      <c r="C503" s="279">
        <v>40547</v>
      </c>
      <c r="D503" s="267" t="s">
        <v>2160</v>
      </c>
      <c r="E503" s="268" t="s">
        <v>2161</v>
      </c>
      <c r="F503" s="280">
        <v>1.23E-2</v>
      </c>
      <c r="G503" s="269" t="s">
        <v>2162</v>
      </c>
      <c r="H503" s="281">
        <v>0.46</v>
      </c>
    </row>
    <row r="504" spans="1:8" ht="25.5" x14ac:dyDescent="0.25">
      <c r="A504" s="279">
        <v>11</v>
      </c>
      <c r="B504" s="279" t="s">
        <v>43</v>
      </c>
      <c r="C504" s="279">
        <v>43131</v>
      </c>
      <c r="D504" s="267" t="s">
        <v>2163</v>
      </c>
      <c r="E504" s="268" t="s">
        <v>1882</v>
      </c>
      <c r="F504" s="280">
        <v>3.6999999999999998E-2</v>
      </c>
      <c r="G504" s="269" t="s">
        <v>2164</v>
      </c>
      <c r="H504" s="281">
        <v>0.88</v>
      </c>
    </row>
    <row r="505" spans="1:8" x14ac:dyDescent="0.25">
      <c r="A505" s="658"/>
      <c r="B505" s="223"/>
      <c r="C505" s="223"/>
      <c r="D505" s="223"/>
      <c r="E505" s="223"/>
      <c r="F505" s="223"/>
      <c r="G505" s="223"/>
      <c r="H505" s="659"/>
    </row>
    <row r="506" spans="1:8" ht="15" customHeight="1" x14ac:dyDescent="0.25">
      <c r="A506" s="266" t="s">
        <v>1219</v>
      </c>
      <c r="B506" s="1037" t="s">
        <v>294</v>
      </c>
      <c r="C506" s="1037" t="s">
        <v>30</v>
      </c>
      <c r="D506" s="1038" t="s">
        <v>1301</v>
      </c>
      <c r="E506" s="1037" t="s">
        <v>295</v>
      </c>
      <c r="F506" s="266" t="s">
        <v>98</v>
      </c>
      <c r="G506" s="277" t="s">
        <v>296</v>
      </c>
      <c r="H506" s="657">
        <v>647.02</v>
      </c>
    </row>
    <row r="507" spans="1:8" x14ac:dyDescent="0.25">
      <c r="A507" s="1037" t="s">
        <v>5</v>
      </c>
      <c r="B507" s="1037"/>
      <c r="C507" s="1037"/>
      <c r="D507" s="1038"/>
      <c r="E507" s="1037"/>
      <c r="F507" s="1039" t="s">
        <v>32</v>
      </c>
      <c r="G507" s="1040" t="s">
        <v>615</v>
      </c>
      <c r="H507" s="1040"/>
    </row>
    <row r="508" spans="1:8" x14ac:dyDescent="0.25">
      <c r="A508" s="1037"/>
      <c r="B508" s="1037"/>
      <c r="C508" s="1037"/>
      <c r="D508" s="1038"/>
      <c r="E508" s="1037"/>
      <c r="F508" s="1039"/>
      <c r="G508" s="278" t="s">
        <v>33</v>
      </c>
      <c r="H508" s="278" t="s">
        <v>34</v>
      </c>
    </row>
    <row r="509" spans="1:8" x14ac:dyDescent="0.25">
      <c r="A509" s="279">
        <v>1</v>
      </c>
      <c r="B509" s="279" t="s">
        <v>43</v>
      </c>
      <c r="C509" s="279">
        <v>88247</v>
      </c>
      <c r="D509" s="267" t="s">
        <v>1899</v>
      </c>
      <c r="E509" s="268" t="s">
        <v>1860</v>
      </c>
      <c r="F509" s="280">
        <v>0.3453</v>
      </c>
      <c r="G509" s="269" t="s">
        <v>1900</v>
      </c>
      <c r="H509" s="281">
        <v>7.56</v>
      </c>
    </row>
    <row r="510" spans="1:8" x14ac:dyDescent="0.25">
      <c r="A510" s="279">
        <v>2</v>
      </c>
      <c r="B510" s="279" t="s">
        <v>43</v>
      </c>
      <c r="C510" s="279">
        <v>88264</v>
      </c>
      <c r="D510" s="267" t="s">
        <v>1901</v>
      </c>
      <c r="E510" s="268" t="s">
        <v>1860</v>
      </c>
      <c r="F510" s="280">
        <v>0.82879999999999998</v>
      </c>
      <c r="G510" s="269" t="s">
        <v>1902</v>
      </c>
      <c r="H510" s="281">
        <v>21.86</v>
      </c>
    </row>
    <row r="511" spans="1:8" ht="33" customHeight="1" x14ac:dyDescent="0.25">
      <c r="A511" s="279">
        <v>3</v>
      </c>
      <c r="B511" s="279" t="s">
        <v>44</v>
      </c>
      <c r="C511" s="279">
        <v>7592</v>
      </c>
      <c r="D511" s="267" t="s">
        <v>1363</v>
      </c>
      <c r="E511" s="268" t="s">
        <v>98</v>
      </c>
      <c r="F511" s="280">
        <v>2</v>
      </c>
      <c r="G511" s="269">
        <v>308.8</v>
      </c>
      <c r="H511" s="281">
        <v>617.6</v>
      </c>
    </row>
    <row r="512" spans="1:8" x14ac:dyDescent="0.25">
      <c r="A512" s="658"/>
      <c r="B512" s="223"/>
      <c r="C512" s="223"/>
      <c r="D512" s="223"/>
      <c r="E512" s="223"/>
      <c r="F512" s="223"/>
      <c r="G512" s="223"/>
      <c r="H512" s="659"/>
    </row>
    <row r="513" spans="1:8" ht="15" customHeight="1" x14ac:dyDescent="0.25">
      <c r="A513" s="266" t="s">
        <v>1220</v>
      </c>
      <c r="B513" s="1037" t="s">
        <v>294</v>
      </c>
      <c r="C513" s="1037" t="s">
        <v>30</v>
      </c>
      <c r="D513" s="1038" t="s">
        <v>1302</v>
      </c>
      <c r="E513" s="1037" t="s">
        <v>295</v>
      </c>
      <c r="F513" s="266" t="s">
        <v>98</v>
      </c>
      <c r="G513" s="277" t="s">
        <v>296</v>
      </c>
      <c r="H513" s="657">
        <v>323.51</v>
      </c>
    </row>
    <row r="514" spans="1:8" x14ac:dyDescent="0.25">
      <c r="A514" s="1037" t="s">
        <v>5</v>
      </c>
      <c r="B514" s="1037"/>
      <c r="C514" s="1037"/>
      <c r="D514" s="1038"/>
      <c r="E514" s="1037"/>
      <c r="F514" s="1039" t="s">
        <v>32</v>
      </c>
      <c r="G514" s="1040" t="s">
        <v>615</v>
      </c>
      <c r="H514" s="1040"/>
    </row>
    <row r="515" spans="1:8" x14ac:dyDescent="0.25">
      <c r="A515" s="1037"/>
      <c r="B515" s="1037"/>
      <c r="C515" s="1037"/>
      <c r="D515" s="1038"/>
      <c r="E515" s="1037"/>
      <c r="F515" s="1039"/>
      <c r="G515" s="278" t="s">
        <v>33</v>
      </c>
      <c r="H515" s="278" t="s">
        <v>34</v>
      </c>
    </row>
    <row r="516" spans="1:8" x14ac:dyDescent="0.25">
      <c r="A516" s="279">
        <v>1</v>
      </c>
      <c r="B516" s="279" t="s">
        <v>43</v>
      </c>
      <c r="C516" s="279">
        <v>88247</v>
      </c>
      <c r="D516" s="267" t="s">
        <v>1899</v>
      </c>
      <c r="E516" s="268" t="s">
        <v>1860</v>
      </c>
      <c r="F516" s="280">
        <v>0.17269999999999999</v>
      </c>
      <c r="G516" s="269" t="s">
        <v>1900</v>
      </c>
      <c r="H516" s="281">
        <v>3.78</v>
      </c>
    </row>
    <row r="517" spans="1:8" x14ac:dyDescent="0.25">
      <c r="A517" s="279">
        <v>2</v>
      </c>
      <c r="B517" s="279" t="s">
        <v>43</v>
      </c>
      <c r="C517" s="279">
        <v>88264</v>
      </c>
      <c r="D517" s="267" t="s">
        <v>1901</v>
      </c>
      <c r="E517" s="268" t="s">
        <v>1860</v>
      </c>
      <c r="F517" s="280">
        <v>0.41439999999999999</v>
      </c>
      <c r="G517" s="269" t="s">
        <v>1902</v>
      </c>
      <c r="H517" s="281">
        <v>10.93</v>
      </c>
    </row>
    <row r="518" spans="1:8" ht="38.25" x14ac:dyDescent="0.25">
      <c r="A518" s="279">
        <v>3</v>
      </c>
      <c r="B518" s="279" t="s">
        <v>44</v>
      </c>
      <c r="C518" s="279">
        <v>7592</v>
      </c>
      <c r="D518" s="267" t="s">
        <v>1363</v>
      </c>
      <c r="E518" s="268" t="s">
        <v>98</v>
      </c>
      <c r="F518" s="280">
        <v>1</v>
      </c>
      <c r="G518" s="269">
        <v>308.8</v>
      </c>
      <c r="H518" s="281">
        <v>308.8</v>
      </c>
    </row>
    <row r="519" spans="1:8" x14ac:dyDescent="0.25">
      <c r="A519" s="658"/>
      <c r="B519" s="223"/>
      <c r="C519" s="223"/>
      <c r="D519" s="223"/>
      <c r="E519" s="223"/>
      <c r="F519" s="223"/>
      <c r="G519" s="223"/>
      <c r="H519" s="659"/>
    </row>
    <row r="520" spans="1:8" ht="15" customHeight="1" x14ac:dyDescent="0.25">
      <c r="A520" s="266" t="s">
        <v>1221</v>
      </c>
      <c r="B520" s="1037" t="s">
        <v>294</v>
      </c>
      <c r="C520" s="1037" t="s">
        <v>30</v>
      </c>
      <c r="D520" s="1038" t="s">
        <v>1303</v>
      </c>
      <c r="E520" s="1037" t="s">
        <v>295</v>
      </c>
      <c r="F520" s="266" t="s">
        <v>98</v>
      </c>
      <c r="G520" s="277" t="s">
        <v>296</v>
      </c>
      <c r="H520" s="657">
        <v>477.90999999999997</v>
      </c>
    </row>
    <row r="521" spans="1:8" x14ac:dyDescent="0.25">
      <c r="A521" s="1037" t="s">
        <v>5</v>
      </c>
      <c r="B521" s="1037"/>
      <c r="C521" s="1037"/>
      <c r="D521" s="1038"/>
      <c r="E521" s="1037"/>
      <c r="F521" s="1039" t="s">
        <v>32</v>
      </c>
      <c r="G521" s="1040" t="s">
        <v>615</v>
      </c>
      <c r="H521" s="1040"/>
    </row>
    <row r="522" spans="1:8" x14ac:dyDescent="0.25">
      <c r="A522" s="1037"/>
      <c r="B522" s="1037"/>
      <c r="C522" s="1037"/>
      <c r="D522" s="1038"/>
      <c r="E522" s="1037"/>
      <c r="F522" s="1039"/>
      <c r="G522" s="278" t="s">
        <v>33</v>
      </c>
      <c r="H522" s="278" t="s">
        <v>34</v>
      </c>
    </row>
    <row r="523" spans="1:8" x14ac:dyDescent="0.25">
      <c r="A523" s="279">
        <v>1</v>
      </c>
      <c r="B523" s="279" t="s">
        <v>43</v>
      </c>
      <c r="C523" s="279">
        <v>88247</v>
      </c>
      <c r="D523" s="267" t="s">
        <v>1899</v>
      </c>
      <c r="E523" s="268" t="s">
        <v>1860</v>
      </c>
      <c r="F523" s="280">
        <v>0.17269999999999999</v>
      </c>
      <c r="G523" s="269" t="s">
        <v>1900</v>
      </c>
      <c r="H523" s="281">
        <v>3.78</v>
      </c>
    </row>
    <row r="524" spans="1:8" x14ac:dyDescent="0.25">
      <c r="A524" s="279">
        <v>2</v>
      </c>
      <c r="B524" s="279" t="s">
        <v>43</v>
      </c>
      <c r="C524" s="279">
        <v>88264</v>
      </c>
      <c r="D524" s="267" t="s">
        <v>1901</v>
      </c>
      <c r="E524" s="268" t="s">
        <v>1860</v>
      </c>
      <c r="F524" s="280">
        <v>0.41439999999999999</v>
      </c>
      <c r="G524" s="269" t="s">
        <v>1902</v>
      </c>
      <c r="H524" s="281">
        <v>10.93</v>
      </c>
    </row>
    <row r="525" spans="1:8" ht="38.25" x14ac:dyDescent="0.25">
      <c r="A525" s="279">
        <v>3</v>
      </c>
      <c r="B525" s="279" t="s">
        <v>44</v>
      </c>
      <c r="C525" s="279">
        <v>7592</v>
      </c>
      <c r="D525" s="267" t="s">
        <v>1363</v>
      </c>
      <c r="E525" s="268" t="s">
        <v>98</v>
      </c>
      <c r="F525" s="280">
        <v>1.5</v>
      </c>
      <c r="G525" s="269">
        <v>308.8</v>
      </c>
      <c r="H525" s="281">
        <v>463.2</v>
      </c>
    </row>
    <row r="526" spans="1:8" x14ac:dyDescent="0.25">
      <c r="A526" s="658"/>
      <c r="B526" s="223"/>
      <c r="C526" s="223"/>
      <c r="D526" s="223"/>
      <c r="E526" s="223"/>
      <c r="F526" s="223"/>
      <c r="G526" s="223"/>
      <c r="H526" s="659"/>
    </row>
    <row r="527" spans="1:8" ht="15" customHeight="1" x14ac:dyDescent="0.25">
      <c r="A527" s="266" t="s">
        <v>1227</v>
      </c>
      <c r="B527" s="1037" t="s">
        <v>294</v>
      </c>
      <c r="C527" s="1037" t="s">
        <v>30</v>
      </c>
      <c r="D527" s="1038" t="s">
        <v>1228</v>
      </c>
      <c r="E527" s="1037" t="s">
        <v>295</v>
      </c>
      <c r="F527" s="266" t="s">
        <v>98</v>
      </c>
      <c r="G527" s="277" t="s">
        <v>296</v>
      </c>
      <c r="H527" s="657">
        <v>2358.4300000000003</v>
      </c>
    </row>
    <row r="528" spans="1:8" x14ac:dyDescent="0.25">
      <c r="A528" s="1037" t="s">
        <v>5</v>
      </c>
      <c r="B528" s="1037"/>
      <c r="C528" s="1037"/>
      <c r="D528" s="1038"/>
      <c r="E528" s="1037"/>
      <c r="F528" s="1039" t="s">
        <v>32</v>
      </c>
      <c r="G528" s="1040" t="s">
        <v>615</v>
      </c>
      <c r="H528" s="1040"/>
    </row>
    <row r="529" spans="1:8" x14ac:dyDescent="0.25">
      <c r="A529" s="1037"/>
      <c r="B529" s="1037"/>
      <c r="C529" s="1037"/>
      <c r="D529" s="1038"/>
      <c r="E529" s="1037"/>
      <c r="F529" s="1039"/>
      <c r="G529" s="278" t="s">
        <v>33</v>
      </c>
      <c r="H529" s="278" t="s">
        <v>34</v>
      </c>
    </row>
    <row r="530" spans="1:8" ht="51" x14ac:dyDescent="0.25">
      <c r="A530" s="279">
        <v>1</v>
      </c>
      <c r="B530" s="279" t="s">
        <v>44</v>
      </c>
      <c r="C530" s="279">
        <v>1880</v>
      </c>
      <c r="D530" s="267" t="s">
        <v>1308</v>
      </c>
      <c r="E530" s="268" t="s">
        <v>639</v>
      </c>
      <c r="F530" s="280">
        <v>1</v>
      </c>
      <c r="G530" s="269">
        <v>2017.9</v>
      </c>
      <c r="H530" s="281">
        <v>2017.9</v>
      </c>
    </row>
    <row r="531" spans="1:8" x14ac:dyDescent="0.25">
      <c r="A531" s="279">
        <v>2</v>
      </c>
      <c r="B531" s="279" t="s">
        <v>43</v>
      </c>
      <c r="C531" s="279">
        <v>88264</v>
      </c>
      <c r="D531" s="267" t="s">
        <v>1901</v>
      </c>
      <c r="E531" s="268" t="s">
        <v>1860</v>
      </c>
      <c r="F531" s="280">
        <v>0.64100000000000001</v>
      </c>
      <c r="G531" s="269" t="s">
        <v>1902</v>
      </c>
      <c r="H531" s="281">
        <v>16.899999999999999</v>
      </c>
    </row>
    <row r="532" spans="1:8" ht="38.25" customHeight="1" x14ac:dyDescent="0.25">
      <c r="A532" s="279">
        <v>3</v>
      </c>
      <c r="B532" s="279" t="s">
        <v>43</v>
      </c>
      <c r="C532" s="279">
        <v>88247</v>
      </c>
      <c r="D532" s="267" t="s">
        <v>1899</v>
      </c>
      <c r="E532" s="268" t="s">
        <v>1860</v>
      </c>
      <c r="F532" s="280">
        <v>2.0840000000000001</v>
      </c>
      <c r="G532" s="269" t="s">
        <v>1900</v>
      </c>
      <c r="H532" s="281">
        <v>45.63</v>
      </c>
    </row>
    <row r="533" spans="1:8" x14ac:dyDescent="0.25">
      <c r="A533" s="279">
        <v>4</v>
      </c>
      <c r="B533" s="279" t="s">
        <v>83</v>
      </c>
      <c r="C533" s="279">
        <v>50571</v>
      </c>
      <c r="D533" s="267" t="s">
        <v>1229</v>
      </c>
      <c r="E533" s="268" t="s">
        <v>98</v>
      </c>
      <c r="F533" s="280">
        <v>1</v>
      </c>
      <c r="G533" s="269">
        <v>278</v>
      </c>
      <c r="H533" s="281">
        <v>278</v>
      </c>
    </row>
    <row r="534" spans="1:8" x14ac:dyDescent="0.25">
      <c r="A534" s="658"/>
      <c r="B534" s="223"/>
      <c r="C534" s="223"/>
      <c r="D534" s="223"/>
      <c r="E534" s="223"/>
      <c r="F534" s="223"/>
      <c r="G534" s="223"/>
      <c r="H534" s="659"/>
    </row>
    <row r="535" spans="1:8" ht="15" customHeight="1" x14ac:dyDescent="0.25">
      <c r="A535" s="266" t="s">
        <v>1231</v>
      </c>
      <c r="B535" s="1037" t="s">
        <v>294</v>
      </c>
      <c r="C535" s="1037" t="s">
        <v>30</v>
      </c>
      <c r="D535" s="1038" t="s">
        <v>1185</v>
      </c>
      <c r="E535" s="1037" t="s">
        <v>295</v>
      </c>
      <c r="F535" s="266" t="s">
        <v>98</v>
      </c>
      <c r="G535" s="277" t="s">
        <v>296</v>
      </c>
      <c r="H535" s="657">
        <v>239.07</v>
      </c>
    </row>
    <row r="536" spans="1:8" x14ac:dyDescent="0.25">
      <c r="A536" s="1037" t="s">
        <v>5</v>
      </c>
      <c r="B536" s="1037"/>
      <c r="C536" s="1037"/>
      <c r="D536" s="1038"/>
      <c r="E536" s="1037"/>
      <c r="F536" s="1039" t="s">
        <v>32</v>
      </c>
      <c r="G536" s="1040" t="s">
        <v>615</v>
      </c>
      <c r="H536" s="1040"/>
    </row>
    <row r="537" spans="1:8" x14ac:dyDescent="0.25">
      <c r="A537" s="1037"/>
      <c r="B537" s="1037"/>
      <c r="C537" s="1037"/>
      <c r="D537" s="1038"/>
      <c r="E537" s="1037"/>
      <c r="F537" s="1039"/>
      <c r="G537" s="278" t="s">
        <v>33</v>
      </c>
      <c r="H537" s="278" t="s">
        <v>34</v>
      </c>
    </row>
    <row r="538" spans="1:8" x14ac:dyDescent="0.25">
      <c r="A538" s="279">
        <v>1</v>
      </c>
      <c r="B538" s="279" t="s">
        <v>43</v>
      </c>
      <c r="C538" s="279">
        <v>88266</v>
      </c>
      <c r="D538" s="267" t="s">
        <v>1977</v>
      </c>
      <c r="E538" s="268" t="s">
        <v>1860</v>
      </c>
      <c r="F538" s="280">
        <v>0.17269999999999999</v>
      </c>
      <c r="G538" s="269" t="s">
        <v>1978</v>
      </c>
      <c r="H538" s="281">
        <v>4.9400000000000004</v>
      </c>
    </row>
    <row r="539" spans="1:8" x14ac:dyDescent="0.25">
      <c r="A539" s="279">
        <v>2</v>
      </c>
      <c r="B539" s="279" t="s">
        <v>43</v>
      </c>
      <c r="C539" s="279">
        <v>88243</v>
      </c>
      <c r="D539" s="267" t="s">
        <v>1912</v>
      </c>
      <c r="E539" s="268" t="s">
        <v>1860</v>
      </c>
      <c r="F539" s="280">
        <v>0.41439999999999999</v>
      </c>
      <c r="G539" s="269" t="s">
        <v>1913</v>
      </c>
      <c r="H539" s="281">
        <v>9.0299999999999994</v>
      </c>
    </row>
    <row r="540" spans="1:8" x14ac:dyDescent="0.25">
      <c r="A540" s="279">
        <v>3</v>
      </c>
      <c r="B540" s="279" t="s">
        <v>83</v>
      </c>
      <c r="C540" s="279">
        <v>59438</v>
      </c>
      <c r="D540" s="267" t="s">
        <v>1186</v>
      </c>
      <c r="E540" s="268" t="s">
        <v>98</v>
      </c>
      <c r="F540" s="280">
        <v>1</v>
      </c>
      <c r="G540" s="269">
        <v>225.1</v>
      </c>
      <c r="H540" s="281">
        <v>225.1</v>
      </c>
    </row>
    <row r="541" spans="1:8" x14ac:dyDescent="0.25">
      <c r="A541" s="658"/>
      <c r="B541" s="223"/>
      <c r="C541" s="223"/>
      <c r="D541" s="223"/>
      <c r="E541" s="223"/>
      <c r="F541" s="223"/>
      <c r="G541" s="223"/>
      <c r="H541" s="659"/>
    </row>
    <row r="542" spans="1:8" ht="15" customHeight="1" x14ac:dyDescent="0.25">
      <c r="A542" s="266" t="s">
        <v>1243</v>
      </c>
      <c r="B542" s="1037" t="s">
        <v>294</v>
      </c>
      <c r="C542" s="1037" t="s">
        <v>30</v>
      </c>
      <c r="D542" s="1038" t="s">
        <v>1280</v>
      </c>
      <c r="E542" s="1037" t="s">
        <v>295</v>
      </c>
      <c r="F542" s="266" t="s">
        <v>98</v>
      </c>
      <c r="G542" s="277" t="s">
        <v>296</v>
      </c>
      <c r="H542" s="657">
        <v>1089.45</v>
      </c>
    </row>
    <row r="543" spans="1:8" x14ac:dyDescent="0.25">
      <c r="A543" s="1037" t="s">
        <v>5</v>
      </c>
      <c r="B543" s="1037"/>
      <c r="C543" s="1037"/>
      <c r="D543" s="1038"/>
      <c r="E543" s="1037"/>
      <c r="F543" s="1039" t="s">
        <v>32</v>
      </c>
      <c r="G543" s="1040" t="s">
        <v>615</v>
      </c>
      <c r="H543" s="1040"/>
    </row>
    <row r="544" spans="1:8" x14ac:dyDescent="0.25">
      <c r="A544" s="1037"/>
      <c r="B544" s="1037"/>
      <c r="C544" s="1037"/>
      <c r="D544" s="1038"/>
      <c r="E544" s="1037"/>
      <c r="F544" s="1039"/>
      <c r="G544" s="278" t="s">
        <v>33</v>
      </c>
      <c r="H544" s="278" t="s">
        <v>34</v>
      </c>
    </row>
    <row r="545" spans="1:8" x14ac:dyDescent="0.25">
      <c r="A545" s="279">
        <v>1</v>
      </c>
      <c r="B545" s="279" t="s">
        <v>43</v>
      </c>
      <c r="C545" s="279">
        <v>88266</v>
      </c>
      <c r="D545" s="267" t="s">
        <v>1977</v>
      </c>
      <c r="E545" s="268" t="s">
        <v>1860</v>
      </c>
      <c r="F545" s="280">
        <v>0.17269999999999999</v>
      </c>
      <c r="G545" s="269" t="s">
        <v>1978</v>
      </c>
      <c r="H545" s="281">
        <v>4.9400000000000004</v>
      </c>
    </row>
    <row r="546" spans="1:8" x14ac:dyDescent="0.25">
      <c r="A546" s="279">
        <v>2</v>
      </c>
      <c r="B546" s="279" t="s">
        <v>43</v>
      </c>
      <c r="C546" s="279">
        <v>88243</v>
      </c>
      <c r="D546" s="267" t="s">
        <v>1912</v>
      </c>
      <c r="E546" s="268" t="s">
        <v>1860</v>
      </c>
      <c r="F546" s="280">
        <v>0.41439999999999999</v>
      </c>
      <c r="G546" s="269" t="s">
        <v>1913</v>
      </c>
      <c r="H546" s="281">
        <v>9.0299999999999994</v>
      </c>
    </row>
    <row r="547" spans="1:8" x14ac:dyDescent="0.25">
      <c r="A547" s="279">
        <v>3</v>
      </c>
      <c r="B547" s="279" t="s">
        <v>84</v>
      </c>
      <c r="C547" s="279" t="s">
        <v>1241</v>
      </c>
      <c r="D547" s="267" t="s">
        <v>1242</v>
      </c>
      <c r="E547" s="268" t="s">
        <v>98</v>
      </c>
      <c r="F547" s="280">
        <v>1</v>
      </c>
      <c r="G547" s="269">
        <v>1075.48</v>
      </c>
      <c r="H547" s="281">
        <v>1075.48</v>
      </c>
    </row>
    <row r="548" spans="1:8" x14ac:dyDescent="0.25">
      <c r="A548" s="658"/>
      <c r="B548" s="223"/>
      <c r="C548" s="223"/>
      <c r="D548" s="223"/>
      <c r="E548" s="223"/>
      <c r="F548" s="223"/>
      <c r="G548" s="223"/>
      <c r="H548" s="659"/>
    </row>
    <row r="549" spans="1:8" ht="15" customHeight="1" x14ac:dyDescent="0.25">
      <c r="A549" s="266" t="s">
        <v>1260</v>
      </c>
      <c r="B549" s="1037" t="s">
        <v>294</v>
      </c>
      <c r="C549" s="1037" t="s">
        <v>30</v>
      </c>
      <c r="D549" s="1038" t="s">
        <v>1263</v>
      </c>
      <c r="E549" s="1037" t="s">
        <v>295</v>
      </c>
      <c r="F549" s="266" t="s">
        <v>115</v>
      </c>
      <c r="G549" s="277" t="s">
        <v>296</v>
      </c>
      <c r="H549" s="657">
        <v>144.70999999999998</v>
      </c>
    </row>
    <row r="550" spans="1:8" x14ac:dyDescent="0.25">
      <c r="A550" s="1037" t="s">
        <v>5</v>
      </c>
      <c r="B550" s="1037"/>
      <c r="C550" s="1037"/>
      <c r="D550" s="1038"/>
      <c r="E550" s="1037"/>
      <c r="F550" s="1039" t="s">
        <v>32</v>
      </c>
      <c r="G550" s="1040" t="s">
        <v>615</v>
      </c>
      <c r="H550" s="1040"/>
    </row>
    <row r="551" spans="1:8" x14ac:dyDescent="0.25">
      <c r="A551" s="1037"/>
      <c r="B551" s="1037"/>
      <c r="C551" s="1037"/>
      <c r="D551" s="1038"/>
      <c r="E551" s="1037"/>
      <c r="F551" s="1039"/>
      <c r="G551" s="278" t="s">
        <v>33</v>
      </c>
      <c r="H551" s="278" t="s">
        <v>34</v>
      </c>
    </row>
    <row r="552" spans="1:8" x14ac:dyDescent="0.25">
      <c r="A552" s="279">
        <v>1</v>
      </c>
      <c r="B552" s="279" t="s">
        <v>83</v>
      </c>
      <c r="C552" s="279">
        <v>60561</v>
      </c>
      <c r="D552" s="267" t="s">
        <v>1261</v>
      </c>
      <c r="E552" s="268" t="s">
        <v>115</v>
      </c>
      <c r="F552" s="280">
        <v>1</v>
      </c>
      <c r="G552" s="269">
        <v>100.44</v>
      </c>
      <c r="H552" s="281">
        <v>100.44</v>
      </c>
    </row>
    <row r="553" spans="1:8" ht="39.75" customHeight="1" x14ac:dyDescent="0.25">
      <c r="A553" s="279">
        <v>2</v>
      </c>
      <c r="B553" s="279" t="s">
        <v>44</v>
      </c>
      <c r="C553" s="279">
        <v>1686</v>
      </c>
      <c r="D553" s="267" t="s">
        <v>2165</v>
      </c>
      <c r="E553" s="268" t="s">
        <v>115</v>
      </c>
      <c r="F553" s="280">
        <v>1</v>
      </c>
      <c r="G553" s="269">
        <v>29.95</v>
      </c>
      <c r="H553" s="281">
        <v>29.95</v>
      </c>
    </row>
    <row r="554" spans="1:8" x14ac:dyDescent="0.25">
      <c r="A554" s="279">
        <v>3</v>
      </c>
      <c r="B554" s="279" t="s">
        <v>43</v>
      </c>
      <c r="C554" s="279">
        <v>88264</v>
      </c>
      <c r="D554" s="267" t="s">
        <v>1901</v>
      </c>
      <c r="E554" s="268" t="s">
        <v>1860</v>
      </c>
      <c r="F554" s="280">
        <v>0.30940000000000001</v>
      </c>
      <c r="G554" s="269" t="s">
        <v>1902</v>
      </c>
      <c r="H554" s="281">
        <v>8.16</v>
      </c>
    </row>
    <row r="555" spans="1:8" x14ac:dyDescent="0.25">
      <c r="A555" s="279">
        <v>4</v>
      </c>
      <c r="B555" s="279" t="s">
        <v>43</v>
      </c>
      <c r="C555" s="279">
        <v>88247</v>
      </c>
      <c r="D555" s="267" t="s">
        <v>1899</v>
      </c>
      <c r="E555" s="268" t="s">
        <v>1860</v>
      </c>
      <c r="F555" s="280">
        <v>0.12889999999999999</v>
      </c>
      <c r="G555" s="269" t="s">
        <v>1900</v>
      </c>
      <c r="H555" s="281">
        <v>2.82</v>
      </c>
    </row>
    <row r="556" spans="1:8" x14ac:dyDescent="0.25">
      <c r="A556" s="279">
        <v>5</v>
      </c>
      <c r="B556" s="279" t="s">
        <v>83</v>
      </c>
      <c r="C556" s="279">
        <v>60562</v>
      </c>
      <c r="D556" s="267" t="s">
        <v>1262</v>
      </c>
      <c r="E556" s="268" t="s">
        <v>98</v>
      </c>
      <c r="F556" s="280">
        <v>0.1</v>
      </c>
      <c r="G556" s="269">
        <v>33.46</v>
      </c>
      <c r="H556" s="281">
        <v>3.34</v>
      </c>
    </row>
    <row r="557" spans="1:8" x14ac:dyDescent="0.25">
      <c r="A557" s="658"/>
      <c r="B557" s="223"/>
      <c r="C557" s="223"/>
      <c r="D557" s="223"/>
      <c r="E557" s="223"/>
      <c r="F557" s="223"/>
      <c r="G557" s="223"/>
      <c r="H557" s="659"/>
    </row>
    <row r="558" spans="1:8" x14ac:dyDescent="0.25">
      <c r="A558" s="266" t="s">
        <v>1293</v>
      </c>
      <c r="B558" s="1037" t="s">
        <v>294</v>
      </c>
      <c r="C558" s="1037" t="s">
        <v>30</v>
      </c>
      <c r="D558" s="1038" t="s">
        <v>1292</v>
      </c>
      <c r="E558" s="1037" t="s">
        <v>295</v>
      </c>
      <c r="F558" s="266" t="s">
        <v>98</v>
      </c>
      <c r="G558" s="277" t="s">
        <v>296</v>
      </c>
      <c r="H558" s="657">
        <v>323.58000000000004</v>
      </c>
    </row>
    <row r="559" spans="1:8" x14ac:dyDescent="0.25">
      <c r="A559" s="1037" t="s">
        <v>5</v>
      </c>
      <c r="B559" s="1037"/>
      <c r="C559" s="1037"/>
      <c r="D559" s="1038"/>
      <c r="E559" s="1037"/>
      <c r="F559" s="1039" t="s">
        <v>32</v>
      </c>
      <c r="G559" s="1040" t="s">
        <v>615</v>
      </c>
      <c r="H559" s="1040"/>
    </row>
    <row r="560" spans="1:8" x14ac:dyDescent="0.25">
      <c r="A560" s="1037"/>
      <c r="B560" s="1037"/>
      <c r="C560" s="1037"/>
      <c r="D560" s="1038"/>
      <c r="E560" s="1037"/>
      <c r="F560" s="1039"/>
      <c r="G560" s="278" t="s">
        <v>33</v>
      </c>
      <c r="H560" s="278" t="s">
        <v>34</v>
      </c>
    </row>
    <row r="561" spans="1:8" x14ac:dyDescent="0.25">
      <c r="A561" s="279">
        <v>1</v>
      </c>
      <c r="B561" s="279" t="s">
        <v>43</v>
      </c>
      <c r="C561" s="279">
        <v>88266</v>
      </c>
      <c r="D561" s="267" t="s">
        <v>1977</v>
      </c>
      <c r="E561" s="268" t="s">
        <v>1860</v>
      </c>
      <c r="F561" s="280">
        <v>0.17269999999999999</v>
      </c>
      <c r="G561" s="269" t="s">
        <v>1978</v>
      </c>
      <c r="H561" s="281">
        <v>4.9400000000000004</v>
      </c>
    </row>
    <row r="562" spans="1:8" x14ac:dyDescent="0.25">
      <c r="A562" s="279">
        <v>2</v>
      </c>
      <c r="B562" s="279" t="s">
        <v>43</v>
      </c>
      <c r="C562" s="279">
        <v>88243</v>
      </c>
      <c r="D562" s="267" t="s">
        <v>1912</v>
      </c>
      <c r="E562" s="268" t="s">
        <v>1860</v>
      </c>
      <c r="F562" s="280">
        <v>0.41439999999999999</v>
      </c>
      <c r="G562" s="269" t="s">
        <v>1913</v>
      </c>
      <c r="H562" s="281">
        <v>9.0299999999999994</v>
      </c>
    </row>
    <row r="563" spans="1:8" x14ac:dyDescent="0.25">
      <c r="A563" s="279">
        <v>3</v>
      </c>
      <c r="B563" s="279" t="s">
        <v>83</v>
      </c>
      <c r="C563" s="279">
        <v>7350</v>
      </c>
      <c r="D563" s="267" t="s">
        <v>1291</v>
      </c>
      <c r="E563" s="268" t="s">
        <v>98</v>
      </c>
      <c r="F563" s="280">
        <v>1</v>
      </c>
      <c r="G563" s="269">
        <v>309.61</v>
      </c>
      <c r="H563" s="281">
        <v>309.61</v>
      </c>
    </row>
    <row r="564" spans="1:8" x14ac:dyDescent="0.25">
      <c r="A564" s="658"/>
      <c r="B564" s="223"/>
      <c r="C564" s="223"/>
      <c r="D564" s="223"/>
      <c r="E564" s="223"/>
      <c r="F564" s="223"/>
      <c r="G564" s="223"/>
      <c r="H564" s="659"/>
    </row>
    <row r="565" spans="1:8" x14ac:dyDescent="0.25">
      <c r="A565" s="266" t="s">
        <v>1306</v>
      </c>
      <c r="B565" s="1037" t="s">
        <v>294</v>
      </c>
      <c r="C565" s="1037" t="s">
        <v>30</v>
      </c>
      <c r="D565" s="1038" t="s">
        <v>1307</v>
      </c>
      <c r="E565" s="1037" t="s">
        <v>295</v>
      </c>
      <c r="F565" s="266" t="s">
        <v>98</v>
      </c>
      <c r="G565" s="277" t="s">
        <v>296</v>
      </c>
      <c r="H565" s="657">
        <v>324.32</v>
      </c>
    </row>
    <row r="566" spans="1:8" x14ac:dyDescent="0.25">
      <c r="A566" s="1037" t="s">
        <v>5</v>
      </c>
      <c r="B566" s="1037"/>
      <c r="C566" s="1037"/>
      <c r="D566" s="1038"/>
      <c r="E566" s="1037"/>
      <c r="F566" s="1039" t="s">
        <v>32</v>
      </c>
      <c r="G566" s="1040" t="s">
        <v>615</v>
      </c>
      <c r="H566" s="1040"/>
    </row>
    <row r="567" spans="1:8" x14ac:dyDescent="0.25">
      <c r="A567" s="1037"/>
      <c r="B567" s="1037"/>
      <c r="C567" s="1037"/>
      <c r="D567" s="1038"/>
      <c r="E567" s="1037"/>
      <c r="F567" s="1039"/>
      <c r="G567" s="278" t="s">
        <v>33</v>
      </c>
      <c r="H567" s="278" t="s">
        <v>34</v>
      </c>
    </row>
    <row r="568" spans="1:8" x14ac:dyDescent="0.25">
      <c r="A568" s="279">
        <v>1</v>
      </c>
      <c r="B568" s="279" t="s">
        <v>43</v>
      </c>
      <c r="C568" s="279">
        <v>88247</v>
      </c>
      <c r="D568" s="267" t="s">
        <v>1899</v>
      </c>
      <c r="E568" s="268" t="s">
        <v>1860</v>
      </c>
      <c r="F568" s="280">
        <v>0.17269999999999999</v>
      </c>
      <c r="G568" s="269" t="s">
        <v>1900</v>
      </c>
      <c r="H568" s="281">
        <v>3.78</v>
      </c>
    </row>
    <row r="569" spans="1:8" x14ac:dyDescent="0.25">
      <c r="A569" s="279">
        <v>2</v>
      </c>
      <c r="B569" s="279" t="s">
        <v>43</v>
      </c>
      <c r="C569" s="279">
        <v>88264</v>
      </c>
      <c r="D569" s="267" t="s">
        <v>1901</v>
      </c>
      <c r="E569" s="268" t="s">
        <v>1860</v>
      </c>
      <c r="F569" s="280">
        <v>0.41439999999999999</v>
      </c>
      <c r="G569" s="269" t="s">
        <v>1902</v>
      </c>
      <c r="H569" s="281">
        <v>10.93</v>
      </c>
    </row>
    <row r="570" spans="1:8" ht="25.5" x14ac:dyDescent="0.25">
      <c r="A570" s="279">
        <v>3</v>
      </c>
      <c r="B570" s="279" t="s">
        <v>43</v>
      </c>
      <c r="C570" s="279">
        <v>3780</v>
      </c>
      <c r="D570" s="267" t="s">
        <v>1973</v>
      </c>
      <c r="E570" s="268" t="s">
        <v>98</v>
      </c>
      <c r="F570" s="280">
        <v>1</v>
      </c>
      <c r="G570" s="269">
        <v>309.61</v>
      </c>
      <c r="H570" s="281">
        <v>309.61</v>
      </c>
    </row>
    <row r="571" spans="1:8" x14ac:dyDescent="0.25">
      <c r="A571" s="223"/>
      <c r="B571" s="223"/>
      <c r="C571" s="223"/>
      <c r="D571" s="223"/>
      <c r="E571" s="223"/>
      <c r="F571" s="223"/>
      <c r="G571" s="223"/>
      <c r="H571" s="223"/>
    </row>
    <row r="572" spans="1:8" x14ac:dyDescent="0.25">
      <c r="A572" s="223"/>
      <c r="B572" s="223"/>
      <c r="C572" s="223"/>
      <c r="D572" s="223"/>
      <c r="E572" s="223"/>
      <c r="F572" s="223"/>
      <c r="G572" s="223"/>
      <c r="H572" s="223"/>
    </row>
    <row r="573" spans="1:8" x14ac:dyDescent="0.25">
      <c r="A573" s="223"/>
      <c r="B573" s="223"/>
      <c r="C573" s="223"/>
      <c r="D573" s="223"/>
      <c r="E573" s="223"/>
      <c r="F573" s="223"/>
      <c r="G573" s="223"/>
      <c r="H573" s="223"/>
    </row>
    <row r="574" spans="1:8" x14ac:dyDescent="0.25">
      <c r="A574" s="223"/>
      <c r="B574" s="223"/>
      <c r="C574" s="223"/>
      <c r="D574" s="223"/>
      <c r="E574" s="223"/>
      <c r="F574" s="223"/>
      <c r="G574" s="223"/>
      <c r="H574" s="223"/>
    </row>
  </sheetData>
  <autoFilter ref="B1:B577" xr:uid="{00000000-0001-0000-0800-000000000000}"/>
  <mergeCells count="318">
    <mergeCell ref="B558:B560"/>
    <mergeCell ref="C558:C560"/>
    <mergeCell ref="D558:D560"/>
    <mergeCell ref="E558:E560"/>
    <mergeCell ref="A559:A560"/>
    <mergeCell ref="F559:F560"/>
    <mergeCell ref="G559:H559"/>
    <mergeCell ref="B237:B239"/>
    <mergeCell ref="C237:C239"/>
    <mergeCell ref="D237:D239"/>
    <mergeCell ref="E237:E239"/>
    <mergeCell ref="A238:A239"/>
    <mergeCell ref="F238:F239"/>
    <mergeCell ref="G238:H238"/>
    <mergeCell ref="B244:B246"/>
    <mergeCell ref="C244:C246"/>
    <mergeCell ref="D244:D246"/>
    <mergeCell ref="E244:E246"/>
    <mergeCell ref="A245:A246"/>
    <mergeCell ref="F245:F246"/>
    <mergeCell ref="G245:H245"/>
    <mergeCell ref="B251:B253"/>
    <mergeCell ref="C251:C253"/>
    <mergeCell ref="D251:D253"/>
    <mergeCell ref="B229:B231"/>
    <mergeCell ref="C229:C231"/>
    <mergeCell ref="D229:D231"/>
    <mergeCell ref="E229:E231"/>
    <mergeCell ref="A230:A231"/>
    <mergeCell ref="F230:F231"/>
    <mergeCell ref="G230:H230"/>
    <mergeCell ref="B222:B224"/>
    <mergeCell ref="C222:C224"/>
    <mergeCell ref="D222:D224"/>
    <mergeCell ref="E222:E224"/>
    <mergeCell ref="A223:A224"/>
    <mergeCell ref="F223:F224"/>
    <mergeCell ref="G223:H223"/>
    <mergeCell ref="B207:B209"/>
    <mergeCell ref="C207:C209"/>
    <mergeCell ref="D207:D209"/>
    <mergeCell ref="E207:E209"/>
    <mergeCell ref="A208:A209"/>
    <mergeCell ref="F208:F209"/>
    <mergeCell ref="G208:H208"/>
    <mergeCell ref="B215:B217"/>
    <mergeCell ref="C215:C217"/>
    <mergeCell ref="D215:D217"/>
    <mergeCell ref="E215:E217"/>
    <mergeCell ref="A216:A217"/>
    <mergeCell ref="F216:F217"/>
    <mergeCell ref="G216:H216"/>
    <mergeCell ref="B67:B69"/>
    <mergeCell ref="C67:C69"/>
    <mergeCell ref="D67:D69"/>
    <mergeCell ref="E67:E69"/>
    <mergeCell ref="A68:A69"/>
    <mergeCell ref="F68:F69"/>
    <mergeCell ref="G68:H68"/>
    <mergeCell ref="B97:B99"/>
    <mergeCell ref="C97:C99"/>
    <mergeCell ref="D97:D99"/>
    <mergeCell ref="E97:E99"/>
    <mergeCell ref="A98:A99"/>
    <mergeCell ref="F98:F99"/>
    <mergeCell ref="G98:H98"/>
    <mergeCell ref="B73:B75"/>
    <mergeCell ref="C73:C75"/>
    <mergeCell ref="D73:D75"/>
    <mergeCell ref="E73:E75"/>
    <mergeCell ref="A74:A75"/>
    <mergeCell ref="F74:F75"/>
    <mergeCell ref="G74:H74"/>
    <mergeCell ref="B90:B92"/>
    <mergeCell ref="C90:C92"/>
    <mergeCell ref="D90:D92"/>
    <mergeCell ref="G12:H12"/>
    <mergeCell ref="A4:H4"/>
    <mergeCell ref="B11:B13"/>
    <mergeCell ref="C11:C13"/>
    <mergeCell ref="D11:D13"/>
    <mergeCell ref="A12:A13"/>
    <mergeCell ref="G5:H5"/>
    <mergeCell ref="E11:E13"/>
    <mergeCell ref="F12:F13"/>
    <mergeCell ref="G6:H9"/>
    <mergeCell ref="A55:A56"/>
    <mergeCell ref="A41:A42"/>
    <mergeCell ref="F41:F42"/>
    <mergeCell ref="A48:A49"/>
    <mergeCell ref="G48:H48"/>
    <mergeCell ref="B47:B49"/>
    <mergeCell ref="C47:C49"/>
    <mergeCell ref="D47:D49"/>
    <mergeCell ref="E47:E49"/>
    <mergeCell ref="F55:F56"/>
    <mergeCell ref="G55:H55"/>
    <mergeCell ref="B54:B56"/>
    <mergeCell ref="C54:C56"/>
    <mergeCell ref="D54:D56"/>
    <mergeCell ref="E54:E56"/>
    <mergeCell ref="F48:F49"/>
    <mergeCell ref="G41:H41"/>
    <mergeCell ref="A28:A29"/>
    <mergeCell ref="F28:F29"/>
    <mergeCell ref="E32:E34"/>
    <mergeCell ref="A33:A34"/>
    <mergeCell ref="F33:F34"/>
    <mergeCell ref="B40:B42"/>
    <mergeCell ref="G28:H28"/>
    <mergeCell ref="B32:B34"/>
    <mergeCell ref="C32:C34"/>
    <mergeCell ref="D32:D34"/>
    <mergeCell ref="B27:B29"/>
    <mergeCell ref="C27:C29"/>
    <mergeCell ref="D27:D29"/>
    <mergeCell ref="E27:E29"/>
    <mergeCell ref="G33:H33"/>
    <mergeCell ref="C40:C42"/>
    <mergeCell ref="D40:D42"/>
    <mergeCell ref="E40:E42"/>
    <mergeCell ref="B132:B134"/>
    <mergeCell ref="C132:C134"/>
    <mergeCell ref="D132:D134"/>
    <mergeCell ref="E132:E134"/>
    <mergeCell ref="A133:A134"/>
    <mergeCell ref="F133:F134"/>
    <mergeCell ref="G133:H133"/>
    <mergeCell ref="B113:B115"/>
    <mergeCell ref="C113:C115"/>
    <mergeCell ref="D113:D115"/>
    <mergeCell ref="E113:E115"/>
    <mergeCell ref="A114:A115"/>
    <mergeCell ref="F114:F115"/>
    <mergeCell ref="G114:H114"/>
    <mergeCell ref="B120:B122"/>
    <mergeCell ref="C120:C122"/>
    <mergeCell ref="D120:D122"/>
    <mergeCell ref="B126:B128"/>
    <mergeCell ref="C126:C128"/>
    <mergeCell ref="D126:D128"/>
    <mergeCell ref="E126:E128"/>
    <mergeCell ref="A127:A128"/>
    <mergeCell ref="F127:F128"/>
    <mergeCell ref="G127:H127"/>
    <mergeCell ref="E90:E92"/>
    <mergeCell ref="A91:A92"/>
    <mergeCell ref="F91:F92"/>
    <mergeCell ref="G91:H91"/>
    <mergeCell ref="B83:B85"/>
    <mergeCell ref="C83:C85"/>
    <mergeCell ref="D83:D85"/>
    <mergeCell ref="E83:E85"/>
    <mergeCell ref="A84:A85"/>
    <mergeCell ref="F84:F85"/>
    <mergeCell ref="G84:H84"/>
    <mergeCell ref="B103:B105"/>
    <mergeCell ref="C103:C105"/>
    <mergeCell ref="D103:D105"/>
    <mergeCell ref="E103:E105"/>
    <mergeCell ref="A104:A105"/>
    <mergeCell ref="F104:F105"/>
    <mergeCell ref="G104:H104"/>
    <mergeCell ref="E120:E122"/>
    <mergeCell ref="A121:A122"/>
    <mergeCell ref="F121:F122"/>
    <mergeCell ref="G121:H121"/>
    <mergeCell ref="B140:B142"/>
    <mergeCell ref="C140:C142"/>
    <mergeCell ref="D140:D142"/>
    <mergeCell ref="E140:E142"/>
    <mergeCell ref="A141:A142"/>
    <mergeCell ref="F141:F142"/>
    <mergeCell ref="G141:H141"/>
    <mergeCell ref="B147:B149"/>
    <mergeCell ref="C147:C149"/>
    <mergeCell ref="D147:D149"/>
    <mergeCell ref="E147:E149"/>
    <mergeCell ref="A148:A149"/>
    <mergeCell ref="F148:F149"/>
    <mergeCell ref="G148:H148"/>
    <mergeCell ref="B174:B176"/>
    <mergeCell ref="C174:C176"/>
    <mergeCell ref="D174:D176"/>
    <mergeCell ref="A175:A176"/>
    <mergeCell ref="F175:F176"/>
    <mergeCell ref="G175:H175"/>
    <mergeCell ref="E174:E176"/>
    <mergeCell ref="B152:B154"/>
    <mergeCell ref="C152:C154"/>
    <mergeCell ref="D152:D154"/>
    <mergeCell ref="E152:E154"/>
    <mergeCell ref="A153:A154"/>
    <mergeCell ref="F153:F154"/>
    <mergeCell ref="G153:H153"/>
    <mergeCell ref="B162:B164"/>
    <mergeCell ref="C162:C164"/>
    <mergeCell ref="D162:D164"/>
    <mergeCell ref="E162:E164"/>
    <mergeCell ref="A163:A164"/>
    <mergeCell ref="F163:F164"/>
    <mergeCell ref="G163:H163"/>
    <mergeCell ref="B180:B182"/>
    <mergeCell ref="C180:C182"/>
    <mergeCell ref="D180:D182"/>
    <mergeCell ref="E180:E182"/>
    <mergeCell ref="A181:A182"/>
    <mergeCell ref="F181:F182"/>
    <mergeCell ref="G181:H181"/>
    <mergeCell ref="B186:B188"/>
    <mergeCell ref="C186:C188"/>
    <mergeCell ref="D186:D188"/>
    <mergeCell ref="E186:E188"/>
    <mergeCell ref="A187:A188"/>
    <mergeCell ref="F187:F188"/>
    <mergeCell ref="G187:H187"/>
    <mergeCell ref="B193:B195"/>
    <mergeCell ref="C193:C195"/>
    <mergeCell ref="D193:D195"/>
    <mergeCell ref="E193:E195"/>
    <mergeCell ref="A194:A195"/>
    <mergeCell ref="F194:F195"/>
    <mergeCell ref="G194:H194"/>
    <mergeCell ref="B200:B202"/>
    <mergeCell ref="C200:C202"/>
    <mergeCell ref="D200:D202"/>
    <mergeCell ref="E200:E202"/>
    <mergeCell ref="A201:A202"/>
    <mergeCell ref="F201:F202"/>
    <mergeCell ref="G201:H201"/>
    <mergeCell ref="E251:E253"/>
    <mergeCell ref="A252:A253"/>
    <mergeCell ref="F252:F253"/>
    <mergeCell ref="G252:H252"/>
    <mergeCell ref="B258:B260"/>
    <mergeCell ref="C258:C260"/>
    <mergeCell ref="D258:D260"/>
    <mergeCell ref="E258:E260"/>
    <mergeCell ref="A259:A260"/>
    <mergeCell ref="F259:F260"/>
    <mergeCell ref="G259:H259"/>
    <mergeCell ref="B286:B288"/>
    <mergeCell ref="C286:C288"/>
    <mergeCell ref="D286:D288"/>
    <mergeCell ref="E286:E288"/>
    <mergeCell ref="A287:A288"/>
    <mergeCell ref="F287:F288"/>
    <mergeCell ref="G287:H287"/>
    <mergeCell ref="B392:B394"/>
    <mergeCell ref="C392:C394"/>
    <mergeCell ref="D392:D394"/>
    <mergeCell ref="E392:E394"/>
    <mergeCell ref="A393:A394"/>
    <mergeCell ref="F393:F394"/>
    <mergeCell ref="G393:H393"/>
    <mergeCell ref="B491:B493"/>
    <mergeCell ref="C491:C493"/>
    <mergeCell ref="D491:D493"/>
    <mergeCell ref="E491:E493"/>
    <mergeCell ref="A492:A493"/>
    <mergeCell ref="F492:F493"/>
    <mergeCell ref="G492:H492"/>
    <mergeCell ref="B520:B522"/>
    <mergeCell ref="C520:C522"/>
    <mergeCell ref="D520:D522"/>
    <mergeCell ref="E520:E522"/>
    <mergeCell ref="A521:A522"/>
    <mergeCell ref="F521:F522"/>
    <mergeCell ref="G521:H521"/>
    <mergeCell ref="B506:B508"/>
    <mergeCell ref="C506:C508"/>
    <mergeCell ref="D506:D508"/>
    <mergeCell ref="E506:E508"/>
    <mergeCell ref="A507:A508"/>
    <mergeCell ref="F507:F508"/>
    <mergeCell ref="G507:H507"/>
    <mergeCell ref="B513:B515"/>
    <mergeCell ref="C513:C515"/>
    <mergeCell ref="D513:D515"/>
    <mergeCell ref="E542:E544"/>
    <mergeCell ref="A543:A544"/>
    <mergeCell ref="F543:F544"/>
    <mergeCell ref="G543:H543"/>
    <mergeCell ref="E513:E515"/>
    <mergeCell ref="A514:A515"/>
    <mergeCell ref="F514:F515"/>
    <mergeCell ref="G514:H514"/>
    <mergeCell ref="B527:B529"/>
    <mergeCell ref="C527:C529"/>
    <mergeCell ref="D527:D529"/>
    <mergeCell ref="E527:E529"/>
    <mergeCell ref="A528:A529"/>
    <mergeCell ref="F528:F529"/>
    <mergeCell ref="G528:H528"/>
    <mergeCell ref="B565:B567"/>
    <mergeCell ref="C565:C567"/>
    <mergeCell ref="D565:D567"/>
    <mergeCell ref="E565:E567"/>
    <mergeCell ref="A566:A567"/>
    <mergeCell ref="F566:F567"/>
    <mergeCell ref="G566:H566"/>
    <mergeCell ref="B535:B537"/>
    <mergeCell ref="C535:C537"/>
    <mergeCell ref="D535:D537"/>
    <mergeCell ref="E535:E537"/>
    <mergeCell ref="A536:A537"/>
    <mergeCell ref="F536:F537"/>
    <mergeCell ref="G536:H536"/>
    <mergeCell ref="B549:B551"/>
    <mergeCell ref="C549:C551"/>
    <mergeCell ref="D549:D551"/>
    <mergeCell ref="E549:E551"/>
    <mergeCell ref="A550:A551"/>
    <mergeCell ref="F550:F551"/>
    <mergeCell ref="G550:H550"/>
    <mergeCell ref="B542:B544"/>
    <mergeCell ref="C542:C544"/>
    <mergeCell ref="D542:D544"/>
  </mergeCells>
  <phoneticPr fontId="2" type="noConversion"/>
  <dataValidations count="5">
    <dataValidation type="list" allowBlank="1" showInputMessage="1" showErrorMessage="1" sqref="F11 F47 F54 F67 F113" xr:uid="{00000000-0002-0000-0800-000000000000}">
      <formula1>" UN,M3,M2,MCJ,TXKM,T,M3XKM"</formula1>
    </dataValidation>
    <dataValidation type="list" allowBlank="1" showInputMessage="1" showErrorMessage="1" sqref="B10:B30 B565:B570 B152:B160 B162:B172 B174:B178 B180:B184 B186:B191 B193:B198 B200:B205 B207:B213 B215:B220 B222:B227 B229:B235 B237:B242 B244:B249 B251:B256 B440:B489 B286:B390 B491:B504 B506:B511 B513:B518 B542:B547 B527:B533 B535:B540 B32:B150 B549:B556 B558:B563 B520:B525 B392:B438 B258:B277 B279:B284" xr:uid="{00000000-0002-0000-0800-000001000000}">
      <formula1>"SINAPI,AGESUL,SBC,COTAÇÃO"</formula1>
    </dataValidation>
    <dataValidation type="list" allowBlank="1" showInputMessage="1" showErrorMessage="1" sqref="F27" xr:uid="{A3AF3E43-26C2-4F66-84D9-3580256CC05D}">
      <formula1>" UN,M3,M2,MCJ,TXKM,T,M3XKM,M"</formula1>
    </dataValidation>
    <dataValidation type="list" allowBlank="1" showInputMessage="1" showErrorMessage="1" sqref="F32 F40 F73 F83 F90 F97 F103 F120 F126 F132 F140 F147 F152 F162 F174 F180 F186 F193 F200 F207 F215 F222 F229 F237 F244 F251 F258 F286 F392 F491 F506 F513 F520 F527 F535 F542 F549 F558 F565" xr:uid="{815E315B-C1EB-4642-8050-70BC244EC4B5}">
      <formula1>" UN,M3,M2,MCJ,TXKM,T,M3XKM,M,UN"</formula1>
    </dataValidation>
    <dataValidation type="list" allowBlank="1" showInputMessage="1" showErrorMessage="1" sqref="B439 B278" xr:uid="{6E6D2B34-2941-4D80-8004-55FF087385A4}">
      <formula1>"SINAPI,AGESUL,SBC,COTAÇÃO,COMPOSIÇÃO"</formula1>
    </dataValidation>
  </dataValidations>
  <printOptions horizontalCentered="1"/>
  <pageMargins left="0.39370078740157483" right="0.39370078740157483" top="0.39370078740157483" bottom="0.39370078740157483" header="0.31496062992125984" footer="0.31496062992125984"/>
  <pageSetup paperSize="9" scale="57" fitToHeight="0" orientation="portrait" horizontalDpi="4294967292" verticalDpi="300" r:id="rId1"/>
  <headerFooter>
    <oddFooter>Página &amp;P de &amp;N</oddFooter>
  </headerFooter>
  <rowBreaks count="4" manualBreakCount="4">
    <brk id="81" max="7" man="1"/>
    <brk id="161" max="7" man="1"/>
    <brk id="243" max="7" man="1"/>
    <brk id="300" max="7"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3">
    <tabColor theme="4" tint="0.79998168889431442"/>
    <pageSetUpPr fitToPage="1"/>
  </sheetPr>
  <dimension ref="A1:F119"/>
  <sheetViews>
    <sheetView view="pageBreakPreview" zoomScaleNormal="100" zoomScaleSheetLayoutView="100" workbookViewId="0">
      <selection activeCell="E17" sqref="E17"/>
    </sheetView>
  </sheetViews>
  <sheetFormatPr defaultColWidth="9.140625" defaultRowHeight="15" x14ac:dyDescent="0.25"/>
  <cols>
    <col min="1" max="1" width="21.28515625" customWidth="1"/>
    <col min="2" max="2" width="45.7109375" customWidth="1"/>
    <col min="3" max="3" width="28.7109375" customWidth="1"/>
    <col min="4" max="4" width="14.5703125" customWidth="1"/>
    <col min="5" max="5" width="17.42578125" customWidth="1"/>
    <col min="6" max="6" width="21.7109375" bestFit="1" customWidth="1"/>
  </cols>
  <sheetData>
    <row r="1" spans="1:6" x14ac:dyDescent="0.25">
      <c r="A1" s="582"/>
      <c r="B1" s="255" t="s">
        <v>1</v>
      </c>
      <c r="C1" s="255"/>
      <c r="D1" s="255"/>
      <c r="E1" s="583"/>
    </row>
    <row r="2" spans="1:6" ht="15.75" x14ac:dyDescent="0.25">
      <c r="A2" s="584"/>
      <c r="B2" s="382" t="s">
        <v>78</v>
      </c>
      <c r="C2" s="585"/>
      <c r="D2" s="585"/>
      <c r="E2" s="586"/>
    </row>
    <row r="3" spans="1:6" x14ac:dyDescent="0.25">
      <c r="A3" s="584"/>
      <c r="B3" s="651" t="s">
        <v>26</v>
      </c>
      <c r="C3" s="651"/>
      <c r="D3" s="651"/>
      <c r="E3" s="587"/>
    </row>
    <row r="4" spans="1:6" ht="20.45" customHeight="1" x14ac:dyDescent="0.25">
      <c r="A4" s="1057" t="s">
        <v>137</v>
      </c>
      <c r="B4" s="1058"/>
      <c r="C4" s="1058"/>
      <c r="D4" s="1058"/>
      <c r="E4" s="1059"/>
    </row>
    <row r="5" spans="1:6" ht="14.45" customHeight="1" x14ac:dyDescent="0.25">
      <c r="A5" s="383" t="s">
        <v>151</v>
      </c>
      <c r="B5" s="231" t="s">
        <v>1300</v>
      </c>
      <c r="C5" s="687"/>
      <c r="D5" s="1060" t="s">
        <v>37</v>
      </c>
      <c r="E5" s="1061"/>
    </row>
    <row r="6" spans="1:6" x14ac:dyDescent="0.25">
      <c r="A6" s="383" t="s">
        <v>2</v>
      </c>
      <c r="B6" s="231" t="s">
        <v>91</v>
      </c>
      <c r="C6" s="687"/>
      <c r="D6" s="751" t="s">
        <v>1161</v>
      </c>
      <c r="E6" s="756"/>
      <c r="F6" s="29"/>
    </row>
    <row r="7" spans="1:6" ht="14.45" customHeight="1" x14ac:dyDescent="0.25">
      <c r="A7" s="383" t="s">
        <v>3</v>
      </c>
      <c r="B7" s="231" t="s">
        <v>1362</v>
      </c>
      <c r="C7" s="687"/>
      <c r="D7" s="751"/>
      <c r="E7" s="756"/>
    </row>
    <row r="8" spans="1:6" x14ac:dyDescent="0.25">
      <c r="A8" s="384" t="s">
        <v>53</v>
      </c>
      <c r="B8" s="231" t="s">
        <v>1364</v>
      </c>
      <c r="C8" s="687"/>
      <c r="D8" s="1062"/>
      <c r="E8" s="1063"/>
    </row>
    <row r="9" spans="1:6" ht="20.25" customHeight="1" x14ac:dyDescent="0.25">
      <c r="A9" s="688"/>
      <c r="B9" s="689"/>
      <c r="C9" s="689"/>
      <c r="D9" s="689"/>
      <c r="E9" s="690"/>
      <c r="F9" s="104"/>
    </row>
    <row r="10" spans="1:6" s="30" customFormat="1" ht="14.25" customHeight="1" x14ac:dyDescent="0.25">
      <c r="A10" s="385" t="s">
        <v>138</v>
      </c>
      <c r="B10" s="385" t="s">
        <v>139</v>
      </c>
      <c r="C10" s="385" t="s">
        <v>140</v>
      </c>
      <c r="D10" s="385" t="s">
        <v>141</v>
      </c>
      <c r="E10" s="385" t="s">
        <v>142</v>
      </c>
      <c r="F10" s="52"/>
    </row>
    <row r="11" spans="1:6" s="30" customFormat="1" ht="15" customHeight="1" x14ac:dyDescent="0.25">
      <c r="A11" s="386" t="s">
        <v>143</v>
      </c>
      <c r="B11" s="387" t="s">
        <v>941</v>
      </c>
      <c r="C11" s="387" t="s">
        <v>940</v>
      </c>
      <c r="D11" s="388" t="s">
        <v>144</v>
      </c>
      <c r="E11" s="388" t="s">
        <v>144</v>
      </c>
      <c r="F11" s="52"/>
    </row>
    <row r="12" spans="1:6" s="30" customFormat="1" ht="15" customHeight="1" x14ac:dyDescent="0.25">
      <c r="A12" s="386" t="s">
        <v>145</v>
      </c>
      <c r="B12" s="387" t="s">
        <v>943</v>
      </c>
      <c r="C12" s="387" t="s">
        <v>942</v>
      </c>
      <c r="D12" s="388" t="s">
        <v>144</v>
      </c>
      <c r="E12" s="388" t="s">
        <v>144</v>
      </c>
      <c r="F12" s="52"/>
    </row>
    <row r="13" spans="1:6" s="30" customFormat="1" ht="15" customHeight="1" x14ac:dyDescent="0.25">
      <c r="A13" s="386" t="s">
        <v>146</v>
      </c>
      <c r="B13" s="387" t="s">
        <v>945</v>
      </c>
      <c r="C13" s="387" t="s">
        <v>944</v>
      </c>
      <c r="D13" s="388" t="s">
        <v>144</v>
      </c>
      <c r="E13" s="388" t="s">
        <v>144</v>
      </c>
      <c r="F13" s="52"/>
    </row>
    <row r="14" spans="1:6" s="30" customFormat="1" ht="15" customHeight="1" x14ac:dyDescent="0.25">
      <c r="A14" s="386" t="s">
        <v>985</v>
      </c>
      <c r="B14" s="387" t="s">
        <v>987</v>
      </c>
      <c r="C14" s="387" t="s">
        <v>988</v>
      </c>
      <c r="D14" s="388" t="s">
        <v>144</v>
      </c>
      <c r="E14" s="388" t="s">
        <v>144</v>
      </c>
      <c r="F14" s="52"/>
    </row>
    <row r="15" spans="1:6" s="30" customFormat="1" ht="15" customHeight="1" x14ac:dyDescent="0.25">
      <c r="A15" s="386" t="s">
        <v>986</v>
      </c>
      <c r="B15" s="387" t="s">
        <v>989</v>
      </c>
      <c r="C15" s="387" t="s">
        <v>990</v>
      </c>
      <c r="D15" s="388" t="s">
        <v>144</v>
      </c>
      <c r="E15" s="388" t="s">
        <v>144</v>
      </c>
      <c r="F15" s="52"/>
    </row>
    <row r="16" spans="1:6" s="30" customFormat="1" ht="15" customHeight="1" x14ac:dyDescent="0.25">
      <c r="A16" s="386" t="s">
        <v>995</v>
      </c>
      <c r="B16" s="387" t="s">
        <v>998</v>
      </c>
      <c r="C16" s="387" t="s">
        <v>999</v>
      </c>
      <c r="D16" s="388" t="s">
        <v>144</v>
      </c>
      <c r="E16" s="388" t="s">
        <v>144</v>
      </c>
      <c r="F16" s="52"/>
    </row>
    <row r="17" spans="1:6" s="30" customFormat="1" ht="15" customHeight="1" x14ac:dyDescent="0.25">
      <c r="A17" s="386" t="s">
        <v>996</v>
      </c>
      <c r="B17" s="387" t="s">
        <v>1000</v>
      </c>
      <c r="C17" s="387" t="s">
        <v>1001</v>
      </c>
      <c r="D17" s="388" t="s">
        <v>144</v>
      </c>
      <c r="E17" s="388" t="s">
        <v>144</v>
      </c>
      <c r="F17" s="52"/>
    </row>
    <row r="18" spans="1:6" s="30" customFormat="1" ht="15" customHeight="1" x14ac:dyDescent="0.25">
      <c r="A18" s="386" t="s">
        <v>997</v>
      </c>
      <c r="B18" s="387" t="s">
        <v>1002</v>
      </c>
      <c r="C18" s="387" t="s">
        <v>1003</v>
      </c>
      <c r="D18" s="388" t="s">
        <v>144</v>
      </c>
      <c r="E18" s="388" t="s">
        <v>144</v>
      </c>
      <c r="F18" s="52"/>
    </row>
    <row r="19" spans="1:6" s="30" customFormat="1" ht="15" customHeight="1" x14ac:dyDescent="0.25">
      <c r="A19" s="386" t="s">
        <v>1020</v>
      </c>
      <c r="B19" s="387" t="s">
        <v>1011</v>
      </c>
      <c r="C19" s="387" t="s">
        <v>1008</v>
      </c>
      <c r="D19" s="388" t="s">
        <v>1012</v>
      </c>
      <c r="E19" s="388" t="s">
        <v>1013</v>
      </c>
      <c r="F19" s="52"/>
    </row>
    <row r="20" spans="1:6" s="30" customFormat="1" ht="15" customHeight="1" x14ac:dyDescent="0.25">
      <c r="A20" s="386" t="s">
        <v>1021</v>
      </c>
      <c r="B20" s="387" t="s">
        <v>1014</v>
      </c>
      <c r="C20" s="387" t="s">
        <v>1009</v>
      </c>
      <c r="D20" s="388" t="s">
        <v>1015</v>
      </c>
      <c r="E20" s="388" t="s">
        <v>1016</v>
      </c>
      <c r="F20" s="52"/>
    </row>
    <row r="21" spans="1:6" s="30" customFormat="1" ht="15" customHeight="1" x14ac:dyDescent="0.25">
      <c r="A21" s="386" t="s">
        <v>1022</v>
      </c>
      <c r="B21" s="387" t="s">
        <v>1017</v>
      </c>
      <c r="C21" s="387" t="s">
        <v>1010</v>
      </c>
      <c r="D21" s="388" t="s">
        <v>1018</v>
      </c>
      <c r="E21" s="388" t="s">
        <v>1019</v>
      </c>
      <c r="F21" s="52"/>
    </row>
    <row r="22" spans="1:6" s="30" customFormat="1" ht="15" customHeight="1" x14ac:dyDescent="0.25">
      <c r="A22" s="386" t="s">
        <v>1101</v>
      </c>
      <c r="B22" s="387" t="s">
        <v>1125</v>
      </c>
      <c r="C22" s="387" t="s">
        <v>1116</v>
      </c>
      <c r="D22" s="388" t="s">
        <v>144</v>
      </c>
      <c r="E22" s="388" t="s">
        <v>144</v>
      </c>
      <c r="F22" s="52"/>
    </row>
    <row r="23" spans="1:6" s="30" customFormat="1" ht="15" customHeight="1" x14ac:dyDescent="0.25">
      <c r="A23" s="386" t="s">
        <v>1102</v>
      </c>
      <c r="B23" s="387" t="s">
        <v>1126</v>
      </c>
      <c r="C23" s="387" t="s">
        <v>1117</v>
      </c>
      <c r="D23" s="388" t="s">
        <v>1127</v>
      </c>
      <c r="E23" s="388" t="s">
        <v>1128</v>
      </c>
      <c r="F23" s="52"/>
    </row>
    <row r="24" spans="1:6" s="30" customFormat="1" ht="15" customHeight="1" x14ac:dyDescent="0.25">
      <c r="A24" s="386" t="s">
        <v>1103</v>
      </c>
      <c r="B24" s="387" t="s">
        <v>1129</v>
      </c>
      <c r="C24" s="387" t="s">
        <v>1118</v>
      </c>
      <c r="D24" s="388" t="s">
        <v>144</v>
      </c>
      <c r="E24" s="388" t="s">
        <v>144</v>
      </c>
      <c r="F24" s="52"/>
    </row>
    <row r="25" spans="1:6" s="30" customFormat="1" ht="15" customHeight="1" x14ac:dyDescent="0.25">
      <c r="A25" s="386" t="s">
        <v>1106</v>
      </c>
      <c r="B25" s="387" t="s">
        <v>1130</v>
      </c>
      <c r="C25" s="387" t="s">
        <v>1119</v>
      </c>
      <c r="D25" s="388" t="s">
        <v>144</v>
      </c>
      <c r="E25" s="388" t="s">
        <v>144</v>
      </c>
      <c r="F25" s="52"/>
    </row>
    <row r="26" spans="1:6" s="30" customFormat="1" ht="15" customHeight="1" x14ac:dyDescent="0.25">
      <c r="A26" s="386" t="s">
        <v>1107</v>
      </c>
      <c r="B26" s="387" t="s">
        <v>1131</v>
      </c>
      <c r="C26" s="387" t="s">
        <v>1120</v>
      </c>
      <c r="D26" s="388" t="s">
        <v>1132</v>
      </c>
      <c r="E26" s="388" t="s">
        <v>1133</v>
      </c>
      <c r="F26" s="52"/>
    </row>
    <row r="27" spans="1:6" s="30" customFormat="1" ht="15" customHeight="1" x14ac:dyDescent="0.25">
      <c r="A27" s="386" t="s">
        <v>1108</v>
      </c>
      <c r="B27" s="387" t="s">
        <v>1134</v>
      </c>
      <c r="C27" s="387" t="s">
        <v>1121</v>
      </c>
      <c r="D27" s="388" t="s">
        <v>1135</v>
      </c>
      <c r="E27" s="388" t="s">
        <v>1136</v>
      </c>
      <c r="F27" s="52"/>
    </row>
    <row r="28" spans="1:6" s="30" customFormat="1" ht="15" customHeight="1" x14ac:dyDescent="0.25">
      <c r="A28" s="386" t="s">
        <v>1111</v>
      </c>
      <c r="B28" s="387" t="s">
        <v>1137</v>
      </c>
      <c r="C28" s="387" t="s">
        <v>1122</v>
      </c>
      <c r="D28" s="388" t="s">
        <v>144</v>
      </c>
      <c r="E28" s="388" t="s">
        <v>144</v>
      </c>
      <c r="F28" s="52"/>
    </row>
    <row r="29" spans="1:6" s="30" customFormat="1" ht="15" customHeight="1" x14ac:dyDescent="0.25">
      <c r="A29" s="386" t="s">
        <v>1112</v>
      </c>
      <c r="B29" s="387" t="s">
        <v>1138</v>
      </c>
      <c r="C29" s="387" t="s">
        <v>1123</v>
      </c>
      <c r="D29" s="388" t="s">
        <v>144</v>
      </c>
      <c r="E29" s="388" t="s">
        <v>144</v>
      </c>
      <c r="F29" s="52"/>
    </row>
    <row r="30" spans="1:6" s="30" customFormat="1" ht="15" customHeight="1" x14ac:dyDescent="0.25">
      <c r="A30" s="386" t="s">
        <v>1113</v>
      </c>
      <c r="B30" s="387" t="s">
        <v>1139</v>
      </c>
      <c r="C30" s="387" t="s">
        <v>1124</v>
      </c>
      <c r="D30" s="388" t="s">
        <v>144</v>
      </c>
      <c r="E30" s="388" t="s">
        <v>144</v>
      </c>
      <c r="F30" s="52"/>
    </row>
    <row r="31" spans="1:6" s="30" customFormat="1" ht="15" customHeight="1" x14ac:dyDescent="0.25">
      <c r="A31" s="386" t="s">
        <v>1149</v>
      </c>
      <c r="B31" s="387" t="s">
        <v>1152</v>
      </c>
      <c r="C31" s="387" t="s">
        <v>1153</v>
      </c>
      <c r="D31" s="388"/>
      <c r="E31" s="388" t="s">
        <v>1160</v>
      </c>
      <c r="F31" s="52"/>
    </row>
    <row r="32" spans="1:6" s="30" customFormat="1" ht="15" customHeight="1" x14ac:dyDescent="0.25">
      <c r="A32" s="386" t="s">
        <v>1150</v>
      </c>
      <c r="B32" s="387" t="s">
        <v>1154</v>
      </c>
      <c r="C32" s="387" t="s">
        <v>1155</v>
      </c>
      <c r="D32" s="388"/>
      <c r="E32" s="388"/>
      <c r="F32" s="52"/>
    </row>
    <row r="33" spans="1:6" s="30" customFormat="1" ht="15" customHeight="1" x14ac:dyDescent="0.25">
      <c r="A33" s="386" t="s">
        <v>1151</v>
      </c>
      <c r="B33" s="387" t="s">
        <v>1156</v>
      </c>
      <c r="C33" s="387" t="s">
        <v>1157</v>
      </c>
      <c r="D33" s="388"/>
      <c r="E33" s="388" t="s">
        <v>1159</v>
      </c>
      <c r="F33" s="52"/>
    </row>
    <row r="34" spans="1:6" s="30" customFormat="1" ht="15" customHeight="1" x14ac:dyDescent="0.25">
      <c r="A34" s="386" t="s">
        <v>1158</v>
      </c>
      <c r="B34" s="387" t="s">
        <v>1166</v>
      </c>
      <c r="C34" s="387" t="s">
        <v>1169</v>
      </c>
      <c r="D34" s="388" t="s">
        <v>144</v>
      </c>
      <c r="E34" s="388" t="s">
        <v>144</v>
      </c>
      <c r="F34" s="52"/>
    </row>
    <row r="35" spans="1:6" s="30" customFormat="1" ht="15" customHeight="1" x14ac:dyDescent="0.25">
      <c r="A35" s="386" t="s">
        <v>1165</v>
      </c>
      <c r="B35" s="387" t="s">
        <v>1167</v>
      </c>
      <c r="C35" s="387" t="s">
        <v>1168</v>
      </c>
      <c r="D35" s="388" t="s">
        <v>144</v>
      </c>
      <c r="E35" s="388" t="s">
        <v>144</v>
      </c>
      <c r="F35" s="52"/>
    </row>
    <row r="36" spans="1:6" s="30" customFormat="1" ht="15" customHeight="1" x14ac:dyDescent="0.25">
      <c r="A36" s="386" t="s">
        <v>1189</v>
      </c>
      <c r="B36" s="387" t="s">
        <v>1193</v>
      </c>
      <c r="C36" s="387" t="s">
        <v>1194</v>
      </c>
      <c r="D36" s="388" t="s">
        <v>144</v>
      </c>
      <c r="E36" s="388" t="s">
        <v>144</v>
      </c>
      <c r="F36" s="52"/>
    </row>
    <row r="37" spans="1:6" s="30" customFormat="1" ht="15" customHeight="1" x14ac:dyDescent="0.25">
      <c r="A37" s="386" t="s">
        <v>1190</v>
      </c>
      <c r="B37" s="387" t="s">
        <v>1196</v>
      </c>
      <c r="C37" s="387" t="s">
        <v>1195</v>
      </c>
      <c r="D37" s="388" t="s">
        <v>144</v>
      </c>
      <c r="E37" s="388" t="s">
        <v>144</v>
      </c>
      <c r="F37" s="52"/>
    </row>
    <row r="38" spans="1:6" s="30" customFormat="1" ht="15" customHeight="1" x14ac:dyDescent="0.25">
      <c r="A38" s="386" t="s">
        <v>1191</v>
      </c>
      <c r="B38" s="387" t="s">
        <v>1197</v>
      </c>
      <c r="C38" s="387" t="s">
        <v>1198</v>
      </c>
      <c r="D38" s="388" t="s">
        <v>144</v>
      </c>
      <c r="E38" s="388" t="s">
        <v>144</v>
      </c>
      <c r="F38" s="52"/>
    </row>
    <row r="39" spans="1:6" s="30" customFormat="1" ht="15" customHeight="1" x14ac:dyDescent="0.25">
      <c r="A39" s="386" t="s">
        <v>1232</v>
      </c>
      <c r="B39" s="387" t="s">
        <v>1235</v>
      </c>
      <c r="C39" s="387" t="s">
        <v>1236</v>
      </c>
      <c r="D39" s="388" t="s">
        <v>144</v>
      </c>
      <c r="E39" s="388" t="s">
        <v>144</v>
      </c>
      <c r="F39" s="52"/>
    </row>
    <row r="40" spans="1:6" s="30" customFormat="1" ht="15" customHeight="1" x14ac:dyDescent="0.25">
      <c r="A40" s="386" t="s">
        <v>1233</v>
      </c>
      <c r="B40" s="387" t="s">
        <v>1237</v>
      </c>
      <c r="C40" s="387" t="s">
        <v>1238</v>
      </c>
      <c r="D40" s="388" t="s">
        <v>144</v>
      </c>
      <c r="E40" s="388" t="s">
        <v>144</v>
      </c>
      <c r="F40" s="52"/>
    </row>
    <row r="41" spans="1:6" s="30" customFormat="1" ht="15" customHeight="1" x14ac:dyDescent="0.25">
      <c r="A41" s="386" t="s">
        <v>1234</v>
      </c>
      <c r="B41" s="387" t="s">
        <v>1239</v>
      </c>
      <c r="C41" s="387" t="s">
        <v>1240</v>
      </c>
      <c r="D41" s="388" t="s">
        <v>144</v>
      </c>
      <c r="E41" s="388" t="s">
        <v>144</v>
      </c>
      <c r="F41" s="52"/>
    </row>
    <row r="42" spans="1:6" s="30" customFormat="1" ht="15" customHeight="1" x14ac:dyDescent="0.25">
      <c r="A42" s="696" t="s">
        <v>1247</v>
      </c>
      <c r="B42" s="697" t="s">
        <v>1249</v>
      </c>
      <c r="C42" s="697" t="s">
        <v>1250</v>
      </c>
      <c r="D42" s="698" t="s">
        <v>144</v>
      </c>
      <c r="E42" s="698" t="s">
        <v>144</v>
      </c>
      <c r="F42" s="52"/>
    </row>
    <row r="43" spans="1:6" s="30" customFormat="1" ht="12.75" x14ac:dyDescent="0.2">
      <c r="A43" s="699"/>
      <c r="B43" s="700"/>
      <c r="C43" s="700"/>
      <c r="D43" s="701"/>
      <c r="E43" s="701"/>
      <c r="F43" s="52"/>
    </row>
    <row r="44" spans="1:6" x14ac:dyDescent="0.25">
      <c r="A44" s="385" t="s">
        <v>30</v>
      </c>
      <c r="B44" s="389" t="s">
        <v>41</v>
      </c>
      <c r="C44" s="389" t="s">
        <v>31</v>
      </c>
      <c r="D44" s="389" t="s">
        <v>147</v>
      </c>
      <c r="E44" s="389" t="s">
        <v>148</v>
      </c>
    </row>
    <row r="45" spans="1:6" ht="29.25" customHeight="1" x14ac:dyDescent="0.25">
      <c r="A45" s="390" t="s">
        <v>401</v>
      </c>
      <c r="B45" s="391" t="s">
        <v>946</v>
      </c>
      <c r="C45" s="392" t="s">
        <v>98</v>
      </c>
      <c r="D45" s="393">
        <v>45685</v>
      </c>
      <c r="E45" s="394">
        <v>2003.68</v>
      </c>
    </row>
    <row r="46" spans="1:6" x14ac:dyDescent="0.25">
      <c r="A46" s="389" t="s">
        <v>149</v>
      </c>
      <c r="B46" s="1049"/>
      <c r="C46" s="1050"/>
      <c r="D46" s="1051" t="s">
        <v>137</v>
      </c>
      <c r="E46" s="1052"/>
    </row>
    <row r="47" spans="1:6" x14ac:dyDescent="0.25">
      <c r="A47" s="386" t="s">
        <v>143</v>
      </c>
      <c r="B47" s="1053" t="s">
        <v>940</v>
      </c>
      <c r="C47" s="1054"/>
      <c r="D47" s="1055">
        <v>1536.64</v>
      </c>
      <c r="E47" s="1056"/>
    </row>
    <row r="48" spans="1:6" x14ac:dyDescent="0.25">
      <c r="A48" s="386" t="s">
        <v>145</v>
      </c>
      <c r="B48" s="1053" t="s">
        <v>942</v>
      </c>
      <c r="C48" s="1054"/>
      <c r="D48" s="1055">
        <v>2003.6800000000003</v>
      </c>
      <c r="E48" s="1056"/>
    </row>
    <row r="49" spans="1:5" x14ac:dyDescent="0.25">
      <c r="A49" s="386" t="s">
        <v>146</v>
      </c>
      <c r="B49" s="1053" t="s">
        <v>944</v>
      </c>
      <c r="C49" s="1054"/>
      <c r="D49" s="1055">
        <v>2126.88</v>
      </c>
      <c r="E49" s="1056"/>
    </row>
    <row r="50" spans="1:5" s="140" customFormat="1" x14ac:dyDescent="0.25">
      <c r="A50" s="385" t="s">
        <v>30</v>
      </c>
      <c r="B50" s="389" t="s">
        <v>41</v>
      </c>
      <c r="C50" s="389" t="s">
        <v>31</v>
      </c>
      <c r="D50" s="389" t="s">
        <v>147</v>
      </c>
      <c r="E50" s="389" t="s">
        <v>148</v>
      </c>
    </row>
    <row r="51" spans="1:5" s="140" customFormat="1" ht="30" customHeight="1" x14ac:dyDescent="0.25">
      <c r="A51" s="390" t="s">
        <v>440</v>
      </c>
      <c r="B51" s="391" t="s">
        <v>1297</v>
      </c>
      <c r="C51" s="392" t="s">
        <v>36</v>
      </c>
      <c r="D51" s="393">
        <v>45685</v>
      </c>
      <c r="E51" s="394">
        <v>1677.77</v>
      </c>
    </row>
    <row r="52" spans="1:5" s="140" customFormat="1" x14ac:dyDescent="0.25">
      <c r="A52" s="389" t="s">
        <v>149</v>
      </c>
      <c r="B52" s="1049"/>
      <c r="C52" s="1050"/>
      <c r="D52" s="1051" t="s">
        <v>137</v>
      </c>
      <c r="E52" s="1052"/>
    </row>
    <row r="53" spans="1:5" s="140" customFormat="1" x14ac:dyDescent="0.25">
      <c r="A53" s="386" t="s">
        <v>1149</v>
      </c>
      <c r="B53" s="1053" t="s">
        <v>1153</v>
      </c>
      <c r="C53" s="1054"/>
      <c r="D53" s="1055">
        <v>2192.9299999999998</v>
      </c>
      <c r="E53" s="1056"/>
    </row>
    <row r="54" spans="1:5" s="140" customFormat="1" x14ac:dyDescent="0.25">
      <c r="A54" s="386" t="s">
        <v>1150</v>
      </c>
      <c r="B54" s="1053" t="s">
        <v>1155</v>
      </c>
      <c r="C54" s="1054"/>
      <c r="D54" s="1055">
        <v>1239.3499999999999</v>
      </c>
      <c r="E54" s="1056"/>
    </row>
    <row r="55" spans="1:5" s="140" customFormat="1" x14ac:dyDescent="0.25">
      <c r="A55" s="386" t="s">
        <v>1151</v>
      </c>
      <c r="B55" s="1053" t="s">
        <v>1157</v>
      </c>
      <c r="C55" s="1054"/>
      <c r="D55" s="1055">
        <v>1677.77</v>
      </c>
      <c r="E55" s="1056"/>
    </row>
    <row r="56" spans="1:5" s="140" customFormat="1" x14ac:dyDescent="0.25">
      <c r="A56" s="385" t="s">
        <v>30</v>
      </c>
      <c r="B56" s="389" t="s">
        <v>41</v>
      </c>
      <c r="C56" s="389" t="s">
        <v>31</v>
      </c>
      <c r="D56" s="389" t="s">
        <v>147</v>
      </c>
      <c r="E56" s="389" t="s">
        <v>148</v>
      </c>
    </row>
    <row r="57" spans="1:5" s="140" customFormat="1" x14ac:dyDescent="0.25">
      <c r="A57" s="390" t="s">
        <v>984</v>
      </c>
      <c r="B57" s="391" t="s">
        <v>991</v>
      </c>
      <c r="C57" s="392" t="s">
        <v>98</v>
      </c>
      <c r="D57" s="393">
        <v>45685</v>
      </c>
      <c r="E57" s="394">
        <v>4907.3999999999996</v>
      </c>
    </row>
    <row r="58" spans="1:5" s="140" customFormat="1" x14ac:dyDescent="0.25">
      <c r="A58" s="389" t="s">
        <v>149</v>
      </c>
      <c r="B58" s="1049"/>
      <c r="C58" s="1050"/>
      <c r="D58" s="1051" t="s">
        <v>137</v>
      </c>
      <c r="E58" s="1052"/>
    </row>
    <row r="59" spans="1:5" s="140" customFormat="1" x14ac:dyDescent="0.25">
      <c r="A59" s="386" t="s">
        <v>985</v>
      </c>
      <c r="B59" s="1053" t="s">
        <v>988</v>
      </c>
      <c r="C59" s="1054"/>
      <c r="D59" s="1055">
        <v>4814.8999999999996</v>
      </c>
      <c r="E59" s="1056"/>
    </row>
    <row r="60" spans="1:5" s="140" customFormat="1" x14ac:dyDescent="0.25">
      <c r="A60" s="386" t="s">
        <v>986</v>
      </c>
      <c r="B60" s="1053" t="s">
        <v>990</v>
      </c>
      <c r="C60" s="1054"/>
      <c r="D60" s="1055">
        <v>4999.8999999999996</v>
      </c>
      <c r="E60" s="1056"/>
    </row>
    <row r="61" spans="1:5" x14ac:dyDescent="0.25">
      <c r="A61" s="385" t="s">
        <v>30</v>
      </c>
      <c r="B61" s="389" t="s">
        <v>41</v>
      </c>
      <c r="C61" s="389" t="s">
        <v>31</v>
      </c>
      <c r="D61" s="389" t="s">
        <v>147</v>
      </c>
      <c r="E61" s="389" t="s">
        <v>148</v>
      </c>
    </row>
    <row r="62" spans="1:5" x14ac:dyDescent="0.25">
      <c r="A62" s="390" t="s">
        <v>994</v>
      </c>
      <c r="B62" s="391" t="s">
        <v>1004</v>
      </c>
      <c r="C62" s="392" t="s">
        <v>98</v>
      </c>
      <c r="D62" s="393">
        <v>45685</v>
      </c>
      <c r="E62" s="394">
        <v>10599.99</v>
      </c>
    </row>
    <row r="63" spans="1:5" x14ac:dyDescent="0.25">
      <c r="A63" s="389" t="s">
        <v>149</v>
      </c>
      <c r="B63" s="1049"/>
      <c r="C63" s="1050"/>
      <c r="D63" s="1051" t="s">
        <v>137</v>
      </c>
      <c r="E63" s="1052"/>
    </row>
    <row r="64" spans="1:5" x14ac:dyDescent="0.25">
      <c r="A64" s="386" t="s">
        <v>995</v>
      </c>
      <c r="B64" s="1053" t="s">
        <v>999</v>
      </c>
      <c r="C64" s="1054"/>
      <c r="D64" s="1055">
        <v>11303.550000000001</v>
      </c>
      <c r="E64" s="1056"/>
    </row>
    <row r="65" spans="1:6" x14ac:dyDescent="0.25">
      <c r="A65" s="386" t="s">
        <v>996</v>
      </c>
      <c r="B65" s="1053" t="s">
        <v>1001</v>
      </c>
      <c r="C65" s="1054"/>
      <c r="D65" s="1055">
        <v>10599.99</v>
      </c>
      <c r="E65" s="1056"/>
    </row>
    <row r="66" spans="1:6" x14ac:dyDescent="0.25">
      <c r="A66" s="386" t="s">
        <v>997</v>
      </c>
      <c r="B66" s="1053" t="s">
        <v>1003</v>
      </c>
      <c r="C66" s="1054"/>
      <c r="D66" s="1055">
        <v>9983.84</v>
      </c>
      <c r="E66" s="1056"/>
    </row>
    <row r="67" spans="1:6" x14ac:dyDescent="0.25">
      <c r="A67" s="385" t="s">
        <v>30</v>
      </c>
      <c r="B67" s="389" t="s">
        <v>41</v>
      </c>
      <c r="C67" s="389" t="s">
        <v>31</v>
      </c>
      <c r="D67" s="389" t="s">
        <v>147</v>
      </c>
      <c r="E67" s="389" t="s">
        <v>148</v>
      </c>
    </row>
    <row r="68" spans="1:6" ht="63.75" x14ac:dyDescent="0.25">
      <c r="A68" s="390" t="s">
        <v>1006</v>
      </c>
      <c r="B68" s="391" t="s">
        <v>1005</v>
      </c>
      <c r="C68" s="392" t="s">
        <v>98</v>
      </c>
      <c r="D68" s="393">
        <v>45685</v>
      </c>
      <c r="E68" s="394">
        <v>1980</v>
      </c>
    </row>
    <row r="69" spans="1:6" x14ac:dyDescent="0.25">
      <c r="A69" s="389" t="s">
        <v>149</v>
      </c>
      <c r="B69" s="1049"/>
      <c r="C69" s="1050"/>
      <c r="D69" s="1051" t="s">
        <v>137</v>
      </c>
      <c r="E69" s="1052"/>
    </row>
    <row r="70" spans="1:6" x14ac:dyDescent="0.25">
      <c r="A70" s="386" t="s">
        <v>1020</v>
      </c>
      <c r="B70" s="1053" t="s">
        <v>1008</v>
      </c>
      <c r="C70" s="1054"/>
      <c r="D70" s="1055">
        <v>1989</v>
      </c>
      <c r="E70" s="1056"/>
    </row>
    <row r="71" spans="1:6" x14ac:dyDescent="0.25">
      <c r="A71" s="386" t="s">
        <v>1021</v>
      </c>
      <c r="B71" s="1053" t="s">
        <v>1009</v>
      </c>
      <c r="C71" s="1054"/>
      <c r="D71" s="1055">
        <v>1980</v>
      </c>
      <c r="E71" s="1056"/>
    </row>
    <row r="72" spans="1:6" x14ac:dyDescent="0.25">
      <c r="A72" s="386" t="s">
        <v>1022</v>
      </c>
      <c r="B72" s="1053" t="s">
        <v>1010</v>
      </c>
      <c r="C72" s="1054"/>
      <c r="D72" s="1055">
        <v>1750</v>
      </c>
      <c r="E72" s="1056"/>
    </row>
    <row r="73" spans="1:6" x14ac:dyDescent="0.25">
      <c r="A73" s="385" t="s">
        <v>30</v>
      </c>
      <c r="B73" s="389" t="s">
        <v>41</v>
      </c>
      <c r="C73" s="389" t="s">
        <v>31</v>
      </c>
      <c r="D73" s="389" t="s">
        <v>147</v>
      </c>
      <c r="E73" s="389" t="s">
        <v>148</v>
      </c>
    </row>
    <row r="74" spans="1:6" x14ac:dyDescent="0.25">
      <c r="A74" s="390" t="s">
        <v>1100</v>
      </c>
      <c r="B74" s="391" t="s">
        <v>1104</v>
      </c>
      <c r="C74" s="392" t="s">
        <v>98</v>
      </c>
      <c r="D74" s="393">
        <v>45685</v>
      </c>
      <c r="E74" s="394">
        <v>4.29</v>
      </c>
    </row>
    <row r="75" spans="1:6" x14ac:dyDescent="0.25">
      <c r="A75" s="389" t="s">
        <v>149</v>
      </c>
      <c r="B75" s="1049"/>
      <c r="C75" s="1050"/>
      <c r="D75" s="1051" t="s">
        <v>137</v>
      </c>
      <c r="E75" s="1052"/>
    </row>
    <row r="76" spans="1:6" x14ac:dyDescent="0.25">
      <c r="A76" s="386" t="s">
        <v>1101</v>
      </c>
      <c r="B76" s="1053" t="s">
        <v>1116</v>
      </c>
      <c r="C76" s="1054"/>
      <c r="D76" s="1055">
        <v>4.29</v>
      </c>
      <c r="E76" s="1056"/>
      <c r="F76" s="215"/>
    </row>
    <row r="77" spans="1:6" x14ac:dyDescent="0.25">
      <c r="A77" s="386" t="s">
        <v>1102</v>
      </c>
      <c r="B77" s="1053" t="s">
        <v>1117</v>
      </c>
      <c r="C77" s="1054"/>
      <c r="D77" s="1055">
        <v>4.49</v>
      </c>
      <c r="E77" s="1056"/>
      <c r="F77" s="215"/>
    </row>
    <row r="78" spans="1:6" x14ac:dyDescent="0.25">
      <c r="A78" s="386" t="s">
        <v>1103</v>
      </c>
      <c r="B78" s="1053" t="s">
        <v>1118</v>
      </c>
      <c r="C78" s="1054"/>
      <c r="D78" s="1055">
        <v>3.81</v>
      </c>
      <c r="E78" s="1056"/>
      <c r="F78" s="215"/>
    </row>
    <row r="79" spans="1:6" x14ac:dyDescent="0.25">
      <c r="A79" s="385" t="s">
        <v>30</v>
      </c>
      <c r="B79" s="389" t="s">
        <v>41</v>
      </c>
      <c r="C79" s="389" t="s">
        <v>31</v>
      </c>
      <c r="D79" s="389" t="s">
        <v>147</v>
      </c>
      <c r="E79" s="389" t="s">
        <v>148</v>
      </c>
      <c r="F79" s="215"/>
    </row>
    <row r="80" spans="1:6" x14ac:dyDescent="0.25">
      <c r="A80" s="390" t="s">
        <v>1105</v>
      </c>
      <c r="B80" s="391" t="s">
        <v>1109</v>
      </c>
      <c r="C80" s="392" t="s">
        <v>98</v>
      </c>
      <c r="D80" s="393">
        <v>45685</v>
      </c>
      <c r="E80" s="394">
        <v>96.94</v>
      </c>
      <c r="F80" s="215"/>
    </row>
    <row r="81" spans="1:6" x14ac:dyDescent="0.25">
      <c r="A81" s="389" t="s">
        <v>149</v>
      </c>
      <c r="B81" s="1049"/>
      <c r="C81" s="1050"/>
      <c r="D81" s="1051" t="s">
        <v>137</v>
      </c>
      <c r="E81" s="1052"/>
      <c r="F81" s="215"/>
    </row>
    <row r="82" spans="1:6" x14ac:dyDescent="0.25">
      <c r="A82" s="386" t="s">
        <v>1102</v>
      </c>
      <c r="B82" s="1053" t="s">
        <v>1117</v>
      </c>
      <c r="C82" s="1054"/>
      <c r="D82" s="1055">
        <v>116.66</v>
      </c>
      <c r="E82" s="1056"/>
      <c r="F82" s="215"/>
    </row>
    <row r="83" spans="1:6" x14ac:dyDescent="0.25">
      <c r="A83" s="386" t="s">
        <v>1106</v>
      </c>
      <c r="B83" s="1053" t="s">
        <v>1119</v>
      </c>
      <c r="C83" s="1054"/>
      <c r="D83" s="1055">
        <v>65.3</v>
      </c>
      <c r="E83" s="1056"/>
      <c r="F83" s="215"/>
    </row>
    <row r="84" spans="1:6" x14ac:dyDescent="0.25">
      <c r="A84" s="386" t="s">
        <v>1107</v>
      </c>
      <c r="B84" s="1053" t="s">
        <v>1120</v>
      </c>
      <c r="C84" s="1054"/>
      <c r="D84" s="1055">
        <v>96.94</v>
      </c>
      <c r="E84" s="1056"/>
      <c r="F84" s="215"/>
    </row>
    <row r="85" spans="1:6" x14ac:dyDescent="0.25">
      <c r="A85" s="385" t="s">
        <v>30</v>
      </c>
      <c r="B85" s="389" t="s">
        <v>41</v>
      </c>
      <c r="C85" s="389" t="s">
        <v>31</v>
      </c>
      <c r="D85" s="389" t="s">
        <v>147</v>
      </c>
      <c r="E85" s="389" t="s">
        <v>148</v>
      </c>
      <c r="F85" s="215"/>
    </row>
    <row r="86" spans="1:6" ht="25.5" x14ac:dyDescent="0.25">
      <c r="A86" s="390" t="s">
        <v>1110</v>
      </c>
      <c r="B86" s="391" t="s">
        <v>1114</v>
      </c>
      <c r="C86" s="392" t="s">
        <v>98</v>
      </c>
      <c r="D86" s="393">
        <v>45685</v>
      </c>
      <c r="E86" s="394">
        <v>86.76</v>
      </c>
      <c r="F86" s="215"/>
    </row>
    <row r="87" spans="1:6" x14ac:dyDescent="0.25">
      <c r="A87" s="389" t="s">
        <v>149</v>
      </c>
      <c r="B87" s="1049"/>
      <c r="C87" s="1050"/>
      <c r="D87" s="1051" t="s">
        <v>137</v>
      </c>
      <c r="E87" s="1052"/>
      <c r="F87" s="215"/>
    </row>
    <row r="88" spans="1:6" x14ac:dyDescent="0.25">
      <c r="A88" s="386" t="s">
        <v>1101</v>
      </c>
      <c r="B88" s="1053" t="s">
        <v>1116</v>
      </c>
      <c r="C88" s="1054"/>
      <c r="D88" s="1055">
        <v>86.76</v>
      </c>
      <c r="E88" s="1056"/>
      <c r="F88" s="215"/>
    </row>
    <row r="89" spans="1:6" x14ac:dyDescent="0.25">
      <c r="A89" s="386" t="s">
        <v>1107</v>
      </c>
      <c r="B89" s="1053" t="s">
        <v>1120</v>
      </c>
      <c r="C89" s="1054"/>
      <c r="D89" s="1055">
        <v>30.55</v>
      </c>
      <c r="E89" s="1056"/>
      <c r="F89" s="215"/>
    </row>
    <row r="90" spans="1:6" x14ac:dyDescent="0.25">
      <c r="A90" s="386" t="s">
        <v>1108</v>
      </c>
      <c r="B90" s="1053" t="s">
        <v>1121</v>
      </c>
      <c r="C90" s="1054"/>
      <c r="D90" s="1055">
        <v>90.87</v>
      </c>
      <c r="E90" s="1056"/>
      <c r="F90" s="215"/>
    </row>
    <row r="91" spans="1:6" x14ac:dyDescent="0.25">
      <c r="A91" s="385" t="s">
        <v>30</v>
      </c>
      <c r="B91" s="389" t="s">
        <v>41</v>
      </c>
      <c r="C91" s="389" t="s">
        <v>31</v>
      </c>
      <c r="D91" s="389" t="s">
        <v>147</v>
      </c>
      <c r="E91" s="389" t="s">
        <v>148</v>
      </c>
      <c r="F91" s="215"/>
    </row>
    <row r="92" spans="1:6" ht="25.5" x14ac:dyDescent="0.25">
      <c r="A92" s="390" t="s">
        <v>1115</v>
      </c>
      <c r="B92" s="391" t="s">
        <v>1099</v>
      </c>
      <c r="C92" s="392" t="s">
        <v>98</v>
      </c>
      <c r="D92" s="393">
        <v>45685</v>
      </c>
      <c r="E92" s="394">
        <v>24.75</v>
      </c>
      <c r="F92" s="215"/>
    </row>
    <row r="93" spans="1:6" x14ac:dyDescent="0.25">
      <c r="A93" s="389" t="s">
        <v>149</v>
      </c>
      <c r="B93" s="1049"/>
      <c r="C93" s="1050"/>
      <c r="D93" s="1051" t="s">
        <v>137</v>
      </c>
      <c r="E93" s="1052"/>
      <c r="F93" s="215"/>
    </row>
    <row r="94" spans="1:6" x14ac:dyDescent="0.25">
      <c r="A94" s="386" t="s">
        <v>1101</v>
      </c>
      <c r="B94" s="1053" t="s">
        <v>1116</v>
      </c>
      <c r="C94" s="1054"/>
      <c r="D94" s="1055">
        <v>27.61</v>
      </c>
      <c r="E94" s="1056"/>
      <c r="F94" s="215"/>
    </row>
    <row r="95" spans="1:6" x14ac:dyDescent="0.25">
      <c r="A95" s="386" t="s">
        <v>1107</v>
      </c>
      <c r="B95" s="1053" t="s">
        <v>1120</v>
      </c>
      <c r="C95" s="1054"/>
      <c r="D95" s="1055">
        <v>21.09</v>
      </c>
      <c r="E95" s="1056"/>
      <c r="F95" s="215"/>
    </row>
    <row r="96" spans="1:6" x14ac:dyDescent="0.25">
      <c r="A96" s="386" t="s">
        <v>1108</v>
      </c>
      <c r="B96" s="1053" t="s">
        <v>1121</v>
      </c>
      <c r="C96" s="1054"/>
      <c r="D96" s="1055">
        <v>24.75</v>
      </c>
      <c r="E96" s="1056"/>
      <c r="F96" s="215"/>
    </row>
    <row r="97" spans="1:5" x14ac:dyDescent="0.25">
      <c r="A97" s="385" t="s">
        <v>30</v>
      </c>
      <c r="B97" s="389" t="s">
        <v>41</v>
      </c>
      <c r="C97" s="389" t="s">
        <v>31</v>
      </c>
      <c r="D97" s="389" t="s">
        <v>147</v>
      </c>
      <c r="E97" s="389" t="s">
        <v>148</v>
      </c>
    </row>
    <row r="98" spans="1:5" x14ac:dyDescent="0.25">
      <c r="A98" s="390" t="s">
        <v>1163</v>
      </c>
      <c r="B98" s="391" t="s">
        <v>1164</v>
      </c>
      <c r="C98" s="392" t="s">
        <v>98</v>
      </c>
      <c r="D98" s="393">
        <v>45685</v>
      </c>
      <c r="E98" s="394">
        <v>104.12</v>
      </c>
    </row>
    <row r="99" spans="1:5" x14ac:dyDescent="0.25">
      <c r="A99" s="389" t="s">
        <v>149</v>
      </c>
      <c r="B99" s="1049"/>
      <c r="C99" s="1050"/>
      <c r="D99" s="1051" t="s">
        <v>137</v>
      </c>
      <c r="E99" s="1052"/>
    </row>
    <row r="100" spans="1:5" x14ac:dyDescent="0.25">
      <c r="A100" s="386" t="s">
        <v>1158</v>
      </c>
      <c r="B100" s="1053" t="s">
        <v>1169</v>
      </c>
      <c r="C100" s="1054"/>
      <c r="D100" s="1055">
        <v>110.89</v>
      </c>
      <c r="E100" s="1056"/>
    </row>
    <row r="101" spans="1:5" x14ac:dyDescent="0.25">
      <c r="A101" s="386" t="s">
        <v>1165</v>
      </c>
      <c r="B101" s="1053" t="s">
        <v>1168</v>
      </c>
      <c r="C101" s="1054"/>
      <c r="D101" s="1055">
        <v>97.34</v>
      </c>
      <c r="E101" s="1056"/>
    </row>
    <row r="102" spans="1:5" x14ac:dyDescent="0.25">
      <c r="A102" s="390" t="s">
        <v>30</v>
      </c>
      <c r="B102" s="391" t="s">
        <v>41</v>
      </c>
      <c r="C102" s="392" t="s">
        <v>31</v>
      </c>
      <c r="D102" s="389" t="s">
        <v>147</v>
      </c>
      <c r="E102" s="389" t="s">
        <v>148</v>
      </c>
    </row>
    <row r="103" spans="1:5" x14ac:dyDescent="0.25">
      <c r="A103" s="389" t="s">
        <v>1188</v>
      </c>
      <c r="B103" s="1049" t="s">
        <v>1192</v>
      </c>
      <c r="C103" s="1050" t="s">
        <v>98</v>
      </c>
      <c r="D103" s="393">
        <v>45443</v>
      </c>
      <c r="E103" s="394">
        <v>475.8</v>
      </c>
    </row>
    <row r="104" spans="1:5" x14ac:dyDescent="0.25">
      <c r="A104" s="386" t="s">
        <v>149</v>
      </c>
      <c r="B104" s="1053"/>
      <c r="C104" s="1054"/>
      <c r="D104" s="1055" t="s">
        <v>137</v>
      </c>
      <c r="E104" s="1056"/>
    </row>
    <row r="105" spans="1:5" x14ac:dyDescent="0.25">
      <c r="A105" s="386" t="s">
        <v>1189</v>
      </c>
      <c r="B105" s="1053" t="s">
        <v>1194</v>
      </c>
      <c r="C105" s="1054"/>
      <c r="D105" s="1055">
        <v>466.21</v>
      </c>
      <c r="E105" s="1056"/>
    </row>
    <row r="106" spans="1:5" x14ac:dyDescent="0.25">
      <c r="A106" s="386" t="s">
        <v>1190</v>
      </c>
      <c r="B106" s="1053" t="s">
        <v>1195</v>
      </c>
      <c r="C106" s="1054"/>
      <c r="D106" s="1055">
        <v>616.47</v>
      </c>
      <c r="E106" s="1056"/>
    </row>
    <row r="107" spans="1:5" x14ac:dyDescent="0.25">
      <c r="A107" s="386" t="s">
        <v>1191</v>
      </c>
      <c r="B107" s="1053" t="s">
        <v>1198</v>
      </c>
      <c r="C107" s="1054"/>
      <c r="D107" s="1055">
        <v>475.79999999999995</v>
      </c>
      <c r="E107" s="1056"/>
    </row>
    <row r="108" spans="1:5" x14ac:dyDescent="0.25">
      <c r="A108" s="390" t="s">
        <v>30</v>
      </c>
      <c r="B108" s="391" t="s">
        <v>41</v>
      </c>
      <c r="C108" s="392" t="s">
        <v>31</v>
      </c>
      <c r="D108" s="389" t="s">
        <v>147</v>
      </c>
      <c r="E108" s="389" t="s">
        <v>148</v>
      </c>
    </row>
    <row r="109" spans="1:5" ht="24.75" customHeight="1" x14ac:dyDescent="0.25">
      <c r="A109" s="389" t="s">
        <v>1241</v>
      </c>
      <c r="B109" s="1049" t="s">
        <v>1242</v>
      </c>
      <c r="C109" s="1050" t="s">
        <v>98</v>
      </c>
      <c r="D109" s="393">
        <v>45443</v>
      </c>
      <c r="E109" s="394">
        <v>1075.48</v>
      </c>
    </row>
    <row r="110" spans="1:5" x14ac:dyDescent="0.25">
      <c r="A110" s="386" t="s">
        <v>149</v>
      </c>
      <c r="B110" s="1053"/>
      <c r="C110" s="1054"/>
      <c r="D110" s="1055" t="s">
        <v>137</v>
      </c>
      <c r="E110" s="1056"/>
    </row>
    <row r="111" spans="1:5" x14ac:dyDescent="0.25">
      <c r="A111" s="386" t="s">
        <v>1232</v>
      </c>
      <c r="B111" s="1053" t="s">
        <v>1236</v>
      </c>
      <c r="C111" s="1054"/>
      <c r="D111" s="1055">
        <v>1436.08</v>
      </c>
      <c r="E111" s="1056"/>
    </row>
    <row r="112" spans="1:5" x14ac:dyDescent="0.25">
      <c r="A112" s="386" t="s">
        <v>1233</v>
      </c>
      <c r="B112" s="1053" t="s">
        <v>1238</v>
      </c>
      <c r="C112" s="1054"/>
      <c r="D112" s="1055">
        <v>937.18</v>
      </c>
      <c r="E112" s="1056"/>
    </row>
    <row r="113" spans="1:5" x14ac:dyDescent="0.25">
      <c r="A113" s="386" t="s">
        <v>1234</v>
      </c>
      <c r="B113" s="1053" t="s">
        <v>1240</v>
      </c>
      <c r="C113" s="1054"/>
      <c r="D113" s="1055">
        <v>1075.48</v>
      </c>
      <c r="E113" s="1056"/>
    </row>
    <row r="114" spans="1:5" x14ac:dyDescent="0.25">
      <c r="A114" s="390" t="s">
        <v>30</v>
      </c>
      <c r="B114" s="391" t="s">
        <v>41</v>
      </c>
      <c r="C114" s="392" t="s">
        <v>31</v>
      </c>
      <c r="D114" s="389" t="s">
        <v>147</v>
      </c>
      <c r="E114" s="389" t="s">
        <v>148</v>
      </c>
    </row>
    <row r="115" spans="1:5" x14ac:dyDescent="0.25">
      <c r="A115" s="389" t="s">
        <v>1246</v>
      </c>
      <c r="B115" s="1049" t="s">
        <v>1248</v>
      </c>
      <c r="C115" s="1050" t="s">
        <v>36</v>
      </c>
      <c r="D115" s="393">
        <v>45443</v>
      </c>
      <c r="E115" s="394">
        <v>204.74</v>
      </c>
    </row>
    <row r="116" spans="1:5" x14ac:dyDescent="0.25">
      <c r="A116" s="386" t="s">
        <v>149</v>
      </c>
      <c r="B116" s="1053"/>
      <c r="C116" s="1054"/>
      <c r="D116" s="1055" t="s">
        <v>137</v>
      </c>
      <c r="E116" s="1056"/>
    </row>
    <row r="117" spans="1:5" x14ac:dyDescent="0.25">
      <c r="A117" s="386" t="s">
        <v>1247</v>
      </c>
      <c r="B117" s="1053" t="s">
        <v>1250</v>
      </c>
      <c r="C117" s="1054"/>
      <c r="D117" s="1055">
        <v>204.74</v>
      </c>
      <c r="E117" s="1056"/>
    </row>
    <row r="118" spans="1:5" x14ac:dyDescent="0.25">
      <c r="A118" s="386" t="s">
        <v>1189</v>
      </c>
      <c r="B118" s="1053" t="s">
        <v>1194</v>
      </c>
      <c r="C118" s="1054"/>
      <c r="D118" s="1055">
        <v>207.75</v>
      </c>
      <c r="E118" s="1056"/>
    </row>
    <row r="119" spans="1:5" x14ac:dyDescent="0.25">
      <c r="A119" s="386" t="s">
        <v>1190</v>
      </c>
      <c r="B119" s="1053" t="s">
        <v>1195</v>
      </c>
      <c r="C119" s="1054"/>
      <c r="D119" s="1055">
        <v>198.75</v>
      </c>
      <c r="E119" s="1056"/>
    </row>
  </sheetData>
  <autoFilter ref="A1:A43" xr:uid="{00000000-0009-0000-0000-000009000000}"/>
  <dataConsolidate/>
  <mergeCells count="106">
    <mergeCell ref="B113:C113"/>
    <mergeCell ref="D113:E113"/>
    <mergeCell ref="B119:C119"/>
    <mergeCell ref="D119:E119"/>
    <mergeCell ref="B103:C103"/>
    <mergeCell ref="B109:C109"/>
    <mergeCell ref="B115:C115"/>
    <mergeCell ref="B112:C112"/>
    <mergeCell ref="D112:E112"/>
    <mergeCell ref="B118:C118"/>
    <mergeCell ref="D118:E118"/>
    <mergeCell ref="B116:C116"/>
    <mergeCell ref="D116:E116"/>
    <mergeCell ref="B117:C117"/>
    <mergeCell ref="D117:E117"/>
    <mergeCell ref="B99:C99"/>
    <mergeCell ref="D99:E99"/>
    <mergeCell ref="B100:C100"/>
    <mergeCell ref="D100:E100"/>
    <mergeCell ref="B101:C101"/>
    <mergeCell ref="D101:E101"/>
    <mergeCell ref="B110:C110"/>
    <mergeCell ref="D110:E110"/>
    <mergeCell ref="B111:C111"/>
    <mergeCell ref="D111:E111"/>
    <mergeCell ref="B104:C104"/>
    <mergeCell ref="D104:E104"/>
    <mergeCell ref="B105:C105"/>
    <mergeCell ref="D105:E105"/>
    <mergeCell ref="B106:C106"/>
    <mergeCell ref="D106:E106"/>
    <mergeCell ref="B107:C107"/>
    <mergeCell ref="D107:E107"/>
    <mergeCell ref="B89:C89"/>
    <mergeCell ref="D89:E89"/>
    <mergeCell ref="B90:C90"/>
    <mergeCell ref="D90:E90"/>
    <mergeCell ref="B96:C96"/>
    <mergeCell ref="D96:E96"/>
    <mergeCell ref="B93:C93"/>
    <mergeCell ref="D93:E93"/>
    <mergeCell ref="B94:C94"/>
    <mergeCell ref="D94:E94"/>
    <mergeCell ref="B95:C95"/>
    <mergeCell ref="D95:E95"/>
    <mergeCell ref="B82:C82"/>
    <mergeCell ref="D82:E82"/>
    <mergeCell ref="B83:C83"/>
    <mergeCell ref="D83:E83"/>
    <mergeCell ref="B84:C84"/>
    <mergeCell ref="D84:E84"/>
    <mergeCell ref="B87:C87"/>
    <mergeCell ref="D87:E87"/>
    <mergeCell ref="B88:C88"/>
    <mergeCell ref="D88:E88"/>
    <mergeCell ref="A4:E4"/>
    <mergeCell ref="D5:E5"/>
    <mergeCell ref="B46:C46"/>
    <mergeCell ref="D46:E46"/>
    <mergeCell ref="B47:C47"/>
    <mergeCell ref="D47:E47"/>
    <mergeCell ref="B48:C48"/>
    <mergeCell ref="D48:E48"/>
    <mergeCell ref="D6:E8"/>
    <mergeCell ref="B55:C55"/>
    <mergeCell ref="D55:E55"/>
    <mergeCell ref="B52:C52"/>
    <mergeCell ref="D52:E52"/>
    <mergeCell ref="B53:C53"/>
    <mergeCell ref="D53:E53"/>
    <mergeCell ref="B54:C54"/>
    <mergeCell ref="D54:E54"/>
    <mergeCell ref="B49:C49"/>
    <mergeCell ref="D49:E49"/>
    <mergeCell ref="B58:C58"/>
    <mergeCell ref="D58:E58"/>
    <mergeCell ref="B59:C59"/>
    <mergeCell ref="D59:E59"/>
    <mergeCell ref="B60:C60"/>
    <mergeCell ref="D60:E60"/>
    <mergeCell ref="B70:C70"/>
    <mergeCell ref="D70:E70"/>
    <mergeCell ref="B71:C71"/>
    <mergeCell ref="D71:E71"/>
    <mergeCell ref="B63:C63"/>
    <mergeCell ref="D63:E63"/>
    <mergeCell ref="B64:C64"/>
    <mergeCell ref="D64:E64"/>
    <mergeCell ref="B65:C65"/>
    <mergeCell ref="D65:E65"/>
    <mergeCell ref="B66:C66"/>
    <mergeCell ref="D66:E66"/>
    <mergeCell ref="B69:C69"/>
    <mergeCell ref="D69:E69"/>
    <mergeCell ref="B81:C81"/>
    <mergeCell ref="D81:E81"/>
    <mergeCell ref="B72:C72"/>
    <mergeCell ref="D72:E72"/>
    <mergeCell ref="B75:C75"/>
    <mergeCell ref="D75:E75"/>
    <mergeCell ref="B76:C76"/>
    <mergeCell ref="D76:E76"/>
    <mergeCell ref="B77:C77"/>
    <mergeCell ref="D77:E77"/>
    <mergeCell ref="B78:C78"/>
    <mergeCell ref="D78:E78"/>
  </mergeCells>
  <phoneticPr fontId="2" type="noConversion"/>
  <printOptions horizontalCentered="1"/>
  <pageMargins left="0.39370078740157483" right="0.39370078740157483" top="0.39370078740157483" bottom="0.39370078740157483" header="0.31496062992125984" footer="0.31496062992125984"/>
  <pageSetup paperSize="9" scale="75" fitToHeight="0" orientation="portrait" r:id="rId1"/>
  <headerFooter>
    <oddFooter>Página &amp;P de &amp;N</oddFooter>
  </headerFooter>
  <rowBreaks count="1" manualBreakCount="1">
    <brk id="66" max="4"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tabColor theme="4" tint="0.79998168889431442"/>
    <pageSetUpPr fitToPage="1"/>
  </sheetPr>
  <dimension ref="A1:AB70"/>
  <sheetViews>
    <sheetView zoomScale="80" zoomScaleNormal="80" zoomScaleSheetLayoutView="70" workbookViewId="0">
      <selection activeCell="G27" sqref="G27"/>
    </sheetView>
  </sheetViews>
  <sheetFormatPr defaultRowHeight="15" x14ac:dyDescent="0.25"/>
  <cols>
    <col min="1" max="1" width="10.5703125" bestFit="1" customWidth="1"/>
    <col min="2" max="2" width="18.7109375" style="156" customWidth="1"/>
    <col min="3" max="3" width="32.5703125" customWidth="1"/>
    <col min="4" max="4" width="10.85546875" bestFit="1" customWidth="1"/>
    <col min="5" max="5" width="20.5703125" bestFit="1" customWidth="1"/>
    <col min="6" max="6" width="18.42578125" bestFit="1" customWidth="1"/>
    <col min="7" max="7" width="8.85546875" bestFit="1" customWidth="1"/>
    <col min="8" max="8" width="12.85546875" bestFit="1" customWidth="1"/>
    <col min="9" max="9" width="18" bestFit="1" customWidth="1"/>
    <col min="10" max="10" width="9.42578125" bestFit="1" customWidth="1"/>
    <col min="11" max="11" width="12.85546875" bestFit="1" customWidth="1"/>
    <col min="12" max="12" width="19.85546875" bestFit="1" customWidth="1"/>
    <col min="13" max="13" width="8.85546875" bestFit="1" customWidth="1"/>
    <col min="14" max="14" width="12.85546875" bestFit="1" customWidth="1"/>
    <col min="15" max="15" width="20.42578125" bestFit="1" customWidth="1"/>
    <col min="16" max="16" width="8.85546875" bestFit="1" customWidth="1"/>
    <col min="17" max="17" width="12.85546875" bestFit="1" customWidth="1"/>
    <col min="18" max="18" width="20.42578125" bestFit="1" customWidth="1"/>
    <col min="19" max="19" width="9.42578125" bestFit="1" customWidth="1"/>
    <col min="20" max="20" width="12.85546875" bestFit="1" customWidth="1"/>
    <col min="21" max="21" width="14.85546875" customWidth="1"/>
    <col min="22" max="22" width="8.7109375" bestFit="1" customWidth="1"/>
    <col min="23" max="23" width="12.7109375" bestFit="1" customWidth="1"/>
    <col min="24" max="24" width="8.5703125" bestFit="1" customWidth="1"/>
    <col min="25" max="25" width="13.85546875" customWidth="1"/>
    <col min="26" max="26" width="6" bestFit="1" customWidth="1"/>
    <col min="27" max="27" width="13.85546875" customWidth="1"/>
    <col min="28" max="28" width="6" bestFit="1" customWidth="1"/>
  </cols>
  <sheetData>
    <row r="1" spans="1:28" ht="14.45" customHeight="1" x14ac:dyDescent="0.25">
      <c r="A1" s="421"/>
      <c r="B1" s="422"/>
      <c r="C1" s="1064" t="s">
        <v>1</v>
      </c>
      <c r="D1" s="1065"/>
      <c r="E1" s="1065"/>
      <c r="F1" s="1065"/>
      <c r="G1" s="1065"/>
      <c r="H1" s="1065"/>
      <c r="I1" s="1065"/>
      <c r="J1" s="1065"/>
      <c r="K1" s="1065"/>
      <c r="L1" s="1065"/>
      <c r="M1" s="296"/>
      <c r="N1" s="296"/>
      <c r="O1" s="296"/>
      <c r="P1" s="296"/>
      <c r="Q1" s="296"/>
      <c r="R1" s="296"/>
      <c r="S1" s="296"/>
      <c r="T1" s="296"/>
      <c r="U1" s="662"/>
      <c r="V1" s="662"/>
      <c r="W1" s="662"/>
      <c r="X1" s="691"/>
    </row>
    <row r="2" spans="1:28" ht="14.45" customHeight="1" x14ac:dyDescent="0.25">
      <c r="A2" s="423"/>
      <c r="B2" s="424"/>
      <c r="C2" s="1070" t="s">
        <v>78</v>
      </c>
      <c r="D2" s="1071"/>
      <c r="E2" s="1071"/>
      <c r="F2" s="1071"/>
      <c r="G2" s="1071"/>
      <c r="H2" s="1071"/>
      <c r="I2" s="1071"/>
      <c r="J2" s="1071"/>
      <c r="K2" s="1071"/>
      <c r="L2" s="1071"/>
      <c r="M2" s="427"/>
      <c r="N2" s="427"/>
      <c r="O2" s="427"/>
      <c r="P2" s="427"/>
      <c r="Q2" s="427"/>
      <c r="R2" s="427"/>
      <c r="S2" s="427"/>
      <c r="T2" s="427"/>
      <c r="U2" s="692"/>
      <c r="V2" s="692"/>
      <c r="W2" s="692"/>
      <c r="X2" s="693"/>
    </row>
    <row r="3" spans="1:28" ht="14.45" customHeight="1" x14ac:dyDescent="0.25">
      <c r="A3" s="425"/>
      <c r="B3" s="426"/>
      <c r="C3" s="1064" t="s">
        <v>26</v>
      </c>
      <c r="D3" s="1065"/>
      <c r="E3" s="1065"/>
      <c r="F3" s="1065"/>
      <c r="G3" s="1065"/>
      <c r="H3" s="1065"/>
      <c r="I3" s="1065"/>
      <c r="J3" s="1065"/>
      <c r="K3" s="1065"/>
      <c r="L3" s="581"/>
      <c r="M3" s="296"/>
      <c r="N3" s="296"/>
      <c r="O3" s="296"/>
      <c r="P3" s="296"/>
      <c r="Q3" s="296"/>
      <c r="R3" s="296"/>
      <c r="S3" s="296"/>
      <c r="T3" s="296"/>
      <c r="U3" s="694"/>
      <c r="V3" s="694"/>
      <c r="W3" s="694"/>
      <c r="X3" s="695"/>
    </row>
    <row r="4" spans="1:28" ht="20.45" customHeight="1" x14ac:dyDescent="0.25">
      <c r="A4" s="1041" t="s">
        <v>651</v>
      </c>
      <c r="B4" s="1041"/>
      <c r="C4" s="1041"/>
      <c r="D4" s="1041"/>
      <c r="E4" s="1041"/>
      <c r="F4" s="1041"/>
      <c r="G4" s="1041"/>
      <c r="H4" s="1041"/>
      <c r="I4" s="1041"/>
      <c r="J4" s="1041"/>
      <c r="K4" s="1041"/>
      <c r="L4" s="1041"/>
      <c r="M4" s="1041"/>
      <c r="N4" s="1041"/>
      <c r="O4" s="1041"/>
      <c r="P4" s="1041"/>
      <c r="Q4" s="1041"/>
      <c r="R4" s="1041"/>
      <c r="S4" s="1041"/>
      <c r="T4" s="1041"/>
      <c r="U4" s="1041"/>
      <c r="V4" s="1041"/>
      <c r="W4" s="1041"/>
      <c r="X4" s="1041"/>
    </row>
    <row r="5" spans="1:28" ht="14.45" customHeight="1" x14ac:dyDescent="0.25">
      <c r="A5" s="411" t="s">
        <v>50</v>
      </c>
      <c r="B5" s="1068" t="s">
        <v>1300</v>
      </c>
      <c r="C5" s="1068"/>
      <c r="D5" s="1068"/>
      <c r="E5" s="1068"/>
      <c r="F5" s="1068"/>
      <c r="G5" s="1068"/>
      <c r="H5" s="1068"/>
      <c r="I5" s="1068"/>
      <c r="J5" s="1068"/>
      <c r="K5" s="1068"/>
      <c r="L5" s="1068"/>
      <c r="M5" s="1068"/>
      <c r="N5" s="1068"/>
      <c r="O5" s="1068"/>
      <c r="P5" s="1068"/>
      <c r="Q5" s="1068"/>
      <c r="R5" s="1068"/>
      <c r="S5" s="1068"/>
      <c r="T5" s="1068"/>
      <c r="U5" s="1075" t="s">
        <v>37</v>
      </c>
      <c r="V5" s="1075"/>
      <c r="W5" s="1075"/>
      <c r="X5" s="1075"/>
    </row>
    <row r="6" spans="1:28" ht="14.45" customHeight="1" x14ac:dyDescent="0.25">
      <c r="A6" s="411" t="s">
        <v>51</v>
      </c>
      <c r="B6" s="1068" t="s">
        <v>91</v>
      </c>
      <c r="C6" s="1068"/>
      <c r="D6" s="1068"/>
      <c r="E6" s="1068"/>
      <c r="F6" s="1068"/>
      <c r="G6" s="1068"/>
      <c r="H6" s="1068"/>
      <c r="I6" s="1068"/>
      <c r="J6" s="1068"/>
      <c r="K6" s="1068"/>
      <c r="L6" s="1068"/>
      <c r="M6" s="1068"/>
      <c r="N6" s="1068"/>
      <c r="O6" s="1068"/>
      <c r="P6" s="1068"/>
      <c r="Q6" s="1068"/>
      <c r="R6" s="1068"/>
      <c r="S6" s="1068"/>
      <c r="T6" s="1068"/>
      <c r="U6" s="1074" t="s">
        <v>1161</v>
      </c>
      <c r="V6" s="1074"/>
      <c r="W6" s="1074"/>
      <c r="X6" s="1074"/>
    </row>
    <row r="7" spans="1:28" ht="14.45" customHeight="1" x14ac:dyDescent="0.25">
      <c r="A7" s="411" t="s">
        <v>52</v>
      </c>
      <c r="B7" s="1068" t="s">
        <v>1362</v>
      </c>
      <c r="C7" s="1068"/>
      <c r="D7" s="1068"/>
      <c r="E7" s="1068"/>
      <c r="F7" s="1068"/>
      <c r="G7" s="1068"/>
      <c r="H7" s="1068"/>
      <c r="I7" s="1068"/>
      <c r="J7" s="1068"/>
      <c r="K7" s="1068"/>
      <c r="L7" s="1068"/>
      <c r="M7" s="1068"/>
      <c r="N7" s="1068"/>
      <c r="O7" s="1068"/>
      <c r="P7" s="1068"/>
      <c r="Q7" s="1068"/>
      <c r="R7" s="1068"/>
      <c r="S7" s="1068"/>
      <c r="T7" s="1068"/>
      <c r="U7" s="1074"/>
      <c r="V7" s="1074"/>
      <c r="W7" s="1074"/>
      <c r="X7" s="1074"/>
    </row>
    <row r="8" spans="1:28" ht="14.45" customHeight="1" x14ac:dyDescent="0.25">
      <c r="A8" s="411" t="s">
        <v>53</v>
      </c>
      <c r="B8" s="1068" t="s">
        <v>1364</v>
      </c>
      <c r="C8" s="1068"/>
      <c r="D8" s="1068"/>
      <c r="E8" s="1068"/>
      <c r="F8" s="1068"/>
      <c r="G8" s="1068"/>
      <c r="H8" s="1068"/>
      <c r="I8" s="1068"/>
      <c r="J8" s="1068"/>
      <c r="K8" s="1068"/>
      <c r="L8" s="1068"/>
      <c r="M8" s="1068"/>
      <c r="N8" s="1068"/>
      <c r="O8" s="1068"/>
      <c r="P8" s="1068"/>
      <c r="Q8" s="1068"/>
      <c r="R8" s="1068"/>
      <c r="S8" s="1068"/>
      <c r="T8" s="1068"/>
      <c r="U8" s="1074"/>
      <c r="V8" s="1074"/>
      <c r="W8" s="1074"/>
      <c r="X8" s="1074"/>
    </row>
    <row r="9" spans="1:28" ht="15" customHeight="1" x14ac:dyDescent="0.3">
      <c r="A9" s="1067" t="s">
        <v>5</v>
      </c>
      <c r="B9" s="1067" t="s">
        <v>6</v>
      </c>
      <c r="C9" s="1067"/>
      <c r="D9" s="1073" t="s">
        <v>0</v>
      </c>
      <c r="E9" s="1076" t="s">
        <v>14</v>
      </c>
      <c r="F9" s="1069" t="s">
        <v>7</v>
      </c>
      <c r="G9" s="1069"/>
      <c r="H9" s="1069"/>
      <c r="I9" s="1069" t="s">
        <v>38</v>
      </c>
      <c r="J9" s="1069"/>
      <c r="K9" s="1069"/>
      <c r="L9" s="1069" t="s">
        <v>39</v>
      </c>
      <c r="M9" s="1069"/>
      <c r="N9" s="1069"/>
      <c r="O9" s="1069" t="s">
        <v>49</v>
      </c>
      <c r="P9" s="1069"/>
      <c r="Q9" s="1069"/>
      <c r="R9" s="1069" t="s">
        <v>215</v>
      </c>
      <c r="S9" s="1069"/>
      <c r="T9" s="1069"/>
      <c r="U9" s="1069" t="s">
        <v>216</v>
      </c>
      <c r="V9" s="1069"/>
      <c r="W9" s="1069"/>
      <c r="X9" s="395" t="s">
        <v>158</v>
      </c>
    </row>
    <row r="10" spans="1:28" x14ac:dyDescent="0.25">
      <c r="A10" s="1067" t="s">
        <v>5</v>
      </c>
      <c r="B10" s="1067"/>
      <c r="C10" s="1067"/>
      <c r="D10" s="1073"/>
      <c r="E10" s="1076"/>
      <c r="F10" s="398" t="s">
        <v>15</v>
      </c>
      <c r="G10" s="398" t="s">
        <v>0</v>
      </c>
      <c r="H10" s="398" t="s">
        <v>346</v>
      </c>
      <c r="I10" s="398" t="s">
        <v>15</v>
      </c>
      <c r="J10" s="398" t="s">
        <v>0</v>
      </c>
      <c r="K10" s="398" t="s">
        <v>346</v>
      </c>
      <c r="L10" s="398" t="s">
        <v>15</v>
      </c>
      <c r="M10" s="398" t="s">
        <v>0</v>
      </c>
      <c r="N10" s="398" t="s">
        <v>346</v>
      </c>
      <c r="O10" s="398" t="s">
        <v>15</v>
      </c>
      <c r="P10" s="398" t="s">
        <v>0</v>
      </c>
      <c r="Q10" s="398" t="s">
        <v>346</v>
      </c>
      <c r="R10" s="398" t="s">
        <v>15</v>
      </c>
      <c r="S10" s="398" t="s">
        <v>0</v>
      </c>
      <c r="T10" s="398" t="s">
        <v>346</v>
      </c>
      <c r="U10" s="398" t="s">
        <v>15</v>
      </c>
      <c r="V10" s="398" t="s">
        <v>0</v>
      </c>
      <c r="W10" s="398" t="s">
        <v>346</v>
      </c>
      <c r="X10" s="399"/>
    </row>
    <row r="11" spans="1:28" ht="25.5" customHeight="1" x14ac:dyDescent="0.25">
      <c r="A11" s="397" t="s">
        <v>462</v>
      </c>
      <c r="B11" s="1066" t="s">
        <v>4</v>
      </c>
      <c r="C11" s="1066"/>
      <c r="D11" s="402">
        <v>3.4296332757243933E-2</v>
      </c>
      <c r="E11" s="404">
        <v>76673.349999999991</v>
      </c>
      <c r="F11" s="400">
        <v>76673.349999999991</v>
      </c>
      <c r="G11" s="401">
        <v>1</v>
      </c>
      <c r="H11" s="402">
        <v>1</v>
      </c>
      <c r="I11" s="400">
        <v>0</v>
      </c>
      <c r="J11" s="401"/>
      <c r="K11" s="402">
        <v>1</v>
      </c>
      <c r="L11" s="400">
        <v>0</v>
      </c>
      <c r="M11" s="401"/>
      <c r="N11" s="402">
        <v>1</v>
      </c>
      <c r="O11" s="400">
        <v>0</v>
      </c>
      <c r="P11" s="401"/>
      <c r="Q11" s="402">
        <v>1</v>
      </c>
      <c r="R11" s="400">
        <v>0</v>
      </c>
      <c r="S11" s="401"/>
      <c r="T11" s="402">
        <v>1</v>
      </c>
      <c r="U11" s="400">
        <v>0</v>
      </c>
      <c r="V11" s="401"/>
      <c r="W11" s="402">
        <v>1</v>
      </c>
      <c r="X11" s="400">
        <v>1</v>
      </c>
      <c r="Z11" s="1"/>
      <c r="AB11" s="1"/>
    </row>
    <row r="12" spans="1:28" ht="15" customHeight="1" x14ac:dyDescent="0.25">
      <c r="A12" s="397" t="s">
        <v>468</v>
      </c>
      <c r="B12" s="1066" t="s">
        <v>560</v>
      </c>
      <c r="C12" s="1066"/>
      <c r="D12" s="402">
        <v>3.1246776332543975E-2</v>
      </c>
      <c r="E12" s="404">
        <v>69855.72</v>
      </c>
      <c r="F12" s="400">
        <v>69855.72</v>
      </c>
      <c r="G12" s="401">
        <v>1</v>
      </c>
      <c r="H12" s="402">
        <v>1</v>
      </c>
      <c r="I12" s="400">
        <v>0</v>
      </c>
      <c r="J12" s="401"/>
      <c r="K12" s="402">
        <v>1</v>
      </c>
      <c r="L12" s="400">
        <v>0</v>
      </c>
      <c r="M12" s="401"/>
      <c r="N12" s="402">
        <v>1</v>
      </c>
      <c r="O12" s="400">
        <v>0</v>
      </c>
      <c r="P12" s="401"/>
      <c r="Q12" s="402">
        <v>1</v>
      </c>
      <c r="R12" s="400">
        <v>0</v>
      </c>
      <c r="S12" s="401"/>
      <c r="T12" s="402">
        <v>1</v>
      </c>
      <c r="U12" s="400">
        <v>0</v>
      </c>
      <c r="V12" s="401"/>
      <c r="W12" s="402">
        <v>1</v>
      </c>
      <c r="X12" s="400">
        <v>1</v>
      </c>
      <c r="Z12" s="1"/>
      <c r="AB12" s="1"/>
    </row>
    <row r="13" spans="1:28" ht="15" customHeight="1" x14ac:dyDescent="0.25">
      <c r="A13" s="397" t="s">
        <v>470</v>
      </c>
      <c r="B13" s="1066" t="s">
        <v>209</v>
      </c>
      <c r="C13" s="1066"/>
      <c r="D13" s="402">
        <v>0.19237268840091096</v>
      </c>
      <c r="E13" s="404">
        <v>430071.01</v>
      </c>
      <c r="F13" s="400">
        <v>0</v>
      </c>
      <c r="G13" s="401"/>
      <c r="H13" s="402">
        <v>0</v>
      </c>
      <c r="I13" s="400">
        <v>64510.6515</v>
      </c>
      <c r="J13" s="401">
        <v>0.15</v>
      </c>
      <c r="K13" s="402">
        <v>0.15</v>
      </c>
      <c r="L13" s="400">
        <v>107517.7525</v>
      </c>
      <c r="M13" s="401">
        <v>0.25</v>
      </c>
      <c r="N13" s="402">
        <v>0.4</v>
      </c>
      <c r="O13" s="400">
        <v>258042.606</v>
      </c>
      <c r="P13" s="401">
        <v>0.6</v>
      </c>
      <c r="Q13" s="402">
        <v>1</v>
      </c>
      <c r="R13" s="400">
        <v>0</v>
      </c>
      <c r="S13" s="401"/>
      <c r="T13" s="402">
        <v>1</v>
      </c>
      <c r="U13" s="400">
        <v>0</v>
      </c>
      <c r="V13" s="401"/>
      <c r="W13" s="402">
        <v>1</v>
      </c>
      <c r="X13" s="400">
        <v>1</v>
      </c>
      <c r="Z13" s="1"/>
      <c r="AB13" s="1"/>
    </row>
    <row r="14" spans="1:28" x14ac:dyDescent="0.25">
      <c r="A14" s="397" t="s">
        <v>475</v>
      </c>
      <c r="B14" s="1066" t="s">
        <v>99</v>
      </c>
      <c r="C14" s="1066"/>
      <c r="D14" s="402">
        <v>6.9196826253065571E-2</v>
      </c>
      <c r="E14" s="404">
        <v>154697.37</v>
      </c>
      <c r="F14" s="400">
        <v>0</v>
      </c>
      <c r="G14" s="401"/>
      <c r="H14" s="402">
        <v>0</v>
      </c>
      <c r="I14" s="400">
        <v>0</v>
      </c>
      <c r="J14" s="401"/>
      <c r="K14" s="402">
        <v>0</v>
      </c>
      <c r="L14" s="400">
        <v>0</v>
      </c>
      <c r="M14" s="401"/>
      <c r="N14" s="402">
        <v>0</v>
      </c>
      <c r="O14" s="400">
        <v>15469.737000000001</v>
      </c>
      <c r="P14" s="401">
        <v>0.1</v>
      </c>
      <c r="Q14" s="402">
        <v>0.1</v>
      </c>
      <c r="R14" s="400">
        <v>139227.633</v>
      </c>
      <c r="S14" s="401">
        <v>0.9</v>
      </c>
      <c r="T14" s="402">
        <v>1</v>
      </c>
      <c r="U14" s="400">
        <v>0</v>
      </c>
      <c r="V14" s="401"/>
      <c r="W14" s="402">
        <v>1</v>
      </c>
      <c r="X14" s="400">
        <v>1</v>
      </c>
      <c r="Z14" s="1"/>
      <c r="AB14" s="1"/>
    </row>
    <row r="15" spans="1:28" x14ac:dyDescent="0.25">
      <c r="A15" s="397" t="s">
        <v>477</v>
      </c>
      <c r="B15" s="1066" t="s">
        <v>102</v>
      </c>
      <c r="C15" s="1066"/>
      <c r="D15" s="402">
        <v>6.9359484053250958E-2</v>
      </c>
      <c r="E15" s="404">
        <v>155061.00999999998</v>
      </c>
      <c r="F15" s="400">
        <v>0</v>
      </c>
      <c r="G15" s="401"/>
      <c r="H15" s="402">
        <v>0</v>
      </c>
      <c r="I15" s="400">
        <v>0</v>
      </c>
      <c r="J15" s="401"/>
      <c r="K15" s="402">
        <v>0</v>
      </c>
      <c r="L15" s="400">
        <v>0</v>
      </c>
      <c r="M15" s="401"/>
      <c r="N15" s="402">
        <v>0</v>
      </c>
      <c r="O15" s="400">
        <v>0</v>
      </c>
      <c r="P15" s="401"/>
      <c r="Q15" s="402">
        <v>0</v>
      </c>
      <c r="R15" s="400">
        <v>77530.50499999999</v>
      </c>
      <c r="S15" s="401">
        <v>0.5</v>
      </c>
      <c r="T15" s="402">
        <v>0.5</v>
      </c>
      <c r="U15" s="400">
        <v>77530.50499999999</v>
      </c>
      <c r="V15" s="401">
        <v>0.5</v>
      </c>
      <c r="W15" s="402">
        <v>1</v>
      </c>
      <c r="X15" s="400">
        <v>1</v>
      </c>
      <c r="Z15" s="1"/>
      <c r="AB15" s="1"/>
    </row>
    <row r="16" spans="1:28" ht="15" customHeight="1" x14ac:dyDescent="0.25">
      <c r="A16" s="397" t="s">
        <v>480</v>
      </c>
      <c r="B16" s="1066" t="s">
        <v>105</v>
      </c>
      <c r="C16" s="1066"/>
      <c r="D16" s="402">
        <v>0.12085814057872594</v>
      </c>
      <c r="E16" s="404">
        <v>270192.11</v>
      </c>
      <c r="F16" s="400">
        <v>0</v>
      </c>
      <c r="G16" s="401"/>
      <c r="H16" s="402">
        <v>0</v>
      </c>
      <c r="I16" s="400">
        <v>0</v>
      </c>
      <c r="J16" s="401"/>
      <c r="K16" s="402">
        <v>0</v>
      </c>
      <c r="L16" s="400">
        <v>0</v>
      </c>
      <c r="M16" s="401"/>
      <c r="N16" s="402">
        <v>0</v>
      </c>
      <c r="O16" s="400">
        <v>0</v>
      </c>
      <c r="P16" s="401"/>
      <c r="Q16" s="402">
        <v>0</v>
      </c>
      <c r="R16" s="400">
        <v>0</v>
      </c>
      <c r="S16" s="401"/>
      <c r="T16" s="402">
        <v>0</v>
      </c>
      <c r="U16" s="400">
        <v>0</v>
      </c>
      <c r="V16" s="401"/>
      <c r="W16" s="402">
        <v>0</v>
      </c>
      <c r="X16" s="400">
        <v>0</v>
      </c>
      <c r="Z16" s="1"/>
      <c r="AB16" s="1"/>
    </row>
    <row r="17" spans="1:28" ht="15" customHeight="1" x14ac:dyDescent="0.25">
      <c r="A17" s="397" t="s">
        <v>483</v>
      </c>
      <c r="B17" s="1066" t="s">
        <v>108</v>
      </c>
      <c r="C17" s="1066"/>
      <c r="D17" s="402">
        <v>6.99526634669069E-2</v>
      </c>
      <c r="E17" s="404">
        <v>156387.13</v>
      </c>
      <c r="F17" s="400">
        <v>0</v>
      </c>
      <c r="G17" s="401"/>
      <c r="H17" s="402">
        <v>0</v>
      </c>
      <c r="I17" s="400">
        <v>0</v>
      </c>
      <c r="J17" s="401"/>
      <c r="K17" s="402">
        <v>0</v>
      </c>
      <c r="L17" s="400">
        <v>0</v>
      </c>
      <c r="M17" s="401"/>
      <c r="N17" s="402">
        <v>0</v>
      </c>
      <c r="O17" s="400">
        <v>0</v>
      </c>
      <c r="P17" s="401"/>
      <c r="Q17" s="402">
        <v>0</v>
      </c>
      <c r="R17" s="400">
        <v>0</v>
      </c>
      <c r="S17" s="401"/>
      <c r="T17" s="402">
        <v>0</v>
      </c>
      <c r="U17" s="400">
        <v>0</v>
      </c>
      <c r="V17" s="401"/>
      <c r="W17" s="402">
        <v>0</v>
      </c>
      <c r="X17" s="400">
        <v>0</v>
      </c>
      <c r="Z17" s="1"/>
      <c r="AB17" s="1"/>
    </row>
    <row r="18" spans="1:28" ht="23.25" customHeight="1" x14ac:dyDescent="0.25">
      <c r="A18" s="397" t="s">
        <v>543</v>
      </c>
      <c r="B18" s="1066" t="s">
        <v>103</v>
      </c>
      <c r="C18" s="1066"/>
      <c r="D18" s="402">
        <v>3.2508286785114748E-2</v>
      </c>
      <c r="E18" s="404">
        <v>72675.97</v>
      </c>
      <c r="F18" s="400">
        <v>0</v>
      </c>
      <c r="G18" s="401"/>
      <c r="H18" s="402">
        <v>0</v>
      </c>
      <c r="I18" s="400">
        <v>0</v>
      </c>
      <c r="J18" s="401"/>
      <c r="K18" s="402">
        <v>0</v>
      </c>
      <c r="L18" s="400">
        <v>0</v>
      </c>
      <c r="M18" s="401"/>
      <c r="N18" s="402">
        <v>0</v>
      </c>
      <c r="O18" s="400">
        <v>0</v>
      </c>
      <c r="P18" s="401"/>
      <c r="Q18" s="402">
        <v>0</v>
      </c>
      <c r="R18" s="400">
        <v>0</v>
      </c>
      <c r="S18" s="401"/>
      <c r="T18" s="402">
        <v>0</v>
      </c>
      <c r="U18" s="400">
        <v>36337.985000000001</v>
      </c>
      <c r="V18" s="401">
        <v>0.5</v>
      </c>
      <c r="W18" s="402">
        <v>0.5</v>
      </c>
      <c r="X18" s="400">
        <v>0.5</v>
      </c>
      <c r="Z18" s="1"/>
      <c r="AB18" s="1"/>
    </row>
    <row r="19" spans="1:28" ht="30.75" customHeight="1" x14ac:dyDescent="0.25">
      <c r="A19" s="397" t="s">
        <v>544</v>
      </c>
      <c r="B19" s="1066" t="s">
        <v>876</v>
      </c>
      <c r="C19" s="1066"/>
      <c r="D19" s="402">
        <v>3.753860136997015E-2</v>
      </c>
      <c r="E19" s="404">
        <v>83921.809999999969</v>
      </c>
      <c r="F19" s="400">
        <v>0</v>
      </c>
      <c r="G19" s="401"/>
      <c r="H19" s="402">
        <v>0</v>
      </c>
      <c r="I19" s="400">
        <v>0</v>
      </c>
      <c r="J19" s="401"/>
      <c r="K19" s="402">
        <v>0</v>
      </c>
      <c r="L19" s="400">
        <v>0</v>
      </c>
      <c r="M19" s="401"/>
      <c r="N19" s="402">
        <v>0</v>
      </c>
      <c r="O19" s="400">
        <v>0</v>
      </c>
      <c r="P19" s="401"/>
      <c r="Q19" s="402">
        <v>0</v>
      </c>
      <c r="R19" s="400">
        <v>0</v>
      </c>
      <c r="S19" s="401"/>
      <c r="T19" s="402">
        <v>0</v>
      </c>
      <c r="U19" s="400">
        <v>0</v>
      </c>
      <c r="V19" s="401"/>
      <c r="W19" s="402">
        <v>0</v>
      </c>
      <c r="X19" s="400">
        <v>0</v>
      </c>
      <c r="Z19" s="1"/>
      <c r="AB19" s="1"/>
    </row>
    <row r="20" spans="1:28" ht="15" customHeight="1" x14ac:dyDescent="0.25">
      <c r="A20" s="397" t="s">
        <v>545</v>
      </c>
      <c r="B20" s="1066" t="s">
        <v>112</v>
      </c>
      <c r="C20" s="1066"/>
      <c r="D20" s="402">
        <v>3.7307054207210387E-2</v>
      </c>
      <c r="E20" s="404">
        <v>83404.160000000003</v>
      </c>
      <c r="F20" s="400">
        <v>0</v>
      </c>
      <c r="G20" s="401"/>
      <c r="H20" s="402">
        <v>0</v>
      </c>
      <c r="I20" s="400">
        <v>0</v>
      </c>
      <c r="J20" s="401"/>
      <c r="K20" s="402">
        <v>0</v>
      </c>
      <c r="L20" s="400">
        <v>0</v>
      </c>
      <c r="M20" s="401"/>
      <c r="N20" s="402">
        <v>0</v>
      </c>
      <c r="O20" s="400">
        <v>0</v>
      </c>
      <c r="P20" s="401"/>
      <c r="Q20" s="402">
        <v>0</v>
      </c>
      <c r="R20" s="400">
        <v>0</v>
      </c>
      <c r="S20" s="401"/>
      <c r="T20" s="402">
        <v>0</v>
      </c>
      <c r="U20" s="400">
        <v>0</v>
      </c>
      <c r="V20" s="401"/>
      <c r="W20" s="402">
        <v>0</v>
      </c>
      <c r="X20" s="400">
        <v>0</v>
      </c>
      <c r="Z20" s="1"/>
      <c r="AB20" s="1"/>
    </row>
    <row r="21" spans="1:28" ht="15" customHeight="1" x14ac:dyDescent="0.25">
      <c r="A21" s="397" t="s">
        <v>546</v>
      </c>
      <c r="B21" s="1066" t="s">
        <v>668</v>
      </c>
      <c r="C21" s="1066"/>
      <c r="D21" s="402">
        <v>9.2637674257188038E-2</v>
      </c>
      <c r="E21" s="404">
        <v>207102.0499999999</v>
      </c>
      <c r="F21" s="400">
        <v>0</v>
      </c>
      <c r="G21" s="401"/>
      <c r="H21" s="402">
        <v>0</v>
      </c>
      <c r="I21" s="400">
        <v>0</v>
      </c>
      <c r="J21" s="401"/>
      <c r="K21" s="402">
        <v>0</v>
      </c>
      <c r="L21" s="400">
        <v>0</v>
      </c>
      <c r="M21" s="401"/>
      <c r="N21" s="402">
        <v>0</v>
      </c>
      <c r="O21" s="400">
        <v>0</v>
      </c>
      <c r="P21" s="401"/>
      <c r="Q21" s="402">
        <v>0</v>
      </c>
      <c r="R21" s="400">
        <v>0</v>
      </c>
      <c r="S21" s="401"/>
      <c r="T21" s="402">
        <v>0</v>
      </c>
      <c r="U21" s="400">
        <v>103551.02499999995</v>
      </c>
      <c r="V21" s="401">
        <v>0.5</v>
      </c>
      <c r="W21" s="402">
        <v>0.5</v>
      </c>
      <c r="X21" s="400">
        <v>0.5</v>
      </c>
      <c r="Z21" s="1"/>
      <c r="AB21" s="1"/>
    </row>
    <row r="22" spans="1:28" ht="15" customHeight="1" x14ac:dyDescent="0.25">
      <c r="A22" s="397" t="s">
        <v>547</v>
      </c>
      <c r="B22" s="1066" t="s">
        <v>117</v>
      </c>
      <c r="C22" s="1066"/>
      <c r="D22" s="402">
        <v>3.8194300530441389E-3</v>
      </c>
      <c r="E22" s="404">
        <v>8538.77</v>
      </c>
      <c r="F22" s="400">
        <v>0</v>
      </c>
      <c r="G22" s="401"/>
      <c r="H22" s="402">
        <v>0</v>
      </c>
      <c r="I22" s="400">
        <v>0</v>
      </c>
      <c r="J22" s="401"/>
      <c r="K22" s="402">
        <v>0</v>
      </c>
      <c r="L22" s="400">
        <v>0</v>
      </c>
      <c r="M22" s="401"/>
      <c r="N22" s="402">
        <v>0</v>
      </c>
      <c r="O22" s="400">
        <v>0</v>
      </c>
      <c r="P22" s="401"/>
      <c r="Q22" s="402">
        <v>0</v>
      </c>
      <c r="R22" s="400">
        <v>0</v>
      </c>
      <c r="S22" s="401"/>
      <c r="T22" s="402">
        <v>0</v>
      </c>
      <c r="U22" s="400">
        <v>0</v>
      </c>
      <c r="V22" s="401"/>
      <c r="W22" s="402">
        <v>0</v>
      </c>
      <c r="X22" s="400">
        <v>0</v>
      </c>
      <c r="Z22" s="1"/>
      <c r="AB22" s="1"/>
    </row>
    <row r="23" spans="1:28" x14ac:dyDescent="0.25">
      <c r="A23" s="397" t="s">
        <v>548</v>
      </c>
      <c r="B23" s="1066" t="s">
        <v>120</v>
      </c>
      <c r="C23" s="1066"/>
      <c r="D23" s="402">
        <v>2.8108671513485034E-2</v>
      </c>
      <c r="E23" s="404">
        <v>62840.130000000005</v>
      </c>
      <c r="F23" s="400">
        <v>0</v>
      </c>
      <c r="G23" s="401"/>
      <c r="H23" s="402">
        <v>0</v>
      </c>
      <c r="I23" s="400">
        <v>0</v>
      </c>
      <c r="J23" s="401"/>
      <c r="K23" s="402">
        <v>0</v>
      </c>
      <c r="L23" s="400">
        <v>0</v>
      </c>
      <c r="M23" s="401"/>
      <c r="N23" s="402">
        <v>0</v>
      </c>
      <c r="O23" s="400">
        <v>0</v>
      </c>
      <c r="P23" s="401"/>
      <c r="Q23" s="402">
        <v>0</v>
      </c>
      <c r="R23" s="400">
        <v>0</v>
      </c>
      <c r="S23" s="401"/>
      <c r="T23" s="402">
        <v>0</v>
      </c>
      <c r="U23" s="400">
        <v>0</v>
      </c>
      <c r="V23" s="401"/>
      <c r="W23" s="402">
        <v>0</v>
      </c>
      <c r="X23" s="400">
        <v>0</v>
      </c>
      <c r="Z23" s="1"/>
      <c r="AB23" s="1"/>
    </row>
    <row r="24" spans="1:28" x14ac:dyDescent="0.25">
      <c r="A24" s="397" t="s">
        <v>549</v>
      </c>
      <c r="B24" s="1066" t="s">
        <v>121</v>
      </c>
      <c r="C24" s="1066"/>
      <c r="D24" s="402">
        <v>4.2797604841974361E-2</v>
      </c>
      <c r="E24" s="404">
        <v>95678.91</v>
      </c>
      <c r="F24" s="400">
        <v>0</v>
      </c>
      <c r="G24" s="401"/>
      <c r="H24" s="402">
        <v>0</v>
      </c>
      <c r="I24" s="400">
        <v>0</v>
      </c>
      <c r="J24" s="401"/>
      <c r="K24" s="402">
        <v>0</v>
      </c>
      <c r="L24" s="400">
        <v>0</v>
      </c>
      <c r="M24" s="401"/>
      <c r="N24" s="402">
        <v>0</v>
      </c>
      <c r="O24" s="400">
        <v>0</v>
      </c>
      <c r="P24" s="401"/>
      <c r="Q24" s="402">
        <v>0</v>
      </c>
      <c r="R24" s="400">
        <v>0</v>
      </c>
      <c r="S24" s="401"/>
      <c r="T24" s="402">
        <v>0</v>
      </c>
      <c r="U24" s="400">
        <v>0</v>
      </c>
      <c r="V24" s="401"/>
      <c r="W24" s="402">
        <v>0</v>
      </c>
      <c r="X24" s="400">
        <v>0</v>
      </c>
      <c r="Z24" s="1"/>
      <c r="AB24" s="1"/>
    </row>
    <row r="25" spans="1:28" ht="15" customHeight="1" x14ac:dyDescent="0.25">
      <c r="A25" s="397" t="s">
        <v>550</v>
      </c>
      <c r="B25" s="1066" t="s">
        <v>211</v>
      </c>
      <c r="C25" s="1066"/>
      <c r="D25" s="402">
        <v>8.986136719168196E-3</v>
      </c>
      <c r="E25" s="404">
        <v>20089.53</v>
      </c>
      <c r="F25" s="400">
        <v>0</v>
      </c>
      <c r="G25" s="401"/>
      <c r="H25" s="402">
        <v>0</v>
      </c>
      <c r="I25" s="400">
        <v>0</v>
      </c>
      <c r="J25" s="401"/>
      <c r="K25" s="402">
        <v>0</v>
      </c>
      <c r="L25" s="400">
        <v>0</v>
      </c>
      <c r="M25" s="401"/>
      <c r="N25" s="402">
        <v>0</v>
      </c>
      <c r="O25" s="400">
        <v>0</v>
      </c>
      <c r="P25" s="401"/>
      <c r="Q25" s="402">
        <v>0</v>
      </c>
      <c r="R25" s="400">
        <v>0</v>
      </c>
      <c r="S25" s="401"/>
      <c r="T25" s="402">
        <v>0</v>
      </c>
      <c r="U25" s="400">
        <v>0</v>
      </c>
      <c r="V25" s="401"/>
      <c r="W25" s="402">
        <v>0</v>
      </c>
      <c r="X25" s="400">
        <v>0</v>
      </c>
      <c r="Z25" s="1"/>
      <c r="AB25" s="1"/>
    </row>
    <row r="26" spans="1:28" x14ac:dyDescent="0.25">
      <c r="A26" s="397" t="s">
        <v>551</v>
      </c>
      <c r="B26" s="1066" t="s">
        <v>446</v>
      </c>
      <c r="C26" s="1066"/>
      <c r="D26" s="402">
        <v>3.5512924894187663E-2</v>
      </c>
      <c r="E26" s="404">
        <v>79393.179999999978</v>
      </c>
      <c r="F26" s="400">
        <v>0</v>
      </c>
      <c r="G26" s="401"/>
      <c r="H26" s="402">
        <v>0</v>
      </c>
      <c r="I26" s="400">
        <v>0</v>
      </c>
      <c r="J26" s="401"/>
      <c r="K26" s="402">
        <v>0</v>
      </c>
      <c r="L26" s="400">
        <v>0</v>
      </c>
      <c r="M26" s="401"/>
      <c r="N26" s="402">
        <v>0</v>
      </c>
      <c r="O26" s="400">
        <v>0</v>
      </c>
      <c r="P26" s="401"/>
      <c r="Q26" s="402">
        <v>0</v>
      </c>
      <c r="R26" s="400">
        <v>0</v>
      </c>
      <c r="S26" s="401"/>
      <c r="T26" s="402">
        <v>0</v>
      </c>
      <c r="U26" s="400">
        <v>0</v>
      </c>
      <c r="V26" s="401"/>
      <c r="W26" s="402">
        <v>0</v>
      </c>
      <c r="X26" s="400">
        <v>0</v>
      </c>
      <c r="Z26" s="1"/>
      <c r="AB26" s="1"/>
    </row>
    <row r="27" spans="1:28" ht="15" customHeight="1" x14ac:dyDescent="0.25">
      <c r="A27" s="397" t="s">
        <v>552</v>
      </c>
      <c r="B27" s="1066" t="s">
        <v>576</v>
      </c>
      <c r="C27" s="1066"/>
      <c r="D27" s="402">
        <v>4.8930413137661718E-3</v>
      </c>
      <c r="E27" s="404">
        <v>10938.949999999999</v>
      </c>
      <c r="F27" s="400">
        <v>0</v>
      </c>
      <c r="G27" s="401"/>
      <c r="H27" s="402">
        <v>0</v>
      </c>
      <c r="I27" s="400">
        <v>0</v>
      </c>
      <c r="J27" s="401"/>
      <c r="K27" s="402">
        <v>0</v>
      </c>
      <c r="L27" s="400">
        <v>0</v>
      </c>
      <c r="M27" s="401"/>
      <c r="N27" s="402">
        <v>0</v>
      </c>
      <c r="O27" s="400">
        <v>0</v>
      </c>
      <c r="P27" s="401"/>
      <c r="Q27" s="402">
        <v>0</v>
      </c>
      <c r="R27" s="400">
        <v>0</v>
      </c>
      <c r="S27" s="401"/>
      <c r="T27" s="402">
        <v>0</v>
      </c>
      <c r="U27" s="400">
        <v>0</v>
      </c>
      <c r="V27" s="401"/>
      <c r="W27" s="402">
        <v>0</v>
      </c>
      <c r="X27" s="400">
        <v>0</v>
      </c>
      <c r="Z27" s="1"/>
      <c r="AB27" s="1"/>
    </row>
    <row r="28" spans="1:28" x14ac:dyDescent="0.25">
      <c r="A28" s="397" t="s">
        <v>553</v>
      </c>
      <c r="B28" s="1066" t="s">
        <v>880</v>
      </c>
      <c r="C28" s="1066"/>
      <c r="D28" s="402">
        <v>1.4131126752911326E-2</v>
      </c>
      <c r="E28" s="404">
        <v>31591.74</v>
      </c>
      <c r="F28" s="400">
        <v>0</v>
      </c>
      <c r="G28" s="401"/>
      <c r="H28" s="402">
        <v>0</v>
      </c>
      <c r="I28" s="400">
        <v>0</v>
      </c>
      <c r="J28" s="401"/>
      <c r="K28" s="402">
        <v>0</v>
      </c>
      <c r="L28" s="400">
        <v>0</v>
      </c>
      <c r="M28" s="401"/>
      <c r="N28" s="402">
        <v>0</v>
      </c>
      <c r="O28" s="400">
        <v>0</v>
      </c>
      <c r="P28" s="401"/>
      <c r="Q28" s="402">
        <v>0</v>
      </c>
      <c r="R28" s="400">
        <v>0</v>
      </c>
      <c r="S28" s="401"/>
      <c r="T28" s="402">
        <v>0</v>
      </c>
      <c r="U28" s="400">
        <v>0</v>
      </c>
      <c r="V28" s="401"/>
      <c r="W28" s="402">
        <v>0</v>
      </c>
      <c r="X28" s="400">
        <v>0</v>
      </c>
      <c r="Z28" s="1"/>
      <c r="AB28" s="1"/>
    </row>
    <row r="29" spans="1:28" x14ac:dyDescent="0.25">
      <c r="A29" s="397" t="s">
        <v>554</v>
      </c>
      <c r="B29" s="1066" t="s">
        <v>1174</v>
      </c>
      <c r="C29" s="1066"/>
      <c r="D29" s="402">
        <v>5.1283458341366567E-3</v>
      </c>
      <c r="E29" s="404">
        <v>11465.000000000002</v>
      </c>
      <c r="F29" s="400">
        <v>0</v>
      </c>
      <c r="G29" s="401"/>
      <c r="H29" s="402">
        <v>0</v>
      </c>
      <c r="I29" s="400">
        <v>0</v>
      </c>
      <c r="J29" s="401"/>
      <c r="K29" s="402">
        <v>0</v>
      </c>
      <c r="L29" s="400">
        <v>0</v>
      </c>
      <c r="M29" s="401"/>
      <c r="N29" s="402">
        <v>0</v>
      </c>
      <c r="O29" s="400">
        <v>0</v>
      </c>
      <c r="P29" s="401"/>
      <c r="Q29" s="402">
        <v>0</v>
      </c>
      <c r="R29" s="400">
        <v>0</v>
      </c>
      <c r="S29" s="401"/>
      <c r="T29" s="402">
        <v>0</v>
      </c>
      <c r="U29" s="400">
        <v>0</v>
      </c>
      <c r="V29" s="401"/>
      <c r="W29" s="402">
        <v>0</v>
      </c>
      <c r="X29" s="400">
        <v>0</v>
      </c>
      <c r="Z29" s="1"/>
      <c r="AB29" s="1"/>
    </row>
    <row r="30" spans="1:28" ht="15" customHeight="1" x14ac:dyDescent="0.25">
      <c r="A30" s="397" t="s">
        <v>555</v>
      </c>
      <c r="B30" s="1066" t="s">
        <v>565</v>
      </c>
      <c r="C30" s="1066"/>
      <c r="D30" s="402">
        <v>2.615647374421572E-2</v>
      </c>
      <c r="E30" s="404">
        <v>58475.770000000004</v>
      </c>
      <c r="F30" s="400">
        <v>0</v>
      </c>
      <c r="G30" s="401"/>
      <c r="H30" s="402">
        <v>0</v>
      </c>
      <c r="I30" s="400">
        <v>0</v>
      </c>
      <c r="J30" s="401"/>
      <c r="K30" s="402">
        <v>0</v>
      </c>
      <c r="L30" s="400">
        <v>0</v>
      </c>
      <c r="M30" s="401"/>
      <c r="N30" s="402">
        <v>0</v>
      </c>
      <c r="O30" s="400">
        <v>0</v>
      </c>
      <c r="P30" s="401"/>
      <c r="Q30" s="402">
        <v>0</v>
      </c>
      <c r="R30" s="400">
        <v>0</v>
      </c>
      <c r="S30" s="401"/>
      <c r="T30" s="402">
        <v>0</v>
      </c>
      <c r="U30" s="400">
        <v>0</v>
      </c>
      <c r="V30" s="401"/>
      <c r="W30" s="402">
        <v>0</v>
      </c>
      <c r="X30" s="400">
        <v>0</v>
      </c>
      <c r="Z30" s="1"/>
      <c r="AB30" s="1"/>
    </row>
    <row r="31" spans="1:28" ht="15" customHeight="1" x14ac:dyDescent="0.25">
      <c r="A31" s="397" t="s">
        <v>889</v>
      </c>
      <c r="B31" s="1066" t="s">
        <v>566</v>
      </c>
      <c r="C31" s="1066"/>
      <c r="D31" s="402">
        <v>4.1624866436001294E-2</v>
      </c>
      <c r="E31" s="404">
        <v>93057.12</v>
      </c>
      <c r="F31" s="400">
        <v>7754.7599999999993</v>
      </c>
      <c r="G31" s="401">
        <v>8.3333333333333329E-2</v>
      </c>
      <c r="H31" s="402">
        <v>8.3333333333333329E-2</v>
      </c>
      <c r="I31" s="400">
        <v>7754.7599999999993</v>
      </c>
      <c r="J31" s="401">
        <v>8.3333333333333329E-2</v>
      </c>
      <c r="K31" s="402">
        <v>0.16666666666666666</v>
      </c>
      <c r="L31" s="400">
        <v>7754.7599999999993</v>
      </c>
      <c r="M31" s="401">
        <v>8.3333333333333329E-2</v>
      </c>
      <c r="N31" s="402">
        <v>0.25</v>
      </c>
      <c r="O31" s="400">
        <v>7754.7599999999993</v>
      </c>
      <c r="P31" s="401">
        <v>8.3333333333333329E-2</v>
      </c>
      <c r="Q31" s="402">
        <v>0.33333333333333331</v>
      </c>
      <c r="R31" s="400">
        <v>7754.7599999999993</v>
      </c>
      <c r="S31" s="401">
        <v>8.3333333333333329E-2</v>
      </c>
      <c r="T31" s="402">
        <v>0.41666666666666663</v>
      </c>
      <c r="U31" s="400">
        <v>7754.7599999999993</v>
      </c>
      <c r="V31" s="401">
        <v>8.3333333333333329E-2</v>
      </c>
      <c r="W31" s="402">
        <v>0.49999999999999994</v>
      </c>
      <c r="X31" s="400">
        <v>0.49999999999999994</v>
      </c>
      <c r="Z31" s="1"/>
      <c r="AB31" s="1"/>
    </row>
    <row r="32" spans="1:28" x14ac:dyDescent="0.25">
      <c r="A32" s="397" t="s">
        <v>1182</v>
      </c>
      <c r="B32" s="1066" t="s">
        <v>567</v>
      </c>
      <c r="C32" s="1066"/>
      <c r="D32" s="402">
        <v>1.5668494349779561E-3</v>
      </c>
      <c r="E32" s="404">
        <v>3502.87</v>
      </c>
      <c r="F32" s="400">
        <v>0</v>
      </c>
      <c r="G32" s="401"/>
      <c r="H32" s="402">
        <v>0</v>
      </c>
      <c r="I32" s="400">
        <v>0</v>
      </c>
      <c r="J32" s="401"/>
      <c r="K32" s="402">
        <v>0</v>
      </c>
      <c r="L32" s="400">
        <v>0</v>
      </c>
      <c r="M32" s="401"/>
      <c r="N32" s="402">
        <v>0</v>
      </c>
      <c r="O32" s="400">
        <v>0</v>
      </c>
      <c r="P32" s="401"/>
      <c r="Q32" s="402">
        <v>0</v>
      </c>
      <c r="R32" s="400">
        <v>0</v>
      </c>
      <c r="S32" s="401"/>
      <c r="T32" s="402">
        <v>0</v>
      </c>
      <c r="U32" s="400">
        <v>0</v>
      </c>
      <c r="V32" s="401"/>
      <c r="W32" s="402">
        <v>0</v>
      </c>
      <c r="X32" s="400">
        <v>0</v>
      </c>
      <c r="Z32" s="1"/>
      <c r="AB32" s="1"/>
    </row>
    <row r="33" spans="1:28" x14ac:dyDescent="0.25">
      <c r="A33" s="396"/>
      <c r="B33" s="408"/>
      <c r="C33" s="409"/>
      <c r="D33" s="410">
        <v>1</v>
      </c>
      <c r="E33" s="405">
        <v>2235613.6599999997</v>
      </c>
      <c r="F33" s="404"/>
      <c r="G33" s="402"/>
      <c r="H33" s="402"/>
      <c r="I33" s="413"/>
      <c r="J33" s="412"/>
      <c r="K33" s="414"/>
      <c r="L33" s="414"/>
      <c r="M33" s="414"/>
      <c r="N33" s="414"/>
      <c r="O33" s="414"/>
      <c r="P33" s="414"/>
      <c r="Q33" s="414"/>
      <c r="R33" s="415"/>
      <c r="S33" s="415"/>
      <c r="T33" s="415"/>
      <c r="U33" s="415"/>
      <c r="V33" s="412"/>
      <c r="W33" s="415"/>
      <c r="X33" s="415"/>
      <c r="Z33" s="1"/>
      <c r="AB33" s="1"/>
    </row>
    <row r="34" spans="1:28" x14ac:dyDescent="0.25">
      <c r="A34" s="403"/>
      <c r="B34" s="1072" t="s">
        <v>8</v>
      </c>
      <c r="C34" s="1072"/>
      <c r="D34" s="1072"/>
      <c r="E34" s="1072"/>
      <c r="F34" s="404">
        <v>154283.83000000002</v>
      </c>
      <c r="G34" s="406"/>
      <c r="H34" s="406"/>
      <c r="I34" s="404">
        <v>72265.411500000002</v>
      </c>
      <c r="J34" s="406"/>
      <c r="K34" s="406"/>
      <c r="L34" s="404">
        <v>115272.5125</v>
      </c>
      <c r="M34" s="406"/>
      <c r="N34" s="406"/>
      <c r="O34" s="404">
        <v>281267.103</v>
      </c>
      <c r="P34" s="406"/>
      <c r="Q34" s="406"/>
      <c r="R34" s="404">
        <v>224512.89799999999</v>
      </c>
      <c r="S34" s="406"/>
      <c r="T34" s="406"/>
      <c r="U34" s="404">
        <v>225174.27499999997</v>
      </c>
      <c r="V34" s="406"/>
      <c r="W34" s="406"/>
      <c r="X34" s="415"/>
    </row>
    <row r="35" spans="1:28" x14ac:dyDescent="0.25">
      <c r="A35" s="403"/>
      <c r="B35" s="1072" t="s">
        <v>9</v>
      </c>
      <c r="C35" s="1072"/>
      <c r="D35" s="1072"/>
      <c r="E35" s="1072"/>
      <c r="F35" s="405">
        <v>154283.83000000002</v>
      </c>
      <c r="G35" s="407">
        <v>6.9011847959454697E-2</v>
      </c>
      <c r="H35" s="407">
        <v>6.9011847959454697E-2</v>
      </c>
      <c r="I35" s="405">
        <v>226549.2415</v>
      </c>
      <c r="J35" s="407">
        <v>3.2324642129803419E-2</v>
      </c>
      <c r="K35" s="407">
        <v>0.10133649008925812</v>
      </c>
      <c r="L35" s="405">
        <v>341821.75400000002</v>
      </c>
      <c r="M35" s="407">
        <v>5.1561910969894507E-2</v>
      </c>
      <c r="N35" s="407">
        <v>0.15289840105915262</v>
      </c>
      <c r="O35" s="405">
        <v>623088.85700000008</v>
      </c>
      <c r="P35" s="407">
        <v>0.1258120345355199</v>
      </c>
      <c r="Q35" s="407">
        <v>0.27871043559467251</v>
      </c>
      <c r="R35" s="405">
        <v>847601.75500000012</v>
      </c>
      <c r="S35" s="407">
        <v>0.10042562452405127</v>
      </c>
      <c r="T35" s="407">
        <v>0.37913606011872381</v>
      </c>
      <c r="U35" s="405">
        <v>1072776.03</v>
      </c>
      <c r="V35" s="407">
        <v>0.10072146141744366</v>
      </c>
      <c r="W35" s="407">
        <v>0.47985752153616745</v>
      </c>
      <c r="X35" s="415"/>
    </row>
    <row r="36" spans="1:28" ht="4.1500000000000004" customHeight="1" x14ac:dyDescent="0.25">
      <c r="A36" s="416"/>
      <c r="B36" s="417"/>
      <c r="C36" s="418"/>
      <c r="D36" s="419"/>
      <c r="E36" s="420"/>
      <c r="F36" s="419"/>
      <c r="G36" s="419"/>
      <c r="H36" s="419"/>
      <c r="I36" s="415"/>
      <c r="J36" s="415"/>
      <c r="K36" s="415"/>
      <c r="L36" s="415"/>
      <c r="M36" s="415"/>
      <c r="N36" s="415"/>
      <c r="O36" s="415"/>
      <c r="P36" s="415"/>
      <c r="Q36" s="415"/>
      <c r="R36" s="415"/>
      <c r="S36" s="415"/>
      <c r="T36" s="415"/>
      <c r="U36" s="415"/>
      <c r="V36" s="415"/>
      <c r="W36" s="415"/>
      <c r="X36" s="415"/>
    </row>
    <row r="37" spans="1:28" ht="16.5" x14ac:dyDescent="0.3">
      <c r="A37" s="1067" t="s">
        <v>5</v>
      </c>
      <c r="B37" s="1067" t="s">
        <v>6</v>
      </c>
      <c r="C37" s="1067"/>
      <c r="D37" s="1073" t="s">
        <v>0</v>
      </c>
      <c r="E37" s="1076" t="s">
        <v>14</v>
      </c>
      <c r="F37" s="1069" t="s">
        <v>217</v>
      </c>
      <c r="G37" s="1069"/>
      <c r="H37" s="1069"/>
      <c r="I37" s="1069" t="s">
        <v>218</v>
      </c>
      <c r="J37" s="1069"/>
      <c r="K37" s="1069"/>
      <c r="L37" s="1069" t="s">
        <v>219</v>
      </c>
      <c r="M37" s="1069"/>
      <c r="N37" s="1069"/>
      <c r="O37" s="1069" t="s">
        <v>220</v>
      </c>
      <c r="P37" s="1069"/>
      <c r="Q37" s="1069"/>
      <c r="R37" s="1069" t="s">
        <v>221</v>
      </c>
      <c r="S37" s="1069"/>
      <c r="T37" s="1069"/>
      <c r="U37" s="1069" t="s">
        <v>222</v>
      </c>
      <c r="V37" s="1069"/>
      <c r="W37" s="1069"/>
      <c r="X37" s="395" t="s">
        <v>158</v>
      </c>
    </row>
    <row r="38" spans="1:28" x14ac:dyDescent="0.25">
      <c r="A38" s="1067" t="s">
        <v>5</v>
      </c>
      <c r="B38" s="1067"/>
      <c r="C38" s="1067"/>
      <c r="D38" s="1073"/>
      <c r="E38" s="1076"/>
      <c r="F38" s="398" t="s">
        <v>15</v>
      </c>
      <c r="G38" s="398" t="s">
        <v>0</v>
      </c>
      <c r="H38" s="398" t="s">
        <v>346</v>
      </c>
      <c r="I38" s="398" t="s">
        <v>15</v>
      </c>
      <c r="J38" s="398" t="s">
        <v>0</v>
      </c>
      <c r="K38" s="398" t="s">
        <v>346</v>
      </c>
      <c r="L38" s="398" t="s">
        <v>15</v>
      </c>
      <c r="M38" s="398" t="s">
        <v>0</v>
      </c>
      <c r="N38" s="398" t="s">
        <v>346</v>
      </c>
      <c r="O38" s="398" t="s">
        <v>15</v>
      </c>
      <c r="P38" s="398" t="s">
        <v>0</v>
      </c>
      <c r="Q38" s="398" t="s">
        <v>346</v>
      </c>
      <c r="R38" s="398" t="s">
        <v>15</v>
      </c>
      <c r="S38" s="398" t="s">
        <v>0</v>
      </c>
      <c r="T38" s="398" t="s">
        <v>346</v>
      </c>
      <c r="U38" s="398" t="s">
        <v>15</v>
      </c>
      <c r="V38" s="398" t="s">
        <v>0</v>
      </c>
      <c r="W38" s="398" t="s">
        <v>346</v>
      </c>
      <c r="X38" s="399"/>
    </row>
    <row r="39" spans="1:28" ht="15" customHeight="1" x14ac:dyDescent="0.25">
      <c r="A39" s="397" t="s">
        <v>462</v>
      </c>
      <c r="B39" s="1066" t="s">
        <v>4</v>
      </c>
      <c r="C39" s="1066"/>
      <c r="D39" s="402">
        <v>3.4296332757243933E-2</v>
      </c>
      <c r="E39" s="404">
        <v>76673.349999999991</v>
      </c>
      <c r="F39" s="400">
        <v>0</v>
      </c>
      <c r="G39" s="401"/>
      <c r="H39" s="402">
        <v>1</v>
      </c>
      <c r="I39" s="400">
        <v>0</v>
      </c>
      <c r="J39" s="401"/>
      <c r="K39" s="402">
        <v>1</v>
      </c>
      <c r="L39" s="400">
        <v>0</v>
      </c>
      <c r="M39" s="401"/>
      <c r="N39" s="402">
        <v>1</v>
      </c>
      <c r="O39" s="400">
        <v>0</v>
      </c>
      <c r="P39" s="401"/>
      <c r="Q39" s="402">
        <v>1</v>
      </c>
      <c r="R39" s="400">
        <v>0</v>
      </c>
      <c r="S39" s="401"/>
      <c r="T39" s="402">
        <v>1</v>
      </c>
      <c r="U39" s="400">
        <v>0</v>
      </c>
      <c r="V39" s="401"/>
      <c r="W39" s="402">
        <v>1</v>
      </c>
      <c r="X39" s="400">
        <v>1</v>
      </c>
    </row>
    <row r="40" spans="1:28" ht="15" customHeight="1" x14ac:dyDescent="0.25">
      <c r="A40" s="397" t="s">
        <v>468</v>
      </c>
      <c r="B40" s="1066" t="s">
        <v>560</v>
      </c>
      <c r="C40" s="1066"/>
      <c r="D40" s="402">
        <v>3.1246776332543975E-2</v>
      </c>
      <c r="E40" s="404">
        <v>69855.72</v>
      </c>
      <c r="F40" s="400">
        <v>0</v>
      </c>
      <c r="G40" s="401"/>
      <c r="H40" s="402">
        <v>1</v>
      </c>
      <c r="I40" s="400">
        <v>0</v>
      </c>
      <c r="J40" s="401"/>
      <c r="K40" s="402">
        <v>1</v>
      </c>
      <c r="L40" s="400">
        <v>0</v>
      </c>
      <c r="M40" s="401"/>
      <c r="N40" s="402">
        <v>1</v>
      </c>
      <c r="O40" s="400">
        <v>0</v>
      </c>
      <c r="P40" s="401"/>
      <c r="Q40" s="402">
        <v>1</v>
      </c>
      <c r="R40" s="400">
        <v>0</v>
      </c>
      <c r="S40" s="401"/>
      <c r="T40" s="402">
        <v>1</v>
      </c>
      <c r="U40" s="400">
        <v>0</v>
      </c>
      <c r="V40" s="401"/>
      <c r="W40" s="402">
        <v>1</v>
      </c>
      <c r="X40" s="400">
        <v>1</v>
      </c>
    </row>
    <row r="41" spans="1:28" ht="15" customHeight="1" x14ac:dyDescent="0.25">
      <c r="A41" s="397" t="s">
        <v>470</v>
      </c>
      <c r="B41" s="1066" t="s">
        <v>209</v>
      </c>
      <c r="C41" s="1066"/>
      <c r="D41" s="402">
        <v>0.19237268840091096</v>
      </c>
      <c r="E41" s="404">
        <v>430071.01</v>
      </c>
      <c r="F41" s="400">
        <v>0</v>
      </c>
      <c r="G41" s="401"/>
      <c r="H41" s="402">
        <v>1</v>
      </c>
      <c r="I41" s="400">
        <v>0</v>
      </c>
      <c r="J41" s="401"/>
      <c r="K41" s="402">
        <v>1</v>
      </c>
      <c r="L41" s="400">
        <v>0</v>
      </c>
      <c r="M41" s="401"/>
      <c r="N41" s="402">
        <v>1</v>
      </c>
      <c r="O41" s="400">
        <v>0</v>
      </c>
      <c r="P41" s="401"/>
      <c r="Q41" s="402">
        <v>1</v>
      </c>
      <c r="R41" s="400">
        <v>0</v>
      </c>
      <c r="S41" s="401"/>
      <c r="T41" s="402">
        <v>1</v>
      </c>
      <c r="U41" s="400">
        <v>0</v>
      </c>
      <c r="V41" s="401"/>
      <c r="W41" s="402">
        <v>1</v>
      </c>
      <c r="X41" s="400">
        <v>1</v>
      </c>
    </row>
    <row r="42" spans="1:28" x14ac:dyDescent="0.25">
      <c r="A42" s="397" t="s">
        <v>475</v>
      </c>
      <c r="B42" s="1066" t="s">
        <v>99</v>
      </c>
      <c r="C42" s="1066"/>
      <c r="D42" s="402">
        <v>6.9196826253065571E-2</v>
      </c>
      <c r="E42" s="404">
        <v>154697.37</v>
      </c>
      <c r="F42" s="400">
        <v>0</v>
      </c>
      <c r="G42" s="401"/>
      <c r="H42" s="402">
        <v>1</v>
      </c>
      <c r="I42" s="400">
        <v>0</v>
      </c>
      <c r="J42" s="401"/>
      <c r="K42" s="402">
        <v>1</v>
      </c>
      <c r="L42" s="400">
        <v>0</v>
      </c>
      <c r="M42" s="401"/>
      <c r="N42" s="402">
        <v>1</v>
      </c>
      <c r="O42" s="400">
        <v>0</v>
      </c>
      <c r="P42" s="401"/>
      <c r="Q42" s="402">
        <v>1</v>
      </c>
      <c r="R42" s="400">
        <v>0</v>
      </c>
      <c r="S42" s="401"/>
      <c r="T42" s="402">
        <v>1</v>
      </c>
      <c r="U42" s="400">
        <v>0</v>
      </c>
      <c r="V42" s="401"/>
      <c r="W42" s="402">
        <v>1</v>
      </c>
      <c r="X42" s="400">
        <v>1</v>
      </c>
    </row>
    <row r="43" spans="1:28" x14ac:dyDescent="0.25">
      <c r="A43" s="397" t="s">
        <v>477</v>
      </c>
      <c r="B43" s="1066" t="s">
        <v>102</v>
      </c>
      <c r="C43" s="1066"/>
      <c r="D43" s="402">
        <v>6.9359484053250958E-2</v>
      </c>
      <c r="E43" s="404">
        <v>155061.00999999998</v>
      </c>
      <c r="F43" s="400">
        <v>0</v>
      </c>
      <c r="G43" s="401"/>
      <c r="H43" s="402">
        <v>1</v>
      </c>
      <c r="I43" s="400">
        <v>0</v>
      </c>
      <c r="J43" s="401"/>
      <c r="K43" s="402">
        <v>1</v>
      </c>
      <c r="L43" s="400">
        <v>0</v>
      </c>
      <c r="M43" s="401"/>
      <c r="N43" s="402">
        <v>1</v>
      </c>
      <c r="O43" s="400">
        <v>0</v>
      </c>
      <c r="P43" s="401"/>
      <c r="Q43" s="402">
        <v>1</v>
      </c>
      <c r="R43" s="400">
        <v>0</v>
      </c>
      <c r="S43" s="401"/>
      <c r="T43" s="402">
        <v>1</v>
      </c>
      <c r="U43" s="400">
        <v>0</v>
      </c>
      <c r="V43" s="401"/>
      <c r="W43" s="402">
        <v>1</v>
      </c>
      <c r="X43" s="400">
        <v>1</v>
      </c>
    </row>
    <row r="44" spans="1:28" ht="15" customHeight="1" x14ac:dyDescent="0.25">
      <c r="A44" s="397" t="s">
        <v>480</v>
      </c>
      <c r="B44" s="1066" t="s">
        <v>105</v>
      </c>
      <c r="C44" s="1066"/>
      <c r="D44" s="402">
        <v>0.12085814057872594</v>
      </c>
      <c r="E44" s="404">
        <v>270192.11</v>
      </c>
      <c r="F44" s="400">
        <v>0</v>
      </c>
      <c r="G44" s="401"/>
      <c r="H44" s="402">
        <v>0</v>
      </c>
      <c r="I44" s="400">
        <v>0</v>
      </c>
      <c r="J44" s="401"/>
      <c r="K44" s="402">
        <v>0</v>
      </c>
      <c r="L44" s="400">
        <v>0</v>
      </c>
      <c r="M44" s="401"/>
      <c r="N44" s="402">
        <v>0</v>
      </c>
      <c r="O44" s="400">
        <v>0</v>
      </c>
      <c r="P44" s="401"/>
      <c r="Q44" s="402">
        <v>0</v>
      </c>
      <c r="R44" s="400">
        <v>135096.05499999999</v>
      </c>
      <c r="S44" s="401">
        <v>0.5</v>
      </c>
      <c r="T44" s="402">
        <v>0.5</v>
      </c>
      <c r="U44" s="400">
        <v>135096.05499999999</v>
      </c>
      <c r="V44" s="401">
        <v>0.5</v>
      </c>
      <c r="W44" s="402">
        <v>1</v>
      </c>
      <c r="X44" s="400">
        <v>1</v>
      </c>
    </row>
    <row r="45" spans="1:28" ht="15" customHeight="1" x14ac:dyDescent="0.25">
      <c r="A45" s="397" t="s">
        <v>483</v>
      </c>
      <c r="B45" s="1066" t="s">
        <v>108</v>
      </c>
      <c r="C45" s="1066"/>
      <c r="D45" s="402">
        <v>6.99526634669069E-2</v>
      </c>
      <c r="E45" s="404">
        <v>156387.13</v>
      </c>
      <c r="F45" s="400">
        <v>0</v>
      </c>
      <c r="G45" s="401"/>
      <c r="H45" s="402">
        <v>0</v>
      </c>
      <c r="I45" s="400">
        <v>78193.565000000002</v>
      </c>
      <c r="J45" s="401">
        <v>0.5</v>
      </c>
      <c r="K45" s="402">
        <v>0.5</v>
      </c>
      <c r="L45" s="400">
        <v>78193.565000000002</v>
      </c>
      <c r="M45" s="401">
        <v>0.5</v>
      </c>
      <c r="N45" s="402">
        <v>1</v>
      </c>
      <c r="O45" s="400">
        <v>0</v>
      </c>
      <c r="P45" s="401"/>
      <c r="Q45" s="402">
        <v>1</v>
      </c>
      <c r="R45" s="400">
        <v>0</v>
      </c>
      <c r="S45" s="401"/>
      <c r="T45" s="402">
        <v>1</v>
      </c>
      <c r="U45" s="400">
        <v>0</v>
      </c>
      <c r="V45" s="401"/>
      <c r="W45" s="402">
        <v>1</v>
      </c>
      <c r="X45" s="400">
        <v>1</v>
      </c>
    </row>
    <row r="46" spans="1:28" x14ac:dyDescent="0.25">
      <c r="A46" s="397" t="s">
        <v>543</v>
      </c>
      <c r="B46" s="1066" t="s">
        <v>103</v>
      </c>
      <c r="C46" s="1066"/>
      <c r="D46" s="402">
        <v>3.2508286785114748E-2</v>
      </c>
      <c r="E46" s="404">
        <v>72675.97</v>
      </c>
      <c r="F46" s="400">
        <v>36337.985000000001</v>
      </c>
      <c r="G46" s="401">
        <v>0.5</v>
      </c>
      <c r="H46" s="402">
        <v>1</v>
      </c>
      <c r="I46" s="400">
        <v>0</v>
      </c>
      <c r="J46" s="401"/>
      <c r="K46" s="402">
        <v>1</v>
      </c>
      <c r="L46" s="400">
        <v>0</v>
      </c>
      <c r="M46" s="401"/>
      <c r="N46" s="402">
        <v>1</v>
      </c>
      <c r="O46" s="400">
        <v>0</v>
      </c>
      <c r="P46" s="401"/>
      <c r="Q46" s="402">
        <v>1</v>
      </c>
      <c r="R46" s="400">
        <v>0</v>
      </c>
      <c r="S46" s="401"/>
      <c r="T46" s="402">
        <v>1</v>
      </c>
      <c r="U46" s="400">
        <v>0</v>
      </c>
      <c r="V46" s="401"/>
      <c r="W46" s="402">
        <v>1</v>
      </c>
      <c r="X46" s="400">
        <v>1</v>
      </c>
    </row>
    <row r="47" spans="1:28" ht="26.25" customHeight="1" x14ac:dyDescent="0.25">
      <c r="A47" s="397" t="s">
        <v>544</v>
      </c>
      <c r="B47" s="1066" t="s">
        <v>876</v>
      </c>
      <c r="C47" s="1066"/>
      <c r="D47" s="402">
        <v>3.753860136997015E-2</v>
      </c>
      <c r="E47" s="404">
        <v>83921.809999999969</v>
      </c>
      <c r="F47" s="400">
        <v>0</v>
      </c>
      <c r="G47" s="401"/>
      <c r="H47" s="402">
        <v>0</v>
      </c>
      <c r="I47" s="400">
        <v>0</v>
      </c>
      <c r="J47" s="401"/>
      <c r="K47" s="402">
        <v>0</v>
      </c>
      <c r="L47" s="400">
        <v>0</v>
      </c>
      <c r="M47" s="401"/>
      <c r="N47" s="402">
        <v>0</v>
      </c>
      <c r="O47" s="400">
        <v>83921.809999999969</v>
      </c>
      <c r="P47" s="401">
        <v>1</v>
      </c>
      <c r="Q47" s="402">
        <v>1</v>
      </c>
      <c r="R47" s="400">
        <v>0</v>
      </c>
      <c r="S47" s="401"/>
      <c r="T47" s="402">
        <v>1</v>
      </c>
      <c r="U47" s="400">
        <v>0</v>
      </c>
      <c r="V47" s="401"/>
      <c r="W47" s="402">
        <v>1</v>
      </c>
      <c r="X47" s="400">
        <v>1</v>
      </c>
    </row>
    <row r="48" spans="1:28" ht="15" customHeight="1" x14ac:dyDescent="0.25">
      <c r="A48" s="397" t="s">
        <v>545</v>
      </c>
      <c r="B48" s="1066" t="s">
        <v>112</v>
      </c>
      <c r="C48" s="1066"/>
      <c r="D48" s="402">
        <v>3.7307054207210387E-2</v>
      </c>
      <c r="E48" s="404">
        <v>83404.160000000003</v>
      </c>
      <c r="F48" s="400">
        <v>0</v>
      </c>
      <c r="G48" s="401"/>
      <c r="H48" s="402">
        <v>0</v>
      </c>
      <c r="I48" s="400">
        <v>0</v>
      </c>
      <c r="J48" s="401"/>
      <c r="K48" s="402">
        <v>0</v>
      </c>
      <c r="L48" s="400">
        <v>0</v>
      </c>
      <c r="M48" s="401"/>
      <c r="N48" s="402">
        <v>0</v>
      </c>
      <c r="O48" s="400">
        <v>83404.160000000003</v>
      </c>
      <c r="P48" s="401">
        <v>1</v>
      </c>
      <c r="Q48" s="402">
        <v>1</v>
      </c>
      <c r="R48" s="400">
        <v>0</v>
      </c>
      <c r="S48" s="401"/>
      <c r="T48" s="402">
        <v>1</v>
      </c>
      <c r="U48" s="400">
        <v>0</v>
      </c>
      <c r="V48" s="401"/>
      <c r="W48" s="402">
        <v>1</v>
      </c>
      <c r="X48" s="400">
        <v>1</v>
      </c>
    </row>
    <row r="49" spans="1:24" ht="15" customHeight="1" x14ac:dyDescent="0.25">
      <c r="A49" s="397" t="s">
        <v>546</v>
      </c>
      <c r="B49" s="1066" t="s">
        <v>668</v>
      </c>
      <c r="C49" s="1066"/>
      <c r="D49" s="402">
        <v>9.2637674257188038E-2</v>
      </c>
      <c r="E49" s="404">
        <v>207102.0499999999</v>
      </c>
      <c r="F49" s="400">
        <v>103551.02499999995</v>
      </c>
      <c r="G49" s="401">
        <v>0.5</v>
      </c>
      <c r="H49" s="402">
        <v>1</v>
      </c>
      <c r="I49" s="400">
        <v>0</v>
      </c>
      <c r="J49" s="401"/>
      <c r="K49" s="402">
        <v>1</v>
      </c>
      <c r="L49" s="400">
        <v>0</v>
      </c>
      <c r="M49" s="401"/>
      <c r="N49" s="402">
        <v>1</v>
      </c>
      <c r="O49" s="400">
        <v>0</v>
      </c>
      <c r="P49" s="401"/>
      <c r="Q49" s="402">
        <v>1</v>
      </c>
      <c r="R49" s="400">
        <v>0</v>
      </c>
      <c r="S49" s="401"/>
      <c r="T49" s="402">
        <v>1</v>
      </c>
      <c r="U49" s="400">
        <v>0</v>
      </c>
      <c r="V49" s="401"/>
      <c r="W49" s="402">
        <v>1</v>
      </c>
      <c r="X49" s="400">
        <v>1</v>
      </c>
    </row>
    <row r="50" spans="1:24" ht="15" customHeight="1" x14ac:dyDescent="0.25">
      <c r="A50" s="397" t="s">
        <v>547</v>
      </c>
      <c r="B50" s="1066" t="s">
        <v>117</v>
      </c>
      <c r="C50" s="1066"/>
      <c r="D50" s="402">
        <v>3.8194300530441389E-3</v>
      </c>
      <c r="E50" s="404">
        <v>8538.77</v>
      </c>
      <c r="F50" s="400">
        <v>0</v>
      </c>
      <c r="G50" s="401"/>
      <c r="H50" s="402">
        <v>0</v>
      </c>
      <c r="I50" s="400">
        <v>0</v>
      </c>
      <c r="J50" s="401"/>
      <c r="K50" s="402">
        <v>0</v>
      </c>
      <c r="L50" s="400">
        <v>0</v>
      </c>
      <c r="M50" s="401"/>
      <c r="N50" s="402">
        <v>0</v>
      </c>
      <c r="O50" s="400">
        <v>0</v>
      </c>
      <c r="P50" s="401"/>
      <c r="Q50" s="402">
        <v>0</v>
      </c>
      <c r="R50" s="400">
        <v>8538.77</v>
      </c>
      <c r="S50" s="401">
        <v>1</v>
      </c>
      <c r="T50" s="402">
        <v>1</v>
      </c>
      <c r="U50" s="400">
        <v>0</v>
      </c>
      <c r="V50" s="401"/>
      <c r="W50" s="402">
        <v>1</v>
      </c>
      <c r="X50" s="400">
        <v>1</v>
      </c>
    </row>
    <row r="51" spans="1:24" x14ac:dyDescent="0.25">
      <c r="A51" s="397" t="s">
        <v>548</v>
      </c>
      <c r="B51" s="1066" t="s">
        <v>120</v>
      </c>
      <c r="C51" s="1066"/>
      <c r="D51" s="402">
        <v>2.8108671513485034E-2</v>
      </c>
      <c r="E51" s="404">
        <v>62840.130000000005</v>
      </c>
      <c r="F51" s="400">
        <v>0</v>
      </c>
      <c r="G51" s="401"/>
      <c r="H51" s="402">
        <v>0</v>
      </c>
      <c r="I51" s="400">
        <v>31420.065000000002</v>
      </c>
      <c r="J51" s="401">
        <v>0.5</v>
      </c>
      <c r="K51" s="402">
        <v>0.5</v>
      </c>
      <c r="L51" s="400">
        <v>31420.065000000002</v>
      </c>
      <c r="M51" s="401">
        <v>0.5</v>
      </c>
      <c r="N51" s="402">
        <v>1</v>
      </c>
      <c r="O51" s="400">
        <v>0</v>
      </c>
      <c r="P51" s="401"/>
      <c r="Q51" s="402">
        <v>1</v>
      </c>
      <c r="R51" s="400">
        <v>0</v>
      </c>
      <c r="S51" s="401"/>
      <c r="T51" s="402">
        <v>1</v>
      </c>
      <c r="U51" s="400">
        <v>0</v>
      </c>
      <c r="V51" s="401"/>
      <c r="W51" s="402">
        <v>1</v>
      </c>
      <c r="X51" s="400">
        <v>1</v>
      </c>
    </row>
    <row r="52" spans="1:24" x14ac:dyDescent="0.25">
      <c r="A52" s="397" t="s">
        <v>549</v>
      </c>
      <c r="B52" s="1066" t="s">
        <v>121</v>
      </c>
      <c r="C52" s="1066"/>
      <c r="D52" s="402">
        <v>4.2797604841974361E-2</v>
      </c>
      <c r="E52" s="404">
        <v>95678.91</v>
      </c>
      <c r="F52" s="400">
        <v>0</v>
      </c>
      <c r="G52" s="401"/>
      <c r="H52" s="402">
        <v>0</v>
      </c>
      <c r="I52" s="400">
        <v>0</v>
      </c>
      <c r="J52" s="401"/>
      <c r="K52" s="402">
        <v>0</v>
      </c>
      <c r="L52" s="400">
        <v>71759.182499999995</v>
      </c>
      <c r="M52" s="401">
        <v>0.75</v>
      </c>
      <c r="N52" s="402">
        <v>0.75</v>
      </c>
      <c r="O52" s="400">
        <v>23919.727500000001</v>
      </c>
      <c r="P52" s="401">
        <v>0.25</v>
      </c>
      <c r="Q52" s="402">
        <v>1</v>
      </c>
      <c r="R52" s="400">
        <v>0</v>
      </c>
      <c r="S52" s="401"/>
      <c r="T52" s="402">
        <v>1</v>
      </c>
      <c r="U52" s="400">
        <v>0</v>
      </c>
      <c r="V52" s="401"/>
      <c r="W52" s="402">
        <v>1</v>
      </c>
      <c r="X52" s="400">
        <v>1</v>
      </c>
    </row>
    <row r="53" spans="1:24" ht="15" customHeight="1" x14ac:dyDescent="0.25">
      <c r="A53" s="397" t="s">
        <v>550</v>
      </c>
      <c r="B53" s="1066" t="s">
        <v>211</v>
      </c>
      <c r="C53" s="1066"/>
      <c r="D53" s="402">
        <v>8.986136719168196E-3</v>
      </c>
      <c r="E53" s="404">
        <v>20089.53</v>
      </c>
      <c r="F53" s="400">
        <v>0</v>
      </c>
      <c r="G53" s="401"/>
      <c r="H53" s="402">
        <v>0</v>
      </c>
      <c r="I53" s="400">
        <v>20089.53</v>
      </c>
      <c r="J53" s="401">
        <v>1</v>
      </c>
      <c r="K53" s="402">
        <v>1</v>
      </c>
      <c r="L53" s="400">
        <v>0</v>
      </c>
      <c r="M53" s="401"/>
      <c r="N53" s="402">
        <v>1</v>
      </c>
      <c r="O53" s="400">
        <v>0</v>
      </c>
      <c r="P53" s="401"/>
      <c r="Q53" s="402">
        <v>1</v>
      </c>
      <c r="R53" s="400">
        <v>0</v>
      </c>
      <c r="S53" s="401"/>
      <c r="T53" s="402">
        <v>1</v>
      </c>
      <c r="U53" s="400">
        <v>0</v>
      </c>
      <c r="V53" s="401"/>
      <c r="W53" s="402">
        <v>1</v>
      </c>
      <c r="X53" s="400">
        <v>1</v>
      </c>
    </row>
    <row r="54" spans="1:24" x14ac:dyDescent="0.25">
      <c r="A54" s="397" t="s">
        <v>551</v>
      </c>
      <c r="B54" s="1066" t="s">
        <v>446</v>
      </c>
      <c r="C54" s="1066"/>
      <c r="D54" s="402">
        <v>3.5512924894187663E-2</v>
      </c>
      <c r="E54" s="404">
        <v>79393.179999999978</v>
      </c>
      <c r="F54" s="400">
        <v>79393.179999999978</v>
      </c>
      <c r="G54" s="401">
        <v>1</v>
      </c>
      <c r="H54" s="402">
        <v>1</v>
      </c>
      <c r="I54" s="400">
        <v>0</v>
      </c>
      <c r="J54" s="401"/>
      <c r="K54" s="402">
        <v>1</v>
      </c>
      <c r="L54" s="400">
        <v>0</v>
      </c>
      <c r="M54" s="401"/>
      <c r="N54" s="402">
        <v>1</v>
      </c>
      <c r="O54" s="400">
        <v>0</v>
      </c>
      <c r="P54" s="401"/>
      <c r="Q54" s="402">
        <v>1</v>
      </c>
      <c r="R54" s="400">
        <v>0</v>
      </c>
      <c r="S54" s="401"/>
      <c r="T54" s="402">
        <v>1</v>
      </c>
      <c r="U54" s="400">
        <v>0</v>
      </c>
      <c r="V54" s="401"/>
      <c r="W54" s="402">
        <v>1</v>
      </c>
      <c r="X54" s="400">
        <v>1</v>
      </c>
    </row>
    <row r="55" spans="1:24" ht="15" customHeight="1" x14ac:dyDescent="0.25">
      <c r="A55" s="397" t="s">
        <v>552</v>
      </c>
      <c r="B55" s="1066" t="s">
        <v>576</v>
      </c>
      <c r="C55" s="1066"/>
      <c r="D55" s="402">
        <v>4.8930413137661718E-3</v>
      </c>
      <c r="E55" s="404">
        <v>10938.949999999999</v>
      </c>
      <c r="F55" s="400">
        <v>0</v>
      </c>
      <c r="G55" s="401"/>
      <c r="H55" s="402">
        <v>0</v>
      </c>
      <c r="I55" s="400">
        <v>0</v>
      </c>
      <c r="J55" s="401"/>
      <c r="K55" s="402">
        <v>0</v>
      </c>
      <c r="L55" s="400">
        <v>0</v>
      </c>
      <c r="M55" s="401"/>
      <c r="N55" s="402">
        <v>0</v>
      </c>
      <c r="O55" s="400">
        <v>0</v>
      </c>
      <c r="P55" s="401"/>
      <c r="Q55" s="402">
        <v>0</v>
      </c>
      <c r="R55" s="400">
        <v>0</v>
      </c>
      <c r="S55" s="401"/>
      <c r="T55" s="402">
        <v>0</v>
      </c>
      <c r="U55" s="400">
        <v>10938.949999999999</v>
      </c>
      <c r="V55" s="401">
        <v>1</v>
      </c>
      <c r="W55" s="402">
        <v>1</v>
      </c>
      <c r="X55" s="400">
        <v>1</v>
      </c>
    </row>
    <row r="56" spans="1:24" x14ac:dyDescent="0.25">
      <c r="A56" s="397" t="s">
        <v>553</v>
      </c>
      <c r="B56" s="1066" t="s">
        <v>880</v>
      </c>
      <c r="C56" s="1066"/>
      <c r="D56" s="402">
        <v>1.4131126752911326E-2</v>
      </c>
      <c r="E56" s="404">
        <v>31591.74</v>
      </c>
      <c r="F56" s="400">
        <v>0</v>
      </c>
      <c r="G56" s="401"/>
      <c r="H56" s="402">
        <v>0</v>
      </c>
      <c r="I56" s="400">
        <v>0</v>
      </c>
      <c r="J56" s="401"/>
      <c r="K56" s="402">
        <v>0</v>
      </c>
      <c r="L56" s="400">
        <v>3159.1740000000004</v>
      </c>
      <c r="M56" s="401">
        <v>0.1</v>
      </c>
      <c r="N56" s="402">
        <v>0.1</v>
      </c>
      <c r="O56" s="400">
        <v>9477.5220000000008</v>
      </c>
      <c r="P56" s="401">
        <v>0.3</v>
      </c>
      <c r="Q56" s="402">
        <v>0.4</v>
      </c>
      <c r="R56" s="400">
        <v>9477.5220000000008</v>
      </c>
      <c r="S56" s="401">
        <v>0.3</v>
      </c>
      <c r="T56" s="402">
        <v>0.7</v>
      </c>
      <c r="U56" s="400">
        <v>9477.5220000000008</v>
      </c>
      <c r="V56" s="401">
        <v>0.3</v>
      </c>
      <c r="W56" s="402">
        <v>1</v>
      </c>
      <c r="X56" s="400">
        <v>1</v>
      </c>
    </row>
    <row r="57" spans="1:24" x14ac:dyDescent="0.25">
      <c r="A57" s="397" t="s">
        <v>554</v>
      </c>
      <c r="B57" s="1066" t="s">
        <v>1174</v>
      </c>
      <c r="C57" s="1066"/>
      <c r="D57" s="402">
        <v>5.1283458341366567E-3</v>
      </c>
      <c r="E57" s="404">
        <v>11465.000000000002</v>
      </c>
      <c r="F57" s="400">
        <v>0</v>
      </c>
      <c r="G57" s="401"/>
      <c r="H57" s="402">
        <v>0</v>
      </c>
      <c r="I57" s="400">
        <v>0</v>
      </c>
      <c r="J57" s="401"/>
      <c r="K57" s="402">
        <v>0</v>
      </c>
      <c r="L57" s="400">
        <v>0</v>
      </c>
      <c r="M57" s="401"/>
      <c r="N57" s="402">
        <v>0</v>
      </c>
      <c r="O57" s="400">
        <v>0</v>
      </c>
      <c r="P57" s="401"/>
      <c r="Q57" s="402">
        <v>0</v>
      </c>
      <c r="R57" s="400">
        <v>5732.5000000000009</v>
      </c>
      <c r="S57" s="401">
        <v>0.5</v>
      </c>
      <c r="T57" s="402">
        <v>0.5</v>
      </c>
      <c r="U57" s="400">
        <v>5732.5000000000009</v>
      </c>
      <c r="V57" s="401">
        <v>0.5</v>
      </c>
      <c r="W57" s="402">
        <v>1</v>
      </c>
      <c r="X57" s="400">
        <v>1</v>
      </c>
    </row>
    <row r="58" spans="1:24" ht="15" customHeight="1" x14ac:dyDescent="0.25">
      <c r="A58" s="397" t="s">
        <v>555</v>
      </c>
      <c r="B58" s="1066" t="s">
        <v>565</v>
      </c>
      <c r="C58" s="1066"/>
      <c r="D58" s="402">
        <v>2.615647374421572E-2</v>
      </c>
      <c r="E58" s="404">
        <v>58475.770000000004</v>
      </c>
      <c r="F58" s="400">
        <v>0</v>
      </c>
      <c r="G58" s="401"/>
      <c r="H58" s="402">
        <v>0</v>
      </c>
      <c r="I58" s="400">
        <v>0</v>
      </c>
      <c r="J58" s="401"/>
      <c r="K58" s="402">
        <v>0</v>
      </c>
      <c r="L58" s="400">
        <v>0</v>
      </c>
      <c r="M58" s="401"/>
      <c r="N58" s="402">
        <v>0</v>
      </c>
      <c r="O58" s="400">
        <v>29237.885000000002</v>
      </c>
      <c r="P58" s="401">
        <v>0.5</v>
      </c>
      <c r="Q58" s="402">
        <v>0.5</v>
      </c>
      <c r="R58" s="400">
        <v>29237.885000000002</v>
      </c>
      <c r="S58" s="401">
        <v>0.5</v>
      </c>
      <c r="T58" s="402">
        <v>1</v>
      </c>
      <c r="U58" s="400">
        <v>0</v>
      </c>
      <c r="V58" s="401"/>
      <c r="W58" s="402">
        <v>1</v>
      </c>
      <c r="X58" s="400">
        <v>1</v>
      </c>
    </row>
    <row r="59" spans="1:24" ht="15" customHeight="1" x14ac:dyDescent="0.25">
      <c r="A59" s="397" t="s">
        <v>889</v>
      </c>
      <c r="B59" s="1066" t="s">
        <v>566</v>
      </c>
      <c r="C59" s="1066"/>
      <c r="D59" s="402">
        <v>4.1624866436001294E-2</v>
      </c>
      <c r="E59" s="404">
        <v>93057.12</v>
      </c>
      <c r="F59" s="400">
        <v>7754.7599999999993</v>
      </c>
      <c r="G59" s="401">
        <v>8.3333333333333329E-2</v>
      </c>
      <c r="H59" s="402">
        <v>0.58333333333333326</v>
      </c>
      <c r="I59" s="400">
        <v>7754.7599999999993</v>
      </c>
      <c r="J59" s="401">
        <v>8.3333333333333329E-2</v>
      </c>
      <c r="K59" s="402">
        <v>0.66666666666666663</v>
      </c>
      <c r="L59" s="400">
        <v>7754.7599999999993</v>
      </c>
      <c r="M59" s="401">
        <v>8.3333333333333329E-2</v>
      </c>
      <c r="N59" s="402">
        <v>0.75</v>
      </c>
      <c r="O59" s="400">
        <v>7754.7599999999993</v>
      </c>
      <c r="P59" s="401">
        <v>8.3333333333333329E-2</v>
      </c>
      <c r="Q59" s="402">
        <v>0.83333333333333337</v>
      </c>
      <c r="R59" s="400">
        <v>7754.7599999999993</v>
      </c>
      <c r="S59" s="401">
        <v>8.3333333333333329E-2</v>
      </c>
      <c r="T59" s="402">
        <v>0.91666666666666674</v>
      </c>
      <c r="U59" s="400">
        <v>7754.7599999999993</v>
      </c>
      <c r="V59" s="401">
        <v>8.3333333333333329E-2</v>
      </c>
      <c r="W59" s="402">
        <v>1</v>
      </c>
      <c r="X59" s="400">
        <v>1</v>
      </c>
    </row>
    <row r="60" spans="1:24" x14ac:dyDescent="0.25">
      <c r="A60" s="397" t="s">
        <v>1182</v>
      </c>
      <c r="B60" s="1066" t="s">
        <v>567</v>
      </c>
      <c r="C60" s="1066"/>
      <c r="D60" s="402">
        <v>1.5668494349779561E-3</v>
      </c>
      <c r="E60" s="404">
        <v>3502.87</v>
      </c>
      <c r="F60" s="400">
        <v>0</v>
      </c>
      <c r="G60" s="401"/>
      <c r="H60" s="402">
        <v>0</v>
      </c>
      <c r="I60" s="400">
        <v>0</v>
      </c>
      <c r="J60" s="401"/>
      <c r="K60" s="402">
        <v>0</v>
      </c>
      <c r="L60" s="400">
        <v>0</v>
      </c>
      <c r="M60" s="401"/>
      <c r="N60" s="402">
        <v>0</v>
      </c>
      <c r="O60" s="400">
        <v>0</v>
      </c>
      <c r="P60" s="401"/>
      <c r="Q60" s="402">
        <v>0</v>
      </c>
      <c r="R60" s="400">
        <v>0</v>
      </c>
      <c r="S60" s="401"/>
      <c r="T60" s="402">
        <v>0</v>
      </c>
      <c r="U60" s="400">
        <v>3502.87</v>
      </c>
      <c r="V60" s="401">
        <v>1</v>
      </c>
      <c r="W60" s="402">
        <v>1</v>
      </c>
      <c r="X60" s="400">
        <v>1</v>
      </c>
    </row>
    <row r="61" spans="1:24" x14ac:dyDescent="0.25">
      <c r="A61" s="396"/>
      <c r="B61" s="408"/>
      <c r="C61" s="409"/>
      <c r="D61" s="410">
        <v>1</v>
      </c>
      <c r="E61" s="405">
        <v>2235613.6599999997</v>
      </c>
      <c r="F61" s="404"/>
      <c r="G61" s="402"/>
      <c r="H61" s="402"/>
      <c r="I61" s="413"/>
      <c r="J61" s="412"/>
      <c r="K61" s="414"/>
      <c r="L61" s="414"/>
      <c r="M61" s="414"/>
      <c r="N61" s="414"/>
      <c r="O61" s="414"/>
      <c r="P61" s="414"/>
      <c r="Q61" s="414"/>
      <c r="R61" s="415"/>
      <c r="S61" s="415"/>
      <c r="T61" s="415"/>
      <c r="U61" s="415"/>
      <c r="V61" s="412"/>
      <c r="W61" s="415"/>
      <c r="X61" s="415"/>
    </row>
    <row r="62" spans="1:24" x14ac:dyDescent="0.25">
      <c r="A62" s="403"/>
      <c r="B62" s="1072" t="s">
        <v>8</v>
      </c>
      <c r="C62" s="1072"/>
      <c r="D62" s="1072"/>
      <c r="E62" s="1072"/>
      <c r="F62" s="404">
        <v>227036.94999999995</v>
      </c>
      <c r="G62" s="406"/>
      <c r="H62" s="406"/>
      <c r="I62" s="404">
        <v>137457.92000000001</v>
      </c>
      <c r="J62" s="406"/>
      <c r="K62" s="406"/>
      <c r="L62" s="404">
        <v>192286.74650000001</v>
      </c>
      <c r="M62" s="406"/>
      <c r="N62" s="406"/>
      <c r="O62" s="404">
        <v>237715.8645</v>
      </c>
      <c r="P62" s="406"/>
      <c r="Q62" s="406"/>
      <c r="R62" s="404">
        <v>195837.492</v>
      </c>
      <c r="S62" s="406"/>
      <c r="T62" s="406"/>
      <c r="U62" s="404">
        <v>172502.65700000001</v>
      </c>
      <c r="V62" s="406"/>
      <c r="W62" s="406"/>
      <c r="X62" s="415"/>
    </row>
    <row r="63" spans="1:24" x14ac:dyDescent="0.25">
      <c r="A63" s="403"/>
      <c r="B63" s="1072" t="s">
        <v>9</v>
      </c>
      <c r="C63" s="1072"/>
      <c r="D63" s="1072"/>
      <c r="E63" s="1072"/>
      <c r="F63" s="405">
        <v>1299812.98</v>
      </c>
      <c r="G63" s="407">
        <v>0.10155464428500584</v>
      </c>
      <c r="H63" s="407">
        <v>0.58141216582117328</v>
      </c>
      <c r="I63" s="405">
        <v>1437270.9</v>
      </c>
      <c r="J63" s="407">
        <v>6.1485543079030938E-2</v>
      </c>
      <c r="K63" s="407">
        <v>0.64289770890020426</v>
      </c>
      <c r="L63" s="405">
        <v>1629557.6464999998</v>
      </c>
      <c r="M63" s="407">
        <v>8.6010722666634648E-2</v>
      </c>
      <c r="N63" s="407">
        <v>0.72890843156683893</v>
      </c>
      <c r="O63" s="405">
        <v>1867273.5109999997</v>
      </c>
      <c r="P63" s="407">
        <v>0.10633137055532217</v>
      </c>
      <c r="Q63" s="407">
        <v>0.83523980212216109</v>
      </c>
      <c r="R63" s="405">
        <v>2063111.0029999998</v>
      </c>
      <c r="S63" s="407">
        <v>8.7598987027123473E-2</v>
      </c>
      <c r="T63" s="407">
        <v>0.92283878914928452</v>
      </c>
      <c r="U63" s="405">
        <v>2235613.6599999997</v>
      </c>
      <c r="V63" s="407">
        <v>7.7161210850715603E-2</v>
      </c>
      <c r="W63" s="407">
        <v>1.0000000000000002</v>
      </c>
      <c r="X63" s="415"/>
    </row>
    <row r="65" spans="5:5" x14ac:dyDescent="0.25">
      <c r="E65" t="s">
        <v>224</v>
      </c>
    </row>
    <row r="68" spans="5:5" x14ac:dyDescent="0.25">
      <c r="E68" s="155"/>
    </row>
    <row r="70" spans="5:5" x14ac:dyDescent="0.25">
      <c r="E70" t="b">
        <v>1</v>
      </c>
    </row>
  </sheetData>
  <mergeCells count="78">
    <mergeCell ref="B55:C55"/>
    <mergeCell ref="U6:X8"/>
    <mergeCell ref="U5:X5"/>
    <mergeCell ref="B47:C47"/>
    <mergeCell ref="I37:K37"/>
    <mergeCell ref="E37:E38"/>
    <mergeCell ref="B42:C42"/>
    <mergeCell ref="U37:W37"/>
    <mergeCell ref="L37:N37"/>
    <mergeCell ref="O37:Q37"/>
    <mergeCell ref="R37:T37"/>
    <mergeCell ref="O9:Q9"/>
    <mergeCell ref="B35:E35"/>
    <mergeCell ref="D9:D10"/>
    <mergeCell ref="E9:E10"/>
    <mergeCell ref="B24:C24"/>
    <mergeCell ref="A37:A38"/>
    <mergeCell ref="B34:E34"/>
    <mergeCell ref="B52:C52"/>
    <mergeCell ref="B53:C53"/>
    <mergeCell ref="B37:C38"/>
    <mergeCell ref="D37:D38"/>
    <mergeCell ref="B54:C54"/>
    <mergeCell ref="B39:C39"/>
    <mergeCell ref="B40:C40"/>
    <mergeCell ref="B41:C41"/>
    <mergeCell ref="B48:C48"/>
    <mergeCell ref="B49:C49"/>
    <mergeCell ref="B50:C50"/>
    <mergeCell ref="B51:C51"/>
    <mergeCell ref="C1:L1"/>
    <mergeCell ref="C2:L2"/>
    <mergeCell ref="B63:E63"/>
    <mergeCell ref="F37:H37"/>
    <mergeCell ref="B11:C11"/>
    <mergeCell ref="B12:C12"/>
    <mergeCell ref="B13:C13"/>
    <mergeCell ref="B14:C14"/>
    <mergeCell ref="B15:C15"/>
    <mergeCell ref="B16:C16"/>
    <mergeCell ref="B17:C17"/>
    <mergeCell ref="B18:C18"/>
    <mergeCell ref="B19:C19"/>
    <mergeCell ref="B62:E62"/>
    <mergeCell ref="B20:C20"/>
    <mergeCell ref="B21:C21"/>
    <mergeCell ref="B56:C56"/>
    <mergeCell ref="A4:X4"/>
    <mergeCell ref="B9:C10"/>
    <mergeCell ref="B5:T5"/>
    <mergeCell ref="B6:T6"/>
    <mergeCell ref="B7:T7"/>
    <mergeCell ref="B8:T8"/>
    <mergeCell ref="I9:K9"/>
    <mergeCell ref="L9:N9"/>
    <mergeCell ref="U9:W9"/>
    <mergeCell ref="A9:A10"/>
    <mergeCell ref="F9:H9"/>
    <mergeCell ref="R9:T9"/>
    <mergeCell ref="B22:C22"/>
    <mergeCell ref="B23:C23"/>
    <mergeCell ref="B32:C32"/>
    <mergeCell ref="C3:K3"/>
    <mergeCell ref="B60:C60"/>
    <mergeCell ref="B25:C25"/>
    <mergeCell ref="B26:C26"/>
    <mergeCell ref="B29:C29"/>
    <mergeCell ref="B30:C30"/>
    <mergeCell ref="B31:C31"/>
    <mergeCell ref="B27:C27"/>
    <mergeCell ref="B28:C28"/>
    <mergeCell ref="B59:C59"/>
    <mergeCell ref="B58:C58"/>
    <mergeCell ref="B57:C57"/>
    <mergeCell ref="B43:C43"/>
    <mergeCell ref="B44:C44"/>
    <mergeCell ref="B45:C45"/>
    <mergeCell ref="B46:C46"/>
  </mergeCells>
  <phoneticPr fontId="2" type="noConversion"/>
  <conditionalFormatting sqref="G11:G32">
    <cfRule type="cellIs" dxfId="31" priority="24" operator="greaterThan">
      <formula>0</formula>
    </cfRule>
    <cfRule type="cellIs" dxfId="30" priority="25" operator="equal">
      <formula>0</formula>
    </cfRule>
  </conditionalFormatting>
  <conditionalFormatting sqref="G39:G60">
    <cfRule type="cellIs" dxfId="29" priority="11" operator="greaterThan">
      <formula>0</formula>
    </cfRule>
    <cfRule type="cellIs" dxfId="28" priority="12" operator="equal">
      <formula>0</formula>
    </cfRule>
  </conditionalFormatting>
  <conditionalFormatting sqref="J11:J32">
    <cfRule type="cellIs" dxfId="27" priority="22" operator="greaterThan">
      <formula>0</formula>
    </cfRule>
    <cfRule type="cellIs" dxfId="26" priority="23" operator="equal">
      <formula>0</formula>
    </cfRule>
  </conditionalFormatting>
  <conditionalFormatting sqref="J39:J60">
    <cfRule type="cellIs" dxfId="25" priority="9" operator="greaterThan">
      <formula>0</formula>
    </cfRule>
    <cfRule type="cellIs" dxfId="24" priority="10" operator="equal">
      <formula>0</formula>
    </cfRule>
  </conditionalFormatting>
  <conditionalFormatting sqref="M11:M32">
    <cfRule type="cellIs" dxfId="23" priority="20" operator="greaterThan">
      <formula>0</formula>
    </cfRule>
    <cfRule type="cellIs" dxfId="22" priority="21" operator="equal">
      <formula>0</formula>
    </cfRule>
  </conditionalFormatting>
  <conditionalFormatting sqref="M39:M60">
    <cfRule type="cellIs" dxfId="21" priority="7" operator="greaterThan">
      <formula>0</formula>
    </cfRule>
    <cfRule type="cellIs" dxfId="20" priority="8" operator="equal">
      <formula>0</formula>
    </cfRule>
  </conditionalFormatting>
  <conditionalFormatting sqref="P11:P32">
    <cfRule type="cellIs" dxfId="19" priority="18" operator="greaterThan">
      <formula>0</formula>
    </cfRule>
    <cfRule type="cellIs" dxfId="18" priority="19" operator="equal">
      <formula>0</formula>
    </cfRule>
  </conditionalFormatting>
  <conditionalFormatting sqref="P39:P60">
    <cfRule type="cellIs" dxfId="17" priority="5" operator="greaterThan">
      <formula>0</formula>
    </cfRule>
    <cfRule type="cellIs" dxfId="16" priority="6" operator="equal">
      <formula>0</formula>
    </cfRule>
  </conditionalFormatting>
  <conditionalFormatting sqref="S11:S32">
    <cfRule type="cellIs" dxfId="15" priority="16" operator="greaterThan">
      <formula>0</formula>
    </cfRule>
    <cfRule type="cellIs" dxfId="14" priority="17" operator="equal">
      <formula>0</formula>
    </cfRule>
  </conditionalFormatting>
  <conditionalFormatting sqref="S39:S60">
    <cfRule type="cellIs" dxfId="13" priority="3" operator="greaterThan">
      <formula>0</formula>
    </cfRule>
    <cfRule type="cellIs" dxfId="12" priority="4" operator="equal">
      <formula>0</formula>
    </cfRule>
  </conditionalFormatting>
  <conditionalFormatting sqref="V11:V32">
    <cfRule type="cellIs" dxfId="11" priority="14" operator="greaterThan">
      <formula>0</formula>
    </cfRule>
    <cfRule type="cellIs" dxfId="10" priority="15" operator="equal">
      <formula>0</formula>
    </cfRule>
  </conditionalFormatting>
  <conditionalFormatting sqref="V33">
    <cfRule type="cellIs" dxfId="9" priority="32" operator="greaterThan">
      <formula>0</formula>
    </cfRule>
  </conditionalFormatting>
  <conditionalFormatting sqref="V39:V60">
    <cfRule type="cellIs" dxfId="8" priority="1" operator="greaterThan">
      <formula>0</formula>
    </cfRule>
    <cfRule type="cellIs" dxfId="7" priority="2" operator="equal">
      <formula>0</formula>
    </cfRule>
  </conditionalFormatting>
  <conditionalFormatting sqref="V61">
    <cfRule type="cellIs" dxfId="6" priority="13" operator="greaterThan">
      <formula>0</formula>
    </cfRule>
  </conditionalFormatting>
  <printOptions horizontalCentered="1"/>
  <pageMargins left="0.39370078740157483" right="0.39370078740157483" top="0.39370078740157483" bottom="0.39370078740157483" header="0.31496062992125984" footer="0.31496062992125984"/>
  <pageSetup paperSize="9" scale="39" orientation="landscape" horizontalDpi="4294967292" verticalDpi="300" r:id="rId1"/>
  <headerFooter>
    <oddFooter>Página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tabColor theme="4" tint="0.79998168889431442"/>
    <pageSetUpPr fitToPage="1"/>
  </sheetPr>
  <dimension ref="A1:AB69"/>
  <sheetViews>
    <sheetView workbookViewId="0"/>
  </sheetViews>
  <sheetFormatPr defaultColWidth="9.140625" defaultRowHeight="15" x14ac:dyDescent="0.25"/>
  <cols>
    <col min="1" max="1" width="9.85546875" bestFit="1" customWidth="1"/>
    <col min="2" max="2" width="18.7109375" customWidth="1"/>
    <col min="3" max="3" width="32.5703125" customWidth="1"/>
    <col min="4" max="4" width="9.42578125" bestFit="1" customWidth="1"/>
    <col min="5" max="5" width="17.7109375" bestFit="1" customWidth="1"/>
    <col min="6" max="6" width="15" bestFit="1" customWidth="1"/>
    <col min="7" max="7" width="8.140625" bestFit="1" customWidth="1"/>
    <col min="8" max="8" width="16" bestFit="1" customWidth="1"/>
    <col min="9" max="9" width="15" bestFit="1" customWidth="1"/>
    <col min="10" max="10" width="8.140625" bestFit="1" customWidth="1"/>
    <col min="11" max="11" width="16" bestFit="1" customWidth="1"/>
    <col min="12" max="12" width="15" bestFit="1" customWidth="1"/>
    <col min="13" max="13" width="8.42578125" bestFit="1" customWidth="1"/>
    <col min="14" max="14" width="16" bestFit="1" customWidth="1"/>
    <col min="15" max="15" width="15" bestFit="1" customWidth="1"/>
    <col min="16" max="16" width="8.42578125" bestFit="1" customWidth="1"/>
    <col min="17" max="17" width="16" bestFit="1" customWidth="1"/>
    <col min="18" max="18" width="15" bestFit="1" customWidth="1"/>
    <col min="19" max="19" width="8.42578125" bestFit="1" customWidth="1"/>
    <col min="20" max="20" width="16" bestFit="1" customWidth="1"/>
    <col min="21" max="21" width="15.5703125" customWidth="1"/>
    <col min="22" max="22" width="8.42578125" bestFit="1" customWidth="1"/>
    <col min="23" max="23" width="16" bestFit="1" customWidth="1"/>
    <col min="24" max="24" width="10.7109375" customWidth="1"/>
    <col min="25" max="25" width="13.85546875" customWidth="1"/>
    <col min="26" max="26" width="6" bestFit="1" customWidth="1"/>
    <col min="27" max="27" width="13.85546875" customWidth="1"/>
    <col min="28" max="28" width="6" bestFit="1" customWidth="1"/>
  </cols>
  <sheetData>
    <row r="1" spans="1:28" ht="14.45" customHeight="1" x14ac:dyDescent="0.25">
      <c r="A1" s="20"/>
      <c r="B1" s="21"/>
      <c r="C1" s="1078" t="str">
        <f>ORÇAMENTO!D2</f>
        <v>GOVERNO DO ESTADO DE MATO GROSSO DO SUL</v>
      </c>
      <c r="D1" s="1078"/>
      <c r="E1" s="1078"/>
      <c r="F1" s="1078"/>
      <c r="G1" s="1078"/>
      <c r="H1" s="1078"/>
      <c r="I1" s="1078"/>
      <c r="J1" s="1078"/>
      <c r="K1" s="1078"/>
      <c r="L1" s="1078"/>
      <c r="M1" s="1078"/>
      <c r="N1" s="1078"/>
      <c r="O1" s="1078"/>
      <c r="P1" s="1078"/>
      <c r="Q1" s="1078"/>
      <c r="R1" s="1078"/>
      <c r="S1" s="1078"/>
      <c r="T1" s="1078"/>
      <c r="U1" s="1078"/>
      <c r="V1" s="1078"/>
      <c r="W1" s="1078"/>
      <c r="X1" s="1078"/>
    </row>
    <row r="2" spans="1:28" ht="14.45" customHeight="1" x14ac:dyDescent="0.25">
      <c r="A2" s="7"/>
      <c r="B2" s="22"/>
      <c r="C2" s="1079" t="str">
        <f>ORÇAMENTO!D3</f>
        <v>PREFEITURA MUNICIPAL DE ELDORADO</v>
      </c>
      <c r="D2" s="1079"/>
      <c r="E2" s="1079"/>
      <c r="F2" s="1079"/>
      <c r="G2" s="1079"/>
      <c r="H2" s="1079"/>
      <c r="I2" s="1079"/>
      <c r="J2" s="1079"/>
      <c r="K2" s="1079"/>
      <c r="L2" s="1079"/>
      <c r="M2" s="1079"/>
      <c r="N2" s="1079"/>
      <c r="O2" s="1079"/>
      <c r="P2" s="1079"/>
      <c r="Q2" s="1079"/>
      <c r="R2" s="1079"/>
      <c r="S2" s="1079"/>
      <c r="T2" s="1079"/>
      <c r="U2" s="1079"/>
      <c r="V2" s="1079"/>
      <c r="W2" s="1079"/>
      <c r="X2" s="1079"/>
    </row>
    <row r="3" spans="1:28" ht="14.45" customHeight="1" x14ac:dyDescent="0.25">
      <c r="A3" s="8"/>
      <c r="B3" s="23"/>
      <c r="C3" s="1078" t="str">
        <f>ORÇAMENTO!D4</f>
        <v>SECRETARIA DE OBRAS</v>
      </c>
      <c r="D3" s="1078"/>
      <c r="E3" s="1078"/>
      <c r="F3" s="1078"/>
      <c r="G3" s="1078"/>
      <c r="H3" s="1078"/>
      <c r="I3" s="1078"/>
      <c r="J3" s="1078"/>
      <c r="K3" s="1078"/>
      <c r="L3" s="1078"/>
      <c r="M3" s="1078"/>
      <c r="N3" s="1078"/>
      <c r="O3" s="1078"/>
      <c r="P3" s="1078"/>
      <c r="Q3" s="1078"/>
      <c r="R3" s="1078"/>
      <c r="S3" s="1078"/>
      <c r="T3" s="1078"/>
      <c r="U3" s="1078"/>
      <c r="V3" s="1078"/>
      <c r="W3" s="1078"/>
      <c r="X3" s="1078"/>
    </row>
    <row r="4" spans="1:28" ht="20.45" customHeight="1" x14ac:dyDescent="0.25">
      <c r="A4" s="1080" t="s">
        <v>289</v>
      </c>
      <c r="B4" s="1081"/>
      <c r="C4" s="1081"/>
      <c r="D4" s="1081"/>
      <c r="E4" s="1081"/>
      <c r="F4" s="1081"/>
      <c r="G4" s="1081"/>
      <c r="H4" s="1081"/>
      <c r="I4" s="1081"/>
      <c r="J4" s="1081"/>
      <c r="K4" s="1081"/>
      <c r="L4" s="1081"/>
      <c r="M4" s="1081"/>
      <c r="N4" s="1081"/>
      <c r="O4" s="1081"/>
      <c r="P4" s="1081"/>
      <c r="Q4" s="1081"/>
      <c r="R4" s="1081"/>
      <c r="S4" s="1081"/>
      <c r="T4" s="1081"/>
      <c r="U4" s="1081"/>
      <c r="V4" s="1081"/>
      <c r="W4" s="1081"/>
      <c r="X4" s="1082"/>
    </row>
    <row r="5" spans="1:28" ht="14.45" customHeight="1" x14ac:dyDescent="0.25">
      <c r="A5" s="27" t="str">
        <f>ORÇAMENTO!B6</f>
        <v>OBJETO:</v>
      </c>
      <c r="B5" s="1077" t="str">
        <f>ORÇAMENTO!C6</f>
        <v>CONSTRUÇÃO DA UNIDADE BÁSICA DE SAÚDE PORTE 01 - BAIRRO SPARTACO ASTOLFI</v>
      </c>
      <c r="C5" s="1077"/>
      <c r="D5" s="1077"/>
      <c r="E5" s="1077"/>
      <c r="F5" s="1077"/>
      <c r="G5" s="1077"/>
      <c r="H5" s="1077"/>
      <c r="I5" s="1077"/>
      <c r="J5" s="1077"/>
      <c r="K5" s="1077"/>
      <c r="L5" s="1077"/>
      <c r="M5" s="1077"/>
      <c r="N5" s="1077"/>
      <c r="O5" s="1077"/>
      <c r="P5" s="1077"/>
      <c r="Q5" s="1077"/>
      <c r="R5" s="1077"/>
      <c r="S5" s="1077"/>
      <c r="T5" s="1077"/>
      <c r="U5" s="105" t="s">
        <v>37</v>
      </c>
      <c r="V5" s="24"/>
      <c r="W5" s="24"/>
      <c r="X5" s="25"/>
    </row>
    <row r="6" spans="1:28" ht="14.45" customHeight="1" x14ac:dyDescent="0.25">
      <c r="A6" s="27" t="str">
        <f>ORÇAMENTO!B7</f>
        <v>MUNÍCIPIO:</v>
      </c>
      <c r="B6" s="1077" t="str">
        <f>ORÇAMENTO!C7</f>
        <v>ELDORADO - MS</v>
      </c>
      <c r="C6" s="1077"/>
      <c r="D6" s="1077"/>
      <c r="E6" s="1077"/>
      <c r="F6" s="1077"/>
      <c r="G6" s="1077"/>
      <c r="H6" s="1077"/>
      <c r="I6" s="1077"/>
      <c r="J6" s="1077"/>
      <c r="K6" s="1077"/>
      <c r="L6" s="1077"/>
      <c r="M6" s="1077"/>
      <c r="N6" s="1077"/>
      <c r="O6" s="1077"/>
      <c r="P6" s="1077"/>
      <c r="Q6" s="1077"/>
      <c r="R6" s="1077"/>
      <c r="S6" s="1077"/>
      <c r="T6" s="1077"/>
      <c r="U6" s="28"/>
      <c r="V6" s="29"/>
      <c r="W6" s="29"/>
      <c r="X6" s="26"/>
    </row>
    <row r="7" spans="1:28" ht="14.45" customHeight="1" x14ac:dyDescent="0.25">
      <c r="A7" s="27" t="str">
        <f>ORÇAMENTO!B8</f>
        <v>LOCAL:</v>
      </c>
      <c r="B7" s="1077" t="str">
        <f>ORÇAMENTO!C8</f>
        <v>R. IRMÃ ARISTELA, LOTES 2 E 3, QUADRA 35 - SPARTACO ASTOLFI EM ELDORADO-MS</v>
      </c>
      <c r="C7" s="1077"/>
      <c r="D7" s="1077"/>
      <c r="E7" s="1077"/>
      <c r="F7" s="1077"/>
      <c r="G7" s="1077"/>
      <c r="H7" s="1077"/>
      <c r="I7" s="1077"/>
      <c r="J7" s="1077"/>
      <c r="K7" s="1077"/>
      <c r="L7" s="1077"/>
      <c r="M7" s="1077"/>
      <c r="N7" s="1077"/>
      <c r="O7" s="1077"/>
      <c r="P7" s="1077"/>
      <c r="Q7" s="1077"/>
      <c r="R7" s="1077"/>
      <c r="S7" s="1077"/>
      <c r="T7" s="1077"/>
      <c r="U7" s="1083" t="str">
        <f>ORÇAMENTO!K8</f>
        <v>_________________________________
FÁBIO MARQUES RIBEIRO
CREA - 15.276/ MS</v>
      </c>
      <c r="V7" s="1084"/>
      <c r="W7" s="1084"/>
      <c r="X7" s="1085"/>
    </row>
    <row r="8" spans="1:28" ht="14.45" customHeight="1" x14ac:dyDescent="0.25">
      <c r="A8" s="27" t="str">
        <f>CRONOGRAMA!A8</f>
        <v>SIST./REF.:</v>
      </c>
      <c r="B8" s="1077" t="str">
        <f>ORÇAMENTO!C10</f>
        <v>AGESUL(JUNHO/2024) SINAPI (NOVEMBRO/2024) SBC (NOVEMBRO/2024)</v>
      </c>
      <c r="C8" s="1077"/>
      <c r="D8" s="1077"/>
      <c r="E8" s="1077"/>
      <c r="F8" s="1077"/>
      <c r="G8" s="1077"/>
      <c r="H8" s="1077"/>
      <c r="I8" s="1077"/>
      <c r="J8" s="1077"/>
      <c r="K8" s="1077"/>
      <c r="L8" s="1077"/>
      <c r="M8" s="1077"/>
      <c r="N8" s="1077"/>
      <c r="O8" s="1077"/>
      <c r="P8" s="1077"/>
      <c r="Q8" s="1077"/>
      <c r="R8" s="1077"/>
      <c r="S8" s="1077"/>
      <c r="T8" s="1077"/>
      <c r="U8" s="1086"/>
      <c r="V8" s="1087"/>
      <c r="W8" s="1087"/>
      <c r="X8" s="1088"/>
    </row>
    <row r="9" spans="1:28" ht="15" customHeight="1" x14ac:dyDescent="0.25">
      <c r="A9" s="1089" t="s">
        <v>5</v>
      </c>
      <c r="B9" s="1091" t="s">
        <v>6</v>
      </c>
      <c r="C9" s="1092"/>
      <c r="D9" s="1095" t="s">
        <v>0</v>
      </c>
      <c r="E9" s="1097" t="s">
        <v>14</v>
      </c>
      <c r="F9" s="1099" t="s">
        <v>7</v>
      </c>
      <c r="G9" s="1100"/>
      <c r="H9" s="1101"/>
      <c r="I9" s="1099" t="s">
        <v>38</v>
      </c>
      <c r="J9" s="1100"/>
      <c r="K9" s="1101"/>
      <c r="L9" s="1099" t="s">
        <v>39</v>
      </c>
      <c r="M9" s="1100"/>
      <c r="N9" s="1101"/>
      <c r="O9" s="1099" t="s">
        <v>49</v>
      </c>
      <c r="P9" s="1100"/>
      <c r="Q9" s="1101"/>
      <c r="R9" s="1099" t="s">
        <v>215</v>
      </c>
      <c r="S9" s="1100"/>
      <c r="T9" s="1101"/>
      <c r="U9" s="1099" t="s">
        <v>216</v>
      </c>
      <c r="V9" s="1100"/>
      <c r="W9" s="1101"/>
      <c r="X9" s="59" t="s">
        <v>158</v>
      </c>
    </row>
    <row r="10" spans="1:28" x14ac:dyDescent="0.25">
      <c r="A10" s="1090" t="s">
        <v>5</v>
      </c>
      <c r="B10" s="1093"/>
      <c r="C10" s="1094"/>
      <c r="D10" s="1096"/>
      <c r="E10" s="1098"/>
      <c r="F10" s="96" t="s">
        <v>15</v>
      </c>
      <c r="G10" s="96" t="s">
        <v>0</v>
      </c>
      <c r="H10" s="97" t="s">
        <v>25</v>
      </c>
      <c r="I10" s="96" t="s">
        <v>15</v>
      </c>
      <c r="J10" s="96" t="s">
        <v>0</v>
      </c>
      <c r="K10" s="97" t="s">
        <v>25</v>
      </c>
      <c r="L10" s="96" t="s">
        <v>15</v>
      </c>
      <c r="M10" s="96" t="s">
        <v>0</v>
      </c>
      <c r="N10" s="97" t="s">
        <v>25</v>
      </c>
      <c r="O10" s="96" t="s">
        <v>15</v>
      </c>
      <c r="P10" s="96" t="s">
        <v>0</v>
      </c>
      <c r="Q10" s="97" t="s">
        <v>25</v>
      </c>
      <c r="R10" s="96" t="s">
        <v>15</v>
      </c>
      <c r="S10" s="96" t="s">
        <v>0</v>
      </c>
      <c r="T10" s="97" t="s">
        <v>25</v>
      </c>
      <c r="U10" s="96" t="s">
        <v>15</v>
      </c>
      <c r="V10" s="96" t="s">
        <v>0</v>
      </c>
      <c r="W10" s="97" t="s">
        <v>25</v>
      </c>
      <c r="X10" s="98"/>
    </row>
    <row r="11" spans="1:28" x14ac:dyDescent="0.25">
      <c r="A11" s="58" t="s">
        <v>11</v>
      </c>
      <c r="B11" s="61" t="e">
        <f>VLOOKUP(A11,Tabela3[[ITEM]:[DESCRIÇÃO]],6,FALSE)</f>
        <v>#N/A</v>
      </c>
      <c r="C11" s="62"/>
      <c r="D11" s="63" t="e">
        <f t="shared" ref="D11:D35" si="0">E11/E$36</f>
        <v>#N/A</v>
      </c>
      <c r="E11" s="64" t="e">
        <f>VLOOKUP(A11,ORÇAMENTO!$B:$L,14,0)</f>
        <v>#N/A</v>
      </c>
      <c r="F11" s="65" t="e">
        <f t="shared" ref="F11:F35" si="1">G11*E11</f>
        <v>#N/A</v>
      </c>
      <c r="G11" s="66">
        <f>CRONOGRAMA!G11</f>
        <v>1</v>
      </c>
      <c r="H11" s="67">
        <f t="shared" ref="H11:H35" si="2">G11</f>
        <v>1</v>
      </c>
      <c r="I11" s="65" t="e">
        <f>J11*E11</f>
        <v>#N/A</v>
      </c>
      <c r="J11" s="66">
        <f>CRONOGRAMA!J11</f>
        <v>0</v>
      </c>
      <c r="K11" s="67">
        <f t="shared" ref="K11:K35" si="3">J11+H11</f>
        <v>1</v>
      </c>
      <c r="L11" s="65" t="e">
        <f>M11*E11</f>
        <v>#N/A</v>
      </c>
      <c r="M11" s="66">
        <f>CRONOGRAMA!M11</f>
        <v>0</v>
      </c>
      <c r="N11" s="67">
        <f t="shared" ref="N11:N35" si="4">M11+K11</f>
        <v>1</v>
      </c>
      <c r="O11" s="65" t="e">
        <f>P11*E11</f>
        <v>#N/A</v>
      </c>
      <c r="P11" s="66">
        <f>CRONOGRAMA!P11</f>
        <v>0</v>
      </c>
      <c r="Q11" s="67">
        <f t="shared" ref="Q11:Q35" si="5">P11+N11</f>
        <v>1</v>
      </c>
      <c r="R11" s="65" t="e">
        <f>S11*E11</f>
        <v>#N/A</v>
      </c>
      <c r="S11" s="66">
        <f>CRONOGRAMA!S11</f>
        <v>0</v>
      </c>
      <c r="T11" s="67">
        <f t="shared" ref="T11:T35" si="6">S11+Q11</f>
        <v>1</v>
      </c>
      <c r="U11" s="65" t="e">
        <f>V11*E11</f>
        <v>#N/A</v>
      </c>
      <c r="V11" s="66">
        <f>CRONOGRAMA!V11</f>
        <v>0</v>
      </c>
      <c r="W11" s="67">
        <f t="shared" ref="W11:W35" si="7">V11+T11</f>
        <v>1</v>
      </c>
      <c r="X11" s="68" t="e">
        <f>G11+J11+M11+P11+S11+V11+G42+J42+M42+P42+S42+V42</f>
        <v>#REF!</v>
      </c>
      <c r="Z11" s="1"/>
      <c r="AB11" s="1"/>
    </row>
    <row r="12" spans="1:28" x14ac:dyDescent="0.25">
      <c r="A12" s="58" t="s">
        <v>10</v>
      </c>
      <c r="B12" s="61" t="e">
        <f>VLOOKUP(A12,Tabela3[[ITEM]:[DESCRIÇÃO]],6,FALSE)</f>
        <v>#N/A</v>
      </c>
      <c r="C12" s="62"/>
      <c r="D12" s="63" t="e">
        <f t="shared" si="0"/>
        <v>#N/A</v>
      </c>
      <c r="E12" s="64" t="e">
        <f>VLOOKUP(A12,ORÇAMENTO!$B:$L,14,0)</f>
        <v>#N/A</v>
      </c>
      <c r="F12" s="65" t="e">
        <f t="shared" si="1"/>
        <v>#N/A</v>
      </c>
      <c r="G12" s="66">
        <f>CRONOGRAMA!G12</f>
        <v>1</v>
      </c>
      <c r="H12" s="67">
        <f t="shared" si="2"/>
        <v>1</v>
      </c>
      <c r="I12" s="65" t="e">
        <f t="shared" ref="I12:I35" si="8">J12*E12</f>
        <v>#N/A</v>
      </c>
      <c r="J12" s="66">
        <f>CRONOGRAMA!J12</f>
        <v>0</v>
      </c>
      <c r="K12" s="67">
        <f t="shared" si="3"/>
        <v>1</v>
      </c>
      <c r="L12" s="65" t="e">
        <f t="shared" ref="L12:L35" si="9">M12*E12</f>
        <v>#N/A</v>
      </c>
      <c r="M12" s="66">
        <f>CRONOGRAMA!M12</f>
        <v>0</v>
      </c>
      <c r="N12" s="67">
        <f t="shared" si="4"/>
        <v>1</v>
      </c>
      <c r="O12" s="65" t="e">
        <f t="shared" ref="O12:O35" si="10">P12*E12</f>
        <v>#N/A</v>
      </c>
      <c r="P12" s="66">
        <f>CRONOGRAMA!P12</f>
        <v>0</v>
      </c>
      <c r="Q12" s="67">
        <f t="shared" si="5"/>
        <v>1</v>
      </c>
      <c r="R12" s="65" t="e">
        <f t="shared" ref="R12:R35" si="11">S12*E12</f>
        <v>#N/A</v>
      </c>
      <c r="S12" s="66">
        <f>CRONOGRAMA!S12</f>
        <v>0</v>
      </c>
      <c r="T12" s="67">
        <f t="shared" si="6"/>
        <v>1</v>
      </c>
      <c r="U12" s="65" t="e">
        <f t="shared" ref="U12:U35" si="12">V12*E12</f>
        <v>#N/A</v>
      </c>
      <c r="V12" s="66">
        <f>CRONOGRAMA!V12</f>
        <v>0</v>
      </c>
      <c r="W12" s="67">
        <f t="shared" si="7"/>
        <v>1</v>
      </c>
      <c r="X12" s="68">
        <f>G12+J12+M12+P12+S12+V12</f>
        <v>1</v>
      </c>
      <c r="Z12" s="1"/>
      <c r="AB12" s="1"/>
    </row>
    <row r="13" spans="1:28" x14ac:dyDescent="0.25">
      <c r="A13" s="58" t="s">
        <v>12</v>
      </c>
      <c r="B13" s="61" t="e">
        <f>VLOOKUP(A13,Tabela3[[ITEM]:[DESCRIÇÃO]],6,FALSE)</f>
        <v>#N/A</v>
      </c>
      <c r="C13" s="69"/>
      <c r="D13" s="63" t="e">
        <f t="shared" si="0"/>
        <v>#N/A</v>
      </c>
      <c r="E13" s="64" t="e">
        <f>VLOOKUP(A13,ORÇAMENTO!$B:$L,14,0)</f>
        <v>#N/A</v>
      </c>
      <c r="F13" s="65" t="e">
        <f t="shared" si="1"/>
        <v>#REF!</v>
      </c>
      <c r="G13" s="66" t="e">
        <f>CRONOGRAMA!#REF!</f>
        <v>#REF!</v>
      </c>
      <c r="H13" s="67" t="e">
        <f t="shared" si="2"/>
        <v>#REF!</v>
      </c>
      <c r="I13" s="65" t="e">
        <f t="shared" si="8"/>
        <v>#REF!</v>
      </c>
      <c r="J13" s="66" t="e">
        <f>CRONOGRAMA!#REF!</f>
        <v>#REF!</v>
      </c>
      <c r="K13" s="67" t="e">
        <f t="shared" si="3"/>
        <v>#REF!</v>
      </c>
      <c r="L13" s="65" t="e">
        <f t="shared" si="9"/>
        <v>#REF!</v>
      </c>
      <c r="M13" s="66" t="e">
        <f>CRONOGRAMA!#REF!</f>
        <v>#REF!</v>
      </c>
      <c r="N13" s="67" t="e">
        <f t="shared" si="4"/>
        <v>#REF!</v>
      </c>
      <c r="O13" s="65" t="e">
        <f t="shared" si="10"/>
        <v>#REF!</v>
      </c>
      <c r="P13" s="66" t="e">
        <f>CRONOGRAMA!#REF!</f>
        <v>#REF!</v>
      </c>
      <c r="Q13" s="67" t="e">
        <f t="shared" si="5"/>
        <v>#REF!</v>
      </c>
      <c r="R13" s="65" t="e">
        <f t="shared" si="11"/>
        <v>#REF!</v>
      </c>
      <c r="S13" s="66" t="e">
        <f>CRONOGRAMA!#REF!</f>
        <v>#REF!</v>
      </c>
      <c r="T13" s="67" t="e">
        <f t="shared" si="6"/>
        <v>#REF!</v>
      </c>
      <c r="U13" s="65" t="e">
        <f t="shared" si="12"/>
        <v>#REF!</v>
      </c>
      <c r="V13" s="66" t="e">
        <f>CRONOGRAMA!#REF!</f>
        <v>#REF!</v>
      </c>
      <c r="W13" s="67" t="e">
        <f t="shared" si="7"/>
        <v>#REF!</v>
      </c>
      <c r="X13" s="68" t="e">
        <f>G13+J13+M13+P13+S13+V13</f>
        <v>#REF!</v>
      </c>
      <c r="Z13" s="1"/>
      <c r="AB13" s="1"/>
    </row>
    <row r="14" spans="1:28" x14ac:dyDescent="0.25">
      <c r="A14" s="58" t="s">
        <v>27</v>
      </c>
      <c r="B14" s="61" t="e">
        <f>VLOOKUP(A14,Tabela3[[ITEM]:[DESCRIÇÃO]],6,FALSE)</f>
        <v>#N/A</v>
      </c>
      <c r="C14" s="69"/>
      <c r="D14" s="63" t="e">
        <f t="shared" si="0"/>
        <v>#N/A</v>
      </c>
      <c r="E14" s="64" t="e">
        <f>VLOOKUP(A14,ORÇAMENTO!$B:$L,14,0)</f>
        <v>#N/A</v>
      </c>
      <c r="F14" s="65" t="e">
        <f t="shared" si="1"/>
        <v>#N/A</v>
      </c>
      <c r="G14" s="66">
        <f>CRONOGRAMA!G13</f>
        <v>0</v>
      </c>
      <c r="H14" s="67">
        <f t="shared" si="2"/>
        <v>0</v>
      </c>
      <c r="I14" s="65" t="e">
        <f t="shared" si="8"/>
        <v>#N/A</v>
      </c>
      <c r="J14" s="66">
        <f>CRONOGRAMA!J13</f>
        <v>0.15</v>
      </c>
      <c r="K14" s="67">
        <f t="shared" si="3"/>
        <v>0.15</v>
      </c>
      <c r="L14" s="65" t="e">
        <f t="shared" si="9"/>
        <v>#N/A</v>
      </c>
      <c r="M14" s="66">
        <f>CRONOGRAMA!M13</f>
        <v>0.25</v>
      </c>
      <c r="N14" s="67">
        <f t="shared" si="4"/>
        <v>0.4</v>
      </c>
      <c r="O14" s="65" t="e">
        <f t="shared" si="10"/>
        <v>#N/A</v>
      </c>
      <c r="P14" s="66">
        <f>CRONOGRAMA!P13</f>
        <v>0.6</v>
      </c>
      <c r="Q14" s="67">
        <f t="shared" si="5"/>
        <v>1</v>
      </c>
      <c r="R14" s="65" t="e">
        <f t="shared" si="11"/>
        <v>#N/A</v>
      </c>
      <c r="S14" s="66">
        <f>CRONOGRAMA!S13</f>
        <v>0</v>
      </c>
      <c r="T14" s="67">
        <f>S14+Q14</f>
        <v>1</v>
      </c>
      <c r="U14" s="65" t="e">
        <f t="shared" si="12"/>
        <v>#N/A</v>
      </c>
      <c r="V14" s="66">
        <f>CRONOGRAMA!V13</f>
        <v>0</v>
      </c>
      <c r="W14" s="67">
        <f>V14+T14</f>
        <v>1</v>
      </c>
      <c r="X14" s="68">
        <f>G14+J14+M14+P14+S14+V14</f>
        <v>1</v>
      </c>
      <c r="Z14" s="1"/>
      <c r="AB14" s="1"/>
    </row>
    <row r="15" spans="1:28" x14ac:dyDescent="0.25">
      <c r="A15" s="58" t="s">
        <v>46</v>
      </c>
      <c r="B15" s="61" t="e">
        <f>VLOOKUP(A15,Tabela3[[ITEM]:[DESCRIÇÃO]],6,FALSE)</f>
        <v>#N/A</v>
      </c>
      <c r="C15" s="69"/>
      <c r="D15" s="63" t="e">
        <f t="shared" si="0"/>
        <v>#N/A</v>
      </c>
      <c r="E15" s="64" t="e">
        <f>VLOOKUP(A15,ORÇAMENTO!$B:$L,14,0)</f>
        <v>#N/A</v>
      </c>
      <c r="F15" s="65" t="e">
        <f t="shared" si="1"/>
        <v>#N/A</v>
      </c>
      <c r="G15" s="66">
        <f>CRONOGRAMA!G14</f>
        <v>0</v>
      </c>
      <c r="H15" s="67">
        <f t="shared" si="2"/>
        <v>0</v>
      </c>
      <c r="I15" s="65" t="e">
        <f t="shared" si="8"/>
        <v>#N/A</v>
      </c>
      <c r="J15" s="66">
        <f>CRONOGRAMA!J14</f>
        <v>0</v>
      </c>
      <c r="K15" s="67">
        <f t="shared" si="3"/>
        <v>0</v>
      </c>
      <c r="L15" s="65" t="e">
        <f t="shared" si="9"/>
        <v>#N/A</v>
      </c>
      <c r="M15" s="66">
        <f>CRONOGRAMA!M14</f>
        <v>0</v>
      </c>
      <c r="N15" s="67">
        <f t="shared" si="4"/>
        <v>0</v>
      </c>
      <c r="O15" s="65" t="e">
        <f t="shared" si="10"/>
        <v>#N/A</v>
      </c>
      <c r="P15" s="66">
        <f>CRONOGRAMA!P14</f>
        <v>0.1</v>
      </c>
      <c r="Q15" s="67">
        <f t="shared" si="5"/>
        <v>0.1</v>
      </c>
      <c r="R15" s="65" t="e">
        <f t="shared" si="11"/>
        <v>#N/A</v>
      </c>
      <c r="S15" s="66">
        <f>CRONOGRAMA!S14</f>
        <v>0.9</v>
      </c>
      <c r="T15" s="67">
        <f t="shared" si="6"/>
        <v>1</v>
      </c>
      <c r="U15" s="65" t="e">
        <f t="shared" si="12"/>
        <v>#N/A</v>
      </c>
      <c r="V15" s="66">
        <f>CRONOGRAMA!V14</f>
        <v>0</v>
      </c>
      <c r="W15" s="67">
        <f t="shared" si="7"/>
        <v>1</v>
      </c>
      <c r="X15" s="68">
        <f t="shared" ref="X15:X35" si="13">G15+J15+M15+P15+S15+V15</f>
        <v>1</v>
      </c>
      <c r="Z15" s="1"/>
      <c r="AB15" s="1"/>
    </row>
    <row r="16" spans="1:28" x14ac:dyDescent="0.25">
      <c r="A16" s="58" t="s">
        <v>104</v>
      </c>
      <c r="B16" s="61" t="e">
        <f>VLOOKUP(A16,Tabela3[[ITEM]:[DESCRIÇÃO]],6,FALSE)</f>
        <v>#N/A</v>
      </c>
      <c r="C16" s="69"/>
      <c r="D16" s="63" t="e">
        <f t="shared" si="0"/>
        <v>#N/A</v>
      </c>
      <c r="E16" s="64" t="e">
        <f>VLOOKUP(A16,ORÇAMENTO!$B:$L,14,0)</f>
        <v>#N/A</v>
      </c>
      <c r="F16" s="65" t="e">
        <f t="shared" si="1"/>
        <v>#N/A</v>
      </c>
      <c r="G16" s="66">
        <f>CRONOGRAMA!G15</f>
        <v>0</v>
      </c>
      <c r="H16" s="67">
        <f t="shared" si="2"/>
        <v>0</v>
      </c>
      <c r="I16" s="65" t="e">
        <f t="shared" si="8"/>
        <v>#N/A</v>
      </c>
      <c r="J16" s="66">
        <f>CRONOGRAMA!J15</f>
        <v>0</v>
      </c>
      <c r="K16" s="67">
        <f t="shared" si="3"/>
        <v>0</v>
      </c>
      <c r="L16" s="65" t="e">
        <f t="shared" si="9"/>
        <v>#N/A</v>
      </c>
      <c r="M16" s="66">
        <f>CRONOGRAMA!M15</f>
        <v>0</v>
      </c>
      <c r="N16" s="67">
        <f t="shared" si="4"/>
        <v>0</v>
      </c>
      <c r="O16" s="65" t="e">
        <f t="shared" si="10"/>
        <v>#N/A</v>
      </c>
      <c r="P16" s="66">
        <f>CRONOGRAMA!P15</f>
        <v>0</v>
      </c>
      <c r="Q16" s="67">
        <f t="shared" si="5"/>
        <v>0</v>
      </c>
      <c r="R16" s="65" t="e">
        <f t="shared" si="11"/>
        <v>#N/A</v>
      </c>
      <c r="S16" s="66">
        <f>CRONOGRAMA!S15</f>
        <v>0.5</v>
      </c>
      <c r="T16" s="67">
        <f t="shared" si="6"/>
        <v>0.5</v>
      </c>
      <c r="U16" s="65" t="e">
        <f t="shared" si="12"/>
        <v>#N/A</v>
      </c>
      <c r="V16" s="66">
        <f>CRONOGRAMA!V15</f>
        <v>0.5</v>
      </c>
      <c r="W16" s="67">
        <f t="shared" si="7"/>
        <v>1</v>
      </c>
      <c r="X16" s="68">
        <f t="shared" si="13"/>
        <v>1</v>
      </c>
      <c r="Z16" s="1"/>
      <c r="AB16" s="1"/>
    </row>
    <row r="17" spans="1:28" x14ac:dyDescent="0.25">
      <c r="A17" s="58" t="s">
        <v>47</v>
      </c>
      <c r="B17" s="61" t="e">
        <f>VLOOKUP(A17,Tabela3[[ITEM]:[DESCRIÇÃO]],6,FALSE)</f>
        <v>#N/A</v>
      </c>
      <c r="C17" s="69"/>
      <c r="D17" s="63" t="e">
        <f t="shared" si="0"/>
        <v>#N/A</v>
      </c>
      <c r="E17" s="64" t="e">
        <f>VLOOKUP(A17,ORÇAMENTO!$B:$L,14,0)</f>
        <v>#N/A</v>
      </c>
      <c r="F17" s="65" t="e">
        <f t="shared" si="1"/>
        <v>#N/A</v>
      </c>
      <c r="G17" s="66">
        <f>CRONOGRAMA!G16</f>
        <v>0</v>
      </c>
      <c r="H17" s="67">
        <f t="shared" si="2"/>
        <v>0</v>
      </c>
      <c r="I17" s="65" t="e">
        <f t="shared" si="8"/>
        <v>#N/A</v>
      </c>
      <c r="J17" s="66">
        <f>CRONOGRAMA!J16</f>
        <v>0</v>
      </c>
      <c r="K17" s="67">
        <f t="shared" si="3"/>
        <v>0</v>
      </c>
      <c r="L17" s="65" t="e">
        <f t="shared" si="9"/>
        <v>#N/A</v>
      </c>
      <c r="M17" s="66">
        <f>CRONOGRAMA!M16</f>
        <v>0</v>
      </c>
      <c r="N17" s="67">
        <f t="shared" si="4"/>
        <v>0</v>
      </c>
      <c r="O17" s="65" t="e">
        <f t="shared" si="10"/>
        <v>#N/A</v>
      </c>
      <c r="P17" s="66">
        <f>CRONOGRAMA!P16</f>
        <v>0</v>
      </c>
      <c r="Q17" s="67">
        <f t="shared" si="5"/>
        <v>0</v>
      </c>
      <c r="R17" s="65" t="e">
        <f t="shared" si="11"/>
        <v>#N/A</v>
      </c>
      <c r="S17" s="66">
        <f>CRONOGRAMA!S16</f>
        <v>0</v>
      </c>
      <c r="T17" s="67">
        <f t="shared" si="6"/>
        <v>0</v>
      </c>
      <c r="U17" s="65" t="e">
        <f t="shared" si="12"/>
        <v>#N/A</v>
      </c>
      <c r="V17" s="66">
        <f>CRONOGRAMA!V16</f>
        <v>0</v>
      </c>
      <c r="W17" s="67">
        <f t="shared" si="7"/>
        <v>0</v>
      </c>
      <c r="X17" s="68">
        <f t="shared" si="13"/>
        <v>0</v>
      </c>
      <c r="Z17" s="1"/>
      <c r="AB17" s="1"/>
    </row>
    <row r="18" spans="1:28" x14ac:dyDescent="0.25">
      <c r="A18" s="58" t="s">
        <v>48</v>
      </c>
      <c r="B18" s="61" t="e">
        <f>VLOOKUP(A18,Tabela3[[ITEM]:[DESCRIÇÃO]],6,FALSE)</f>
        <v>#N/A</v>
      </c>
      <c r="C18" s="62"/>
      <c r="D18" s="63" t="e">
        <f t="shared" si="0"/>
        <v>#N/A</v>
      </c>
      <c r="E18" s="64" t="e">
        <f>VLOOKUP(A18,ORÇAMENTO!$B:$L,14,0)</f>
        <v>#N/A</v>
      </c>
      <c r="F18" s="65" t="e">
        <f t="shared" si="1"/>
        <v>#N/A</v>
      </c>
      <c r="G18" s="66">
        <f>CRONOGRAMA!G17</f>
        <v>0</v>
      </c>
      <c r="H18" s="67">
        <f t="shared" si="2"/>
        <v>0</v>
      </c>
      <c r="I18" s="65" t="e">
        <f t="shared" si="8"/>
        <v>#N/A</v>
      </c>
      <c r="J18" s="66">
        <f>CRONOGRAMA!J17</f>
        <v>0</v>
      </c>
      <c r="K18" s="67">
        <f t="shared" si="3"/>
        <v>0</v>
      </c>
      <c r="L18" s="65" t="e">
        <f t="shared" si="9"/>
        <v>#N/A</v>
      </c>
      <c r="M18" s="66">
        <f>CRONOGRAMA!M17</f>
        <v>0</v>
      </c>
      <c r="N18" s="67">
        <f t="shared" si="4"/>
        <v>0</v>
      </c>
      <c r="O18" s="65" t="e">
        <f t="shared" si="10"/>
        <v>#N/A</v>
      </c>
      <c r="P18" s="66">
        <f>CRONOGRAMA!P17</f>
        <v>0</v>
      </c>
      <c r="Q18" s="67">
        <f t="shared" si="5"/>
        <v>0</v>
      </c>
      <c r="R18" s="65" t="e">
        <f t="shared" si="11"/>
        <v>#N/A</v>
      </c>
      <c r="S18" s="66">
        <f>CRONOGRAMA!S17</f>
        <v>0</v>
      </c>
      <c r="T18" s="67">
        <f t="shared" si="6"/>
        <v>0</v>
      </c>
      <c r="U18" s="65" t="e">
        <f t="shared" si="12"/>
        <v>#N/A</v>
      </c>
      <c r="V18" s="66">
        <f>CRONOGRAMA!V17</f>
        <v>0</v>
      </c>
      <c r="W18" s="67">
        <f t="shared" si="7"/>
        <v>0</v>
      </c>
      <c r="X18" s="68">
        <f t="shared" si="13"/>
        <v>0</v>
      </c>
      <c r="Z18" s="1"/>
      <c r="AB18" s="1"/>
    </row>
    <row r="19" spans="1:28" x14ac:dyDescent="0.25">
      <c r="A19" s="58" t="s">
        <v>111</v>
      </c>
      <c r="B19" s="61" t="e">
        <f>VLOOKUP(A19,Tabela3[[ITEM]:[DESCRIÇÃO]],6,FALSE)</f>
        <v>#N/A</v>
      </c>
      <c r="C19" s="62"/>
      <c r="D19" s="63" t="e">
        <f t="shared" si="0"/>
        <v>#N/A</v>
      </c>
      <c r="E19" s="64" t="e">
        <f>VLOOKUP(A19,ORÇAMENTO!$B:$L,14,0)</f>
        <v>#N/A</v>
      </c>
      <c r="F19" s="65" t="e">
        <f t="shared" si="1"/>
        <v>#N/A</v>
      </c>
      <c r="G19" s="66">
        <f>CRONOGRAMA!G18</f>
        <v>0</v>
      </c>
      <c r="H19" s="67">
        <f t="shared" si="2"/>
        <v>0</v>
      </c>
      <c r="I19" s="65" t="e">
        <f t="shared" si="8"/>
        <v>#N/A</v>
      </c>
      <c r="J19" s="66">
        <f>CRONOGRAMA!J18</f>
        <v>0</v>
      </c>
      <c r="K19" s="67">
        <f t="shared" si="3"/>
        <v>0</v>
      </c>
      <c r="L19" s="65" t="e">
        <f t="shared" si="9"/>
        <v>#N/A</v>
      </c>
      <c r="M19" s="66">
        <f>CRONOGRAMA!M18</f>
        <v>0</v>
      </c>
      <c r="N19" s="67">
        <f t="shared" si="4"/>
        <v>0</v>
      </c>
      <c r="O19" s="65" t="e">
        <f t="shared" si="10"/>
        <v>#N/A</v>
      </c>
      <c r="P19" s="66">
        <f>CRONOGRAMA!P18</f>
        <v>0</v>
      </c>
      <c r="Q19" s="67">
        <f t="shared" si="5"/>
        <v>0</v>
      </c>
      <c r="R19" s="65" t="e">
        <f t="shared" si="11"/>
        <v>#N/A</v>
      </c>
      <c r="S19" s="66">
        <f>CRONOGRAMA!S18</f>
        <v>0</v>
      </c>
      <c r="T19" s="67">
        <f t="shared" si="6"/>
        <v>0</v>
      </c>
      <c r="U19" s="65" t="e">
        <f t="shared" si="12"/>
        <v>#N/A</v>
      </c>
      <c r="V19" s="66">
        <f>CRONOGRAMA!V18</f>
        <v>0.5</v>
      </c>
      <c r="W19" s="67">
        <f t="shared" si="7"/>
        <v>0.5</v>
      </c>
      <c r="X19" s="68">
        <f t="shared" si="13"/>
        <v>0.5</v>
      </c>
      <c r="Z19" s="1"/>
      <c r="AB19" s="1"/>
    </row>
    <row r="20" spans="1:28" x14ac:dyDescent="0.25">
      <c r="A20" s="58" t="s">
        <v>113</v>
      </c>
      <c r="B20" s="61" t="e">
        <f>VLOOKUP(A20,Tabela3[[ITEM]:[DESCRIÇÃO]],6,FALSE)</f>
        <v>#N/A</v>
      </c>
      <c r="C20" s="69"/>
      <c r="D20" s="63" t="e">
        <f t="shared" si="0"/>
        <v>#N/A</v>
      </c>
      <c r="E20" s="64" t="e">
        <f>VLOOKUP(A20,ORÇAMENTO!$B:$L,14,0)</f>
        <v>#N/A</v>
      </c>
      <c r="F20" s="65" t="e">
        <f t="shared" si="1"/>
        <v>#N/A</v>
      </c>
      <c r="G20" s="66">
        <f>CRONOGRAMA!G19</f>
        <v>0</v>
      </c>
      <c r="H20" s="67">
        <f t="shared" si="2"/>
        <v>0</v>
      </c>
      <c r="I20" s="65" t="e">
        <f t="shared" si="8"/>
        <v>#N/A</v>
      </c>
      <c r="J20" s="66">
        <f>CRONOGRAMA!J19</f>
        <v>0</v>
      </c>
      <c r="K20" s="67">
        <f t="shared" si="3"/>
        <v>0</v>
      </c>
      <c r="L20" s="65" t="e">
        <f t="shared" si="9"/>
        <v>#N/A</v>
      </c>
      <c r="M20" s="66">
        <f>CRONOGRAMA!M19</f>
        <v>0</v>
      </c>
      <c r="N20" s="67">
        <f t="shared" si="4"/>
        <v>0</v>
      </c>
      <c r="O20" s="65" t="e">
        <f t="shared" si="10"/>
        <v>#N/A</v>
      </c>
      <c r="P20" s="66">
        <f>CRONOGRAMA!P19</f>
        <v>0</v>
      </c>
      <c r="Q20" s="67">
        <f t="shared" si="5"/>
        <v>0</v>
      </c>
      <c r="R20" s="65" t="e">
        <f t="shared" si="11"/>
        <v>#N/A</v>
      </c>
      <c r="S20" s="66">
        <f>CRONOGRAMA!S19</f>
        <v>0</v>
      </c>
      <c r="T20" s="67">
        <f t="shared" si="6"/>
        <v>0</v>
      </c>
      <c r="U20" s="65" t="e">
        <f t="shared" si="12"/>
        <v>#N/A</v>
      </c>
      <c r="V20" s="66">
        <f>CRONOGRAMA!V19</f>
        <v>0</v>
      </c>
      <c r="W20" s="67">
        <f t="shared" si="7"/>
        <v>0</v>
      </c>
      <c r="X20" s="68">
        <f t="shared" si="13"/>
        <v>0</v>
      </c>
      <c r="Z20" s="1"/>
      <c r="AB20" s="1"/>
    </row>
    <row r="21" spans="1:28" x14ac:dyDescent="0.25">
      <c r="A21" s="58" t="s">
        <v>114</v>
      </c>
      <c r="B21" s="61" t="e">
        <f>VLOOKUP(A21,Tabela3[[ITEM]:[DESCRIÇÃO]],6,FALSE)</f>
        <v>#N/A</v>
      </c>
      <c r="C21" s="69"/>
      <c r="D21" s="63" t="e">
        <f t="shared" si="0"/>
        <v>#N/A</v>
      </c>
      <c r="E21" s="64" t="e">
        <f>VLOOKUP(A21,ORÇAMENTO!$B:$L,14,0)</f>
        <v>#N/A</v>
      </c>
      <c r="F21" s="65" t="e">
        <f t="shared" si="1"/>
        <v>#N/A</v>
      </c>
      <c r="G21" s="66">
        <f>CRONOGRAMA!G20</f>
        <v>0</v>
      </c>
      <c r="H21" s="67">
        <f t="shared" si="2"/>
        <v>0</v>
      </c>
      <c r="I21" s="65" t="e">
        <f t="shared" si="8"/>
        <v>#N/A</v>
      </c>
      <c r="J21" s="66">
        <f>CRONOGRAMA!J20</f>
        <v>0</v>
      </c>
      <c r="K21" s="67">
        <f t="shared" si="3"/>
        <v>0</v>
      </c>
      <c r="L21" s="65" t="e">
        <f t="shared" si="9"/>
        <v>#N/A</v>
      </c>
      <c r="M21" s="66">
        <f>CRONOGRAMA!M20</f>
        <v>0</v>
      </c>
      <c r="N21" s="67">
        <f t="shared" si="4"/>
        <v>0</v>
      </c>
      <c r="O21" s="65" t="e">
        <f t="shared" si="10"/>
        <v>#N/A</v>
      </c>
      <c r="P21" s="66">
        <f>CRONOGRAMA!P20</f>
        <v>0</v>
      </c>
      <c r="Q21" s="67">
        <f t="shared" si="5"/>
        <v>0</v>
      </c>
      <c r="R21" s="65" t="e">
        <f t="shared" si="11"/>
        <v>#N/A</v>
      </c>
      <c r="S21" s="66">
        <f>CRONOGRAMA!S20</f>
        <v>0</v>
      </c>
      <c r="T21" s="67">
        <f t="shared" si="6"/>
        <v>0</v>
      </c>
      <c r="U21" s="65" t="e">
        <f t="shared" si="12"/>
        <v>#N/A</v>
      </c>
      <c r="V21" s="66">
        <f>CRONOGRAMA!V20</f>
        <v>0</v>
      </c>
      <c r="W21" s="67">
        <f t="shared" si="7"/>
        <v>0</v>
      </c>
      <c r="X21" s="68">
        <f t="shared" si="13"/>
        <v>0</v>
      </c>
      <c r="Z21" s="1"/>
      <c r="AB21" s="1"/>
    </row>
    <row r="22" spans="1:28" x14ac:dyDescent="0.25">
      <c r="A22" s="58" t="s">
        <v>116</v>
      </c>
      <c r="B22" s="61" t="e">
        <f>VLOOKUP(A22,Tabela3[[ITEM]:[DESCRIÇÃO]],6,FALSE)</f>
        <v>#N/A</v>
      </c>
      <c r="C22" s="69"/>
      <c r="D22" s="63" t="e">
        <f t="shared" si="0"/>
        <v>#N/A</v>
      </c>
      <c r="E22" s="64" t="e">
        <f>VLOOKUP(A22,ORÇAMENTO!$B:$L,14,0)</f>
        <v>#N/A</v>
      </c>
      <c r="F22" s="65" t="e">
        <f t="shared" si="1"/>
        <v>#N/A</v>
      </c>
      <c r="G22" s="66">
        <f>CRONOGRAMA!G21</f>
        <v>0</v>
      </c>
      <c r="H22" s="67">
        <f t="shared" si="2"/>
        <v>0</v>
      </c>
      <c r="I22" s="65" t="e">
        <f t="shared" si="8"/>
        <v>#N/A</v>
      </c>
      <c r="J22" s="66">
        <f>CRONOGRAMA!J21</f>
        <v>0</v>
      </c>
      <c r="K22" s="67">
        <f t="shared" si="3"/>
        <v>0</v>
      </c>
      <c r="L22" s="65" t="e">
        <f t="shared" si="9"/>
        <v>#N/A</v>
      </c>
      <c r="M22" s="66">
        <f>CRONOGRAMA!M21</f>
        <v>0</v>
      </c>
      <c r="N22" s="67">
        <f t="shared" si="4"/>
        <v>0</v>
      </c>
      <c r="O22" s="65" t="e">
        <f t="shared" si="10"/>
        <v>#N/A</v>
      </c>
      <c r="P22" s="66">
        <f>CRONOGRAMA!P21</f>
        <v>0</v>
      </c>
      <c r="Q22" s="67">
        <f t="shared" si="5"/>
        <v>0</v>
      </c>
      <c r="R22" s="65" t="e">
        <f t="shared" si="11"/>
        <v>#N/A</v>
      </c>
      <c r="S22" s="66">
        <f>CRONOGRAMA!S21</f>
        <v>0</v>
      </c>
      <c r="T22" s="67">
        <f t="shared" si="6"/>
        <v>0</v>
      </c>
      <c r="U22" s="65" t="e">
        <f t="shared" si="12"/>
        <v>#N/A</v>
      </c>
      <c r="V22" s="66">
        <f>CRONOGRAMA!V21</f>
        <v>0.5</v>
      </c>
      <c r="W22" s="67">
        <f t="shared" si="7"/>
        <v>0.5</v>
      </c>
      <c r="X22" s="68">
        <f t="shared" si="13"/>
        <v>0.5</v>
      </c>
      <c r="Z22" s="1"/>
      <c r="AB22" s="1"/>
    </row>
    <row r="23" spans="1:28" x14ac:dyDescent="0.25">
      <c r="A23" s="58" t="s">
        <v>118</v>
      </c>
      <c r="B23" s="61" t="e">
        <f>VLOOKUP(A23,Tabela3[[ITEM]:[DESCRIÇÃO]],6,FALSE)</f>
        <v>#N/A</v>
      </c>
      <c r="C23" s="69"/>
      <c r="D23" s="63" t="e">
        <f t="shared" si="0"/>
        <v>#N/A</v>
      </c>
      <c r="E23" s="64" t="e">
        <f>VLOOKUP(A23,ORÇAMENTO!$B:$L,14,0)</f>
        <v>#N/A</v>
      </c>
      <c r="F23" s="65" t="e">
        <f t="shared" si="1"/>
        <v>#N/A</v>
      </c>
      <c r="G23" s="66">
        <f>CRONOGRAMA!G22</f>
        <v>0</v>
      </c>
      <c r="H23" s="67">
        <f t="shared" si="2"/>
        <v>0</v>
      </c>
      <c r="I23" s="65" t="e">
        <f t="shared" si="8"/>
        <v>#N/A</v>
      </c>
      <c r="J23" s="66">
        <f>CRONOGRAMA!J22</f>
        <v>0</v>
      </c>
      <c r="K23" s="67">
        <f t="shared" si="3"/>
        <v>0</v>
      </c>
      <c r="L23" s="65" t="e">
        <f t="shared" si="9"/>
        <v>#N/A</v>
      </c>
      <c r="M23" s="66">
        <f>CRONOGRAMA!M22</f>
        <v>0</v>
      </c>
      <c r="N23" s="67">
        <f t="shared" si="4"/>
        <v>0</v>
      </c>
      <c r="O23" s="65" t="e">
        <f t="shared" si="10"/>
        <v>#N/A</v>
      </c>
      <c r="P23" s="66">
        <f>CRONOGRAMA!P22</f>
        <v>0</v>
      </c>
      <c r="Q23" s="67">
        <f t="shared" si="5"/>
        <v>0</v>
      </c>
      <c r="R23" s="65" t="e">
        <f t="shared" si="11"/>
        <v>#N/A</v>
      </c>
      <c r="S23" s="66">
        <f>CRONOGRAMA!S22</f>
        <v>0</v>
      </c>
      <c r="T23" s="67">
        <f t="shared" si="6"/>
        <v>0</v>
      </c>
      <c r="U23" s="65" t="e">
        <f t="shared" si="12"/>
        <v>#N/A</v>
      </c>
      <c r="V23" s="66">
        <f>CRONOGRAMA!V22</f>
        <v>0</v>
      </c>
      <c r="W23" s="67">
        <f t="shared" si="7"/>
        <v>0</v>
      </c>
      <c r="X23" s="68">
        <f t="shared" si="13"/>
        <v>0</v>
      </c>
      <c r="Z23" s="1"/>
      <c r="AB23" s="1"/>
    </row>
    <row r="24" spans="1:28" x14ac:dyDescent="0.25">
      <c r="A24" s="58" t="s">
        <v>119</v>
      </c>
      <c r="B24" s="61" t="e">
        <f>VLOOKUP(A24,Tabela3[[ITEM]:[DESCRIÇÃO]],6,FALSE)</f>
        <v>#N/A</v>
      </c>
      <c r="C24" s="69"/>
      <c r="D24" s="63" t="e">
        <f t="shared" si="0"/>
        <v>#N/A</v>
      </c>
      <c r="E24" s="64" t="e">
        <f>VLOOKUP(A24,ORÇAMENTO!$B:$L,14,0)</f>
        <v>#N/A</v>
      </c>
      <c r="F24" s="65" t="e">
        <f t="shared" si="1"/>
        <v>#N/A</v>
      </c>
      <c r="G24" s="66">
        <f>CRONOGRAMA!G23</f>
        <v>0</v>
      </c>
      <c r="H24" s="67">
        <f t="shared" si="2"/>
        <v>0</v>
      </c>
      <c r="I24" s="65" t="e">
        <f t="shared" si="8"/>
        <v>#N/A</v>
      </c>
      <c r="J24" s="66">
        <f>CRONOGRAMA!J23</f>
        <v>0</v>
      </c>
      <c r="K24" s="67">
        <f t="shared" si="3"/>
        <v>0</v>
      </c>
      <c r="L24" s="65" t="e">
        <f t="shared" si="9"/>
        <v>#N/A</v>
      </c>
      <c r="M24" s="66">
        <f>CRONOGRAMA!M23</f>
        <v>0</v>
      </c>
      <c r="N24" s="67">
        <f t="shared" si="4"/>
        <v>0</v>
      </c>
      <c r="O24" s="65" t="e">
        <f t="shared" si="10"/>
        <v>#N/A</v>
      </c>
      <c r="P24" s="66">
        <f>CRONOGRAMA!P23</f>
        <v>0</v>
      </c>
      <c r="Q24" s="67">
        <f t="shared" si="5"/>
        <v>0</v>
      </c>
      <c r="R24" s="65" t="e">
        <f t="shared" si="11"/>
        <v>#N/A</v>
      </c>
      <c r="S24" s="66">
        <f>CRONOGRAMA!S23</f>
        <v>0</v>
      </c>
      <c r="T24" s="67">
        <f t="shared" si="6"/>
        <v>0</v>
      </c>
      <c r="U24" s="65" t="e">
        <f t="shared" si="12"/>
        <v>#N/A</v>
      </c>
      <c r="V24" s="66">
        <f>CRONOGRAMA!V23</f>
        <v>0</v>
      </c>
      <c r="W24" s="67">
        <f t="shared" si="7"/>
        <v>0</v>
      </c>
      <c r="X24" s="68">
        <f t="shared" si="13"/>
        <v>0</v>
      </c>
      <c r="Z24" s="1"/>
      <c r="AB24" s="1"/>
    </row>
    <row r="25" spans="1:28" x14ac:dyDescent="0.25">
      <c r="A25" s="58" t="s">
        <v>130</v>
      </c>
      <c r="B25" s="61" t="e">
        <f>VLOOKUP(A25,Tabela3[[ITEM]:[DESCRIÇÃO]],6,FALSE)</f>
        <v>#N/A</v>
      </c>
      <c r="C25" s="69"/>
      <c r="D25" s="63" t="e">
        <f t="shared" si="0"/>
        <v>#N/A</v>
      </c>
      <c r="E25" s="64" t="e">
        <f>VLOOKUP(A25,ORÇAMENTO!$B:$L,14,0)</f>
        <v>#N/A</v>
      </c>
      <c r="F25" s="65" t="e">
        <f t="shared" si="1"/>
        <v>#N/A</v>
      </c>
      <c r="G25" s="66">
        <f>CRONOGRAMA!G24</f>
        <v>0</v>
      </c>
      <c r="H25" s="67">
        <f t="shared" si="2"/>
        <v>0</v>
      </c>
      <c r="I25" s="65" t="e">
        <f t="shared" si="8"/>
        <v>#N/A</v>
      </c>
      <c r="J25" s="66">
        <f>CRONOGRAMA!J24</f>
        <v>0</v>
      </c>
      <c r="K25" s="67">
        <f t="shared" si="3"/>
        <v>0</v>
      </c>
      <c r="L25" s="65" t="e">
        <f t="shared" si="9"/>
        <v>#N/A</v>
      </c>
      <c r="M25" s="66">
        <f>CRONOGRAMA!M24</f>
        <v>0</v>
      </c>
      <c r="N25" s="67">
        <f t="shared" si="4"/>
        <v>0</v>
      </c>
      <c r="O25" s="65" t="e">
        <f t="shared" si="10"/>
        <v>#N/A</v>
      </c>
      <c r="P25" s="66">
        <f>CRONOGRAMA!P24</f>
        <v>0</v>
      </c>
      <c r="Q25" s="67">
        <f t="shared" si="5"/>
        <v>0</v>
      </c>
      <c r="R25" s="65" t="e">
        <f t="shared" si="11"/>
        <v>#N/A</v>
      </c>
      <c r="S25" s="66">
        <f>CRONOGRAMA!S24</f>
        <v>0</v>
      </c>
      <c r="T25" s="67">
        <f t="shared" si="6"/>
        <v>0</v>
      </c>
      <c r="U25" s="65" t="e">
        <f t="shared" si="12"/>
        <v>#N/A</v>
      </c>
      <c r="V25" s="66">
        <f>CRONOGRAMA!V24</f>
        <v>0</v>
      </c>
      <c r="W25" s="67">
        <f t="shared" si="7"/>
        <v>0</v>
      </c>
      <c r="X25" s="68">
        <f t="shared" si="13"/>
        <v>0</v>
      </c>
      <c r="Z25" s="1"/>
      <c r="AB25" s="1"/>
    </row>
    <row r="26" spans="1:28" x14ac:dyDescent="0.25">
      <c r="A26" s="58" t="s">
        <v>131</v>
      </c>
      <c r="B26" s="61" t="e">
        <f>VLOOKUP(A26,Tabela3[[ITEM]:[DESCRIÇÃO]],6,FALSE)</f>
        <v>#N/A</v>
      </c>
      <c r="C26" s="69"/>
      <c r="D26" s="63" t="e">
        <f t="shared" si="0"/>
        <v>#N/A</v>
      </c>
      <c r="E26" s="64" t="e">
        <f>VLOOKUP(A26,ORÇAMENTO!$B:$L,14,0)</f>
        <v>#N/A</v>
      </c>
      <c r="F26" s="65" t="e">
        <f t="shared" si="1"/>
        <v>#N/A</v>
      </c>
      <c r="G26" s="66">
        <f>CRONOGRAMA!G25</f>
        <v>0</v>
      </c>
      <c r="H26" s="67">
        <f t="shared" si="2"/>
        <v>0</v>
      </c>
      <c r="I26" s="65" t="e">
        <f t="shared" si="8"/>
        <v>#N/A</v>
      </c>
      <c r="J26" s="66">
        <f>CRONOGRAMA!J25</f>
        <v>0</v>
      </c>
      <c r="K26" s="67">
        <f t="shared" si="3"/>
        <v>0</v>
      </c>
      <c r="L26" s="65" t="e">
        <f t="shared" si="9"/>
        <v>#N/A</v>
      </c>
      <c r="M26" s="66">
        <f>CRONOGRAMA!M25</f>
        <v>0</v>
      </c>
      <c r="N26" s="67">
        <f t="shared" si="4"/>
        <v>0</v>
      </c>
      <c r="O26" s="65" t="e">
        <f t="shared" si="10"/>
        <v>#N/A</v>
      </c>
      <c r="P26" s="66">
        <f>CRONOGRAMA!P25</f>
        <v>0</v>
      </c>
      <c r="Q26" s="67">
        <f t="shared" si="5"/>
        <v>0</v>
      </c>
      <c r="R26" s="65" t="e">
        <f t="shared" si="11"/>
        <v>#N/A</v>
      </c>
      <c r="S26" s="66">
        <f>CRONOGRAMA!S25</f>
        <v>0</v>
      </c>
      <c r="T26" s="67">
        <f t="shared" si="6"/>
        <v>0</v>
      </c>
      <c r="U26" s="65" t="e">
        <f t="shared" si="12"/>
        <v>#N/A</v>
      </c>
      <c r="V26" s="66">
        <f>CRONOGRAMA!V25</f>
        <v>0</v>
      </c>
      <c r="W26" s="67">
        <f t="shared" si="7"/>
        <v>0</v>
      </c>
      <c r="X26" s="68">
        <f t="shared" si="13"/>
        <v>0</v>
      </c>
      <c r="Z26" s="1"/>
      <c r="AB26" s="1"/>
    </row>
    <row r="27" spans="1:28" x14ac:dyDescent="0.25">
      <c r="A27" s="58" t="s">
        <v>132</v>
      </c>
      <c r="B27" s="61" t="e">
        <f>VLOOKUP(A27,Tabela3[[ITEM]:[DESCRIÇÃO]],6,FALSE)</f>
        <v>#N/A</v>
      </c>
      <c r="C27" s="69"/>
      <c r="D27" s="63" t="e">
        <f t="shared" si="0"/>
        <v>#N/A</v>
      </c>
      <c r="E27" s="64" t="e">
        <f>VLOOKUP(A27,ORÇAMENTO!$B:$L,14,0)</f>
        <v>#N/A</v>
      </c>
      <c r="F27" s="65" t="e">
        <f t="shared" si="1"/>
        <v>#N/A</v>
      </c>
      <c r="G27" s="66">
        <f>CRONOGRAMA!G26</f>
        <v>0</v>
      </c>
      <c r="H27" s="67">
        <f t="shared" si="2"/>
        <v>0</v>
      </c>
      <c r="I27" s="65" t="e">
        <f t="shared" si="8"/>
        <v>#N/A</v>
      </c>
      <c r="J27" s="66">
        <f>CRONOGRAMA!J26</f>
        <v>0</v>
      </c>
      <c r="K27" s="67">
        <f t="shared" si="3"/>
        <v>0</v>
      </c>
      <c r="L27" s="65" t="e">
        <f t="shared" si="9"/>
        <v>#N/A</v>
      </c>
      <c r="M27" s="66">
        <f>CRONOGRAMA!M26</f>
        <v>0</v>
      </c>
      <c r="N27" s="67">
        <f t="shared" si="4"/>
        <v>0</v>
      </c>
      <c r="O27" s="65" t="e">
        <f t="shared" si="10"/>
        <v>#N/A</v>
      </c>
      <c r="P27" s="66">
        <f>CRONOGRAMA!P26</f>
        <v>0</v>
      </c>
      <c r="Q27" s="67">
        <f t="shared" si="5"/>
        <v>0</v>
      </c>
      <c r="R27" s="65" t="e">
        <f t="shared" si="11"/>
        <v>#N/A</v>
      </c>
      <c r="S27" s="66">
        <f>CRONOGRAMA!S26</f>
        <v>0</v>
      </c>
      <c r="T27" s="67">
        <f t="shared" si="6"/>
        <v>0</v>
      </c>
      <c r="U27" s="65" t="e">
        <f t="shared" si="12"/>
        <v>#N/A</v>
      </c>
      <c r="V27" s="66">
        <f>CRONOGRAMA!V26</f>
        <v>0</v>
      </c>
      <c r="W27" s="67">
        <f t="shared" si="7"/>
        <v>0</v>
      </c>
      <c r="X27" s="68">
        <f t="shared" si="13"/>
        <v>0</v>
      </c>
      <c r="Z27" s="1"/>
      <c r="AB27" s="1"/>
    </row>
    <row r="28" spans="1:28" x14ac:dyDescent="0.25">
      <c r="A28" s="58" t="s">
        <v>133</v>
      </c>
      <c r="B28" s="61" t="e">
        <f>VLOOKUP(A28,Tabela3[[ITEM]:[DESCRIÇÃO]],6,FALSE)</f>
        <v>#N/A</v>
      </c>
      <c r="C28" s="69"/>
      <c r="D28" s="63" t="e">
        <f t="shared" si="0"/>
        <v>#N/A</v>
      </c>
      <c r="E28" s="64" t="e">
        <f>VLOOKUP(A28,ORÇAMENTO!$B:$L,14,0)</f>
        <v>#N/A</v>
      </c>
      <c r="F28" s="65" t="e">
        <f t="shared" si="1"/>
        <v>#N/A</v>
      </c>
      <c r="G28" s="66">
        <f>CRONOGRAMA!G29</f>
        <v>0</v>
      </c>
      <c r="H28" s="67">
        <f t="shared" si="2"/>
        <v>0</v>
      </c>
      <c r="I28" s="65" t="e">
        <f t="shared" si="8"/>
        <v>#N/A</v>
      </c>
      <c r="J28" s="66">
        <f>CRONOGRAMA!J29</f>
        <v>0</v>
      </c>
      <c r="K28" s="67">
        <f t="shared" si="3"/>
        <v>0</v>
      </c>
      <c r="L28" s="65" t="e">
        <f t="shared" si="9"/>
        <v>#N/A</v>
      </c>
      <c r="M28" s="66">
        <f>CRONOGRAMA!M29</f>
        <v>0</v>
      </c>
      <c r="N28" s="67">
        <f t="shared" si="4"/>
        <v>0</v>
      </c>
      <c r="O28" s="65" t="e">
        <f t="shared" si="10"/>
        <v>#N/A</v>
      </c>
      <c r="P28" s="66">
        <f>CRONOGRAMA!P29</f>
        <v>0</v>
      </c>
      <c r="Q28" s="67">
        <f t="shared" si="5"/>
        <v>0</v>
      </c>
      <c r="R28" s="65" t="e">
        <f t="shared" si="11"/>
        <v>#N/A</v>
      </c>
      <c r="S28" s="66">
        <f>CRONOGRAMA!S29</f>
        <v>0</v>
      </c>
      <c r="T28" s="67">
        <f t="shared" si="6"/>
        <v>0</v>
      </c>
      <c r="U28" s="65" t="e">
        <f t="shared" si="12"/>
        <v>#N/A</v>
      </c>
      <c r="V28" s="66">
        <f>CRONOGRAMA!V29</f>
        <v>0</v>
      </c>
      <c r="W28" s="67">
        <f t="shared" si="7"/>
        <v>0</v>
      </c>
      <c r="X28" s="68">
        <f t="shared" si="13"/>
        <v>0</v>
      </c>
      <c r="Z28" s="1"/>
      <c r="AB28" s="1"/>
    </row>
    <row r="29" spans="1:28" x14ac:dyDescent="0.25">
      <c r="A29" s="58" t="s">
        <v>212</v>
      </c>
      <c r="B29" s="61" t="e">
        <f>VLOOKUP(A29,Tabela3[[ITEM]:[DESCRIÇÃO]],6,FALSE)</f>
        <v>#N/A</v>
      </c>
      <c r="C29" s="69"/>
      <c r="D29" s="63" t="e">
        <f t="shared" si="0"/>
        <v>#N/A</v>
      </c>
      <c r="E29" s="64" t="e">
        <f>VLOOKUP(A29,ORÇAMENTO!$B:$L,14,0)</f>
        <v>#N/A</v>
      </c>
      <c r="F29" s="65" t="e">
        <f t="shared" si="1"/>
        <v>#N/A</v>
      </c>
      <c r="G29" s="66">
        <f>CRONOGRAMA!G30</f>
        <v>0</v>
      </c>
      <c r="H29" s="67">
        <f t="shared" si="2"/>
        <v>0</v>
      </c>
      <c r="I29" s="65" t="e">
        <f t="shared" si="8"/>
        <v>#N/A</v>
      </c>
      <c r="J29" s="66">
        <f>CRONOGRAMA!J30</f>
        <v>0</v>
      </c>
      <c r="K29" s="67">
        <f t="shared" si="3"/>
        <v>0</v>
      </c>
      <c r="L29" s="65" t="e">
        <f t="shared" si="9"/>
        <v>#N/A</v>
      </c>
      <c r="M29" s="66">
        <f>CRONOGRAMA!M30</f>
        <v>0</v>
      </c>
      <c r="N29" s="67">
        <f t="shared" si="4"/>
        <v>0</v>
      </c>
      <c r="O29" s="65" t="e">
        <f t="shared" si="10"/>
        <v>#N/A</v>
      </c>
      <c r="P29" s="66">
        <f>CRONOGRAMA!P30</f>
        <v>0</v>
      </c>
      <c r="Q29" s="67">
        <f t="shared" si="5"/>
        <v>0</v>
      </c>
      <c r="R29" s="65" t="e">
        <f t="shared" si="11"/>
        <v>#N/A</v>
      </c>
      <c r="S29" s="66">
        <f>CRONOGRAMA!S30</f>
        <v>0</v>
      </c>
      <c r="T29" s="67">
        <f t="shared" si="6"/>
        <v>0</v>
      </c>
      <c r="U29" s="65" t="e">
        <f t="shared" si="12"/>
        <v>#N/A</v>
      </c>
      <c r="V29" s="66">
        <f>CRONOGRAMA!V30</f>
        <v>0</v>
      </c>
      <c r="W29" s="67">
        <f t="shared" si="7"/>
        <v>0</v>
      </c>
      <c r="X29" s="68">
        <f t="shared" si="13"/>
        <v>0</v>
      </c>
      <c r="Z29" s="1"/>
      <c r="AB29" s="1"/>
    </row>
    <row r="30" spans="1:28" x14ac:dyDescent="0.25">
      <c r="A30" s="58" t="s">
        <v>134</v>
      </c>
      <c r="B30" s="61" t="e">
        <f>VLOOKUP(A30,Tabela3[[ITEM]:[DESCRIÇÃO]],6,FALSE)</f>
        <v>#N/A</v>
      </c>
      <c r="C30" s="69"/>
      <c r="D30" s="63" t="e">
        <f t="shared" si="0"/>
        <v>#N/A</v>
      </c>
      <c r="E30" s="64" t="e">
        <f>VLOOKUP(A30,ORÇAMENTO!$B:$L,14,0)</f>
        <v>#N/A</v>
      </c>
      <c r="F30" s="65" t="e">
        <f t="shared" si="1"/>
        <v>#N/A</v>
      </c>
      <c r="G30" s="66">
        <f>CRONOGRAMA!G31</f>
        <v>8.3333333333333329E-2</v>
      </c>
      <c r="H30" s="67">
        <f t="shared" si="2"/>
        <v>8.3333333333333329E-2</v>
      </c>
      <c r="I30" s="65" t="e">
        <f t="shared" si="8"/>
        <v>#N/A</v>
      </c>
      <c r="J30" s="66">
        <f>CRONOGRAMA!J31</f>
        <v>8.3333333333333329E-2</v>
      </c>
      <c r="K30" s="67">
        <f t="shared" si="3"/>
        <v>0.16666666666666666</v>
      </c>
      <c r="L30" s="65" t="e">
        <f t="shared" si="9"/>
        <v>#N/A</v>
      </c>
      <c r="M30" s="66">
        <f>CRONOGRAMA!M31</f>
        <v>8.3333333333333329E-2</v>
      </c>
      <c r="N30" s="67">
        <f t="shared" si="4"/>
        <v>0.25</v>
      </c>
      <c r="O30" s="65" t="e">
        <f t="shared" si="10"/>
        <v>#N/A</v>
      </c>
      <c r="P30" s="66">
        <f>CRONOGRAMA!P31</f>
        <v>8.3333333333333329E-2</v>
      </c>
      <c r="Q30" s="67">
        <f t="shared" si="5"/>
        <v>0.33333333333333331</v>
      </c>
      <c r="R30" s="65" t="e">
        <f t="shared" si="11"/>
        <v>#N/A</v>
      </c>
      <c r="S30" s="66">
        <f>CRONOGRAMA!S31</f>
        <v>8.3333333333333329E-2</v>
      </c>
      <c r="T30" s="67">
        <f t="shared" si="6"/>
        <v>0.41666666666666663</v>
      </c>
      <c r="U30" s="65" t="e">
        <f t="shared" si="12"/>
        <v>#N/A</v>
      </c>
      <c r="V30" s="66">
        <f>CRONOGRAMA!V31</f>
        <v>8.3333333333333329E-2</v>
      </c>
      <c r="W30" s="67">
        <f t="shared" si="7"/>
        <v>0.49999999999999994</v>
      </c>
      <c r="X30" s="68">
        <f t="shared" si="13"/>
        <v>0.49999999999999994</v>
      </c>
      <c r="Z30" s="1"/>
      <c r="AB30" s="1"/>
    </row>
    <row r="31" spans="1:28" x14ac:dyDescent="0.25">
      <c r="A31" s="58" t="s">
        <v>135</v>
      </c>
      <c r="B31" s="61" t="e">
        <f>VLOOKUP(A31,Tabela3[[ITEM]:[DESCRIÇÃO]],6,FALSE)</f>
        <v>#N/A</v>
      </c>
      <c r="C31" s="69"/>
      <c r="D31" s="63" t="e">
        <f t="shared" si="0"/>
        <v>#N/A</v>
      </c>
      <c r="E31" s="64" t="e">
        <f>VLOOKUP(A31,ORÇAMENTO!$B:$L,14,0)</f>
        <v>#N/A</v>
      </c>
      <c r="F31" s="65" t="e">
        <f t="shared" si="1"/>
        <v>#REF!</v>
      </c>
      <c r="G31" s="66" t="e">
        <f>CRONOGRAMA!#REF!</f>
        <v>#REF!</v>
      </c>
      <c r="H31" s="67" t="e">
        <f t="shared" si="2"/>
        <v>#REF!</v>
      </c>
      <c r="I31" s="65" t="e">
        <f t="shared" si="8"/>
        <v>#REF!</v>
      </c>
      <c r="J31" s="66" t="e">
        <f>CRONOGRAMA!#REF!</f>
        <v>#REF!</v>
      </c>
      <c r="K31" s="67" t="e">
        <f t="shared" si="3"/>
        <v>#REF!</v>
      </c>
      <c r="L31" s="65" t="e">
        <f t="shared" si="9"/>
        <v>#REF!</v>
      </c>
      <c r="M31" s="66" t="e">
        <f>CRONOGRAMA!#REF!</f>
        <v>#REF!</v>
      </c>
      <c r="N31" s="67" t="e">
        <f t="shared" si="4"/>
        <v>#REF!</v>
      </c>
      <c r="O31" s="65" t="e">
        <f t="shared" si="10"/>
        <v>#REF!</v>
      </c>
      <c r="P31" s="66" t="e">
        <f>CRONOGRAMA!#REF!</f>
        <v>#REF!</v>
      </c>
      <c r="Q31" s="67" t="e">
        <f t="shared" si="5"/>
        <v>#REF!</v>
      </c>
      <c r="R31" s="65" t="e">
        <f t="shared" si="11"/>
        <v>#REF!</v>
      </c>
      <c r="S31" s="66" t="e">
        <f>CRONOGRAMA!#REF!</f>
        <v>#REF!</v>
      </c>
      <c r="T31" s="67" t="e">
        <f t="shared" si="6"/>
        <v>#REF!</v>
      </c>
      <c r="U31" s="65" t="e">
        <f t="shared" si="12"/>
        <v>#REF!</v>
      </c>
      <c r="V31" s="66" t="e">
        <f>CRONOGRAMA!#REF!</f>
        <v>#REF!</v>
      </c>
      <c r="W31" s="67" t="e">
        <f t="shared" si="7"/>
        <v>#REF!</v>
      </c>
      <c r="X31" s="68" t="e">
        <f t="shared" si="13"/>
        <v>#REF!</v>
      </c>
      <c r="Z31" s="1"/>
      <c r="AB31" s="1"/>
    </row>
    <row r="32" spans="1:28" x14ac:dyDescent="0.25">
      <c r="A32" s="58" t="s">
        <v>258</v>
      </c>
      <c r="B32" s="61" t="e">
        <f>VLOOKUP(A32,Tabela3[[ITEM]:[DESCRIÇÃO]],6,FALSE)</f>
        <v>#N/A</v>
      </c>
      <c r="C32" s="69"/>
      <c r="D32" s="63" t="e">
        <f t="shared" si="0"/>
        <v>#N/A</v>
      </c>
      <c r="E32" s="64" t="e">
        <f>VLOOKUP(A32,ORÇAMENTO!$B:$L,14,0)</f>
        <v>#N/A</v>
      </c>
      <c r="F32" s="65" t="e">
        <f t="shared" si="1"/>
        <v>#REF!</v>
      </c>
      <c r="G32" s="66" t="e">
        <f>CRONOGRAMA!#REF!</f>
        <v>#REF!</v>
      </c>
      <c r="H32" s="67" t="e">
        <f t="shared" si="2"/>
        <v>#REF!</v>
      </c>
      <c r="I32" s="65" t="e">
        <f t="shared" si="8"/>
        <v>#REF!</v>
      </c>
      <c r="J32" s="66" t="e">
        <f>CRONOGRAMA!#REF!</f>
        <v>#REF!</v>
      </c>
      <c r="K32" s="67" t="e">
        <f t="shared" si="3"/>
        <v>#REF!</v>
      </c>
      <c r="L32" s="65" t="e">
        <f t="shared" si="9"/>
        <v>#REF!</v>
      </c>
      <c r="M32" s="66" t="e">
        <f>CRONOGRAMA!#REF!</f>
        <v>#REF!</v>
      </c>
      <c r="N32" s="67" t="e">
        <f t="shared" si="4"/>
        <v>#REF!</v>
      </c>
      <c r="O32" s="65" t="e">
        <f t="shared" si="10"/>
        <v>#REF!</v>
      </c>
      <c r="P32" s="66" t="e">
        <f>CRONOGRAMA!#REF!</f>
        <v>#REF!</v>
      </c>
      <c r="Q32" s="67" t="e">
        <f t="shared" si="5"/>
        <v>#REF!</v>
      </c>
      <c r="R32" s="65" t="e">
        <f t="shared" si="11"/>
        <v>#REF!</v>
      </c>
      <c r="S32" s="66" t="e">
        <f>CRONOGRAMA!#REF!</f>
        <v>#REF!</v>
      </c>
      <c r="T32" s="67" t="e">
        <f t="shared" si="6"/>
        <v>#REF!</v>
      </c>
      <c r="U32" s="65" t="e">
        <f t="shared" si="12"/>
        <v>#REF!</v>
      </c>
      <c r="V32" s="66" t="e">
        <f>CRONOGRAMA!#REF!</f>
        <v>#REF!</v>
      </c>
      <c r="W32" s="67" t="e">
        <f t="shared" si="7"/>
        <v>#REF!</v>
      </c>
      <c r="X32" s="68" t="e">
        <f t="shared" si="13"/>
        <v>#REF!</v>
      </c>
      <c r="Z32" s="1"/>
      <c r="AB32" s="1"/>
    </row>
    <row r="33" spans="1:28" x14ac:dyDescent="0.25">
      <c r="A33" s="58" t="s">
        <v>261</v>
      </c>
      <c r="B33" s="61" t="e">
        <f>VLOOKUP(A33,Tabela3[[ITEM]:[DESCRIÇÃO]],6,FALSE)</f>
        <v>#N/A</v>
      </c>
      <c r="C33" s="69"/>
      <c r="D33" s="63" t="e">
        <f t="shared" si="0"/>
        <v>#N/A</v>
      </c>
      <c r="E33" s="64" t="e">
        <f>VLOOKUP(A33,ORÇAMENTO!$B:$L,14,0)</f>
        <v>#N/A</v>
      </c>
      <c r="F33" s="65" t="e">
        <f t="shared" si="1"/>
        <v>#REF!</v>
      </c>
      <c r="G33" s="66" t="e">
        <f>CRONOGRAMA!#REF!</f>
        <v>#REF!</v>
      </c>
      <c r="H33" s="67" t="e">
        <f t="shared" si="2"/>
        <v>#REF!</v>
      </c>
      <c r="I33" s="65" t="e">
        <f t="shared" si="8"/>
        <v>#REF!</v>
      </c>
      <c r="J33" s="66" t="e">
        <f>CRONOGRAMA!#REF!</f>
        <v>#REF!</v>
      </c>
      <c r="K33" s="67" t="e">
        <f t="shared" si="3"/>
        <v>#REF!</v>
      </c>
      <c r="L33" s="65" t="e">
        <f t="shared" si="9"/>
        <v>#REF!</v>
      </c>
      <c r="M33" s="66" t="e">
        <f>CRONOGRAMA!#REF!</f>
        <v>#REF!</v>
      </c>
      <c r="N33" s="67" t="e">
        <f t="shared" si="4"/>
        <v>#REF!</v>
      </c>
      <c r="O33" s="65" t="e">
        <f t="shared" si="10"/>
        <v>#REF!</v>
      </c>
      <c r="P33" s="66" t="e">
        <f>CRONOGRAMA!#REF!</f>
        <v>#REF!</v>
      </c>
      <c r="Q33" s="67" t="e">
        <f t="shared" si="5"/>
        <v>#REF!</v>
      </c>
      <c r="R33" s="65" t="e">
        <f t="shared" si="11"/>
        <v>#REF!</v>
      </c>
      <c r="S33" s="66" t="e">
        <f>CRONOGRAMA!#REF!</f>
        <v>#REF!</v>
      </c>
      <c r="T33" s="67" t="e">
        <f t="shared" si="6"/>
        <v>#REF!</v>
      </c>
      <c r="U33" s="65" t="e">
        <f t="shared" si="12"/>
        <v>#REF!</v>
      </c>
      <c r="V33" s="66" t="e">
        <f>CRONOGRAMA!#REF!</f>
        <v>#REF!</v>
      </c>
      <c r="W33" s="67" t="e">
        <f t="shared" si="7"/>
        <v>#REF!</v>
      </c>
      <c r="X33" s="68" t="e">
        <f t="shared" si="13"/>
        <v>#REF!</v>
      </c>
      <c r="Z33" s="1"/>
      <c r="AB33" s="1"/>
    </row>
    <row r="34" spans="1:28" x14ac:dyDescent="0.25">
      <c r="A34" s="58" t="s">
        <v>262</v>
      </c>
      <c r="B34" s="61" t="e">
        <f>VLOOKUP(A34,Tabela3[[ITEM]:[DESCRIÇÃO]],6,FALSE)</f>
        <v>#N/A</v>
      </c>
      <c r="C34" s="69"/>
      <c r="D34" s="63" t="e">
        <f t="shared" si="0"/>
        <v>#N/A</v>
      </c>
      <c r="E34" s="64" t="e">
        <f>VLOOKUP(A34,ORÇAMENTO!$B:$L,14,0)</f>
        <v>#N/A</v>
      </c>
      <c r="F34" s="65" t="e">
        <f t="shared" si="1"/>
        <v>#REF!</v>
      </c>
      <c r="G34" s="66" t="e">
        <f>CRONOGRAMA!#REF!</f>
        <v>#REF!</v>
      </c>
      <c r="H34" s="67" t="e">
        <f>G34</f>
        <v>#REF!</v>
      </c>
      <c r="I34" s="65" t="e">
        <f t="shared" si="8"/>
        <v>#REF!</v>
      </c>
      <c r="J34" s="66" t="e">
        <f>CRONOGRAMA!#REF!</f>
        <v>#REF!</v>
      </c>
      <c r="K34" s="67" t="e">
        <f t="shared" si="3"/>
        <v>#REF!</v>
      </c>
      <c r="L34" s="65" t="e">
        <f t="shared" si="9"/>
        <v>#REF!</v>
      </c>
      <c r="M34" s="66" t="e">
        <f>CRONOGRAMA!#REF!</f>
        <v>#REF!</v>
      </c>
      <c r="N34" s="67" t="e">
        <f>M34+K34</f>
        <v>#REF!</v>
      </c>
      <c r="O34" s="65" t="e">
        <f t="shared" si="10"/>
        <v>#REF!</v>
      </c>
      <c r="P34" s="66" t="e">
        <f>CRONOGRAMA!#REF!</f>
        <v>#REF!</v>
      </c>
      <c r="Q34" s="67" t="e">
        <f>P34+N34</f>
        <v>#REF!</v>
      </c>
      <c r="R34" s="65" t="e">
        <f t="shared" si="11"/>
        <v>#REF!</v>
      </c>
      <c r="S34" s="66" t="e">
        <f>CRONOGRAMA!#REF!</f>
        <v>#REF!</v>
      </c>
      <c r="T34" s="67" t="e">
        <f>S34+Q34</f>
        <v>#REF!</v>
      </c>
      <c r="U34" s="65" t="e">
        <f t="shared" si="12"/>
        <v>#REF!</v>
      </c>
      <c r="V34" s="66" t="e">
        <f>CRONOGRAMA!#REF!</f>
        <v>#REF!</v>
      </c>
      <c r="W34" s="67" t="e">
        <f>V34+T34</f>
        <v>#REF!</v>
      </c>
      <c r="X34" s="68" t="e">
        <f t="shared" si="13"/>
        <v>#REF!</v>
      </c>
      <c r="Z34" s="1"/>
      <c r="AB34" s="1"/>
    </row>
    <row r="35" spans="1:28" x14ac:dyDescent="0.25">
      <c r="A35" s="58" t="s">
        <v>263</v>
      </c>
      <c r="B35" s="61" t="e">
        <f>VLOOKUP(A35,Tabela3[[ITEM]:[DESCRIÇÃO]],6,FALSE)</f>
        <v>#N/A</v>
      </c>
      <c r="C35" s="69"/>
      <c r="D35" s="63" t="e">
        <f t="shared" si="0"/>
        <v>#N/A</v>
      </c>
      <c r="E35" s="64" t="e">
        <f>VLOOKUP(A35,ORÇAMENTO!$B:$L,14,0)</f>
        <v>#N/A</v>
      </c>
      <c r="F35" s="65" t="e">
        <f t="shared" si="1"/>
        <v>#REF!</v>
      </c>
      <c r="G35" s="66" t="e">
        <f>CRONOGRAMA!#REF!</f>
        <v>#REF!</v>
      </c>
      <c r="H35" s="67" t="e">
        <f t="shared" si="2"/>
        <v>#REF!</v>
      </c>
      <c r="I35" s="65" t="e">
        <f t="shared" si="8"/>
        <v>#REF!</v>
      </c>
      <c r="J35" s="66" t="e">
        <f>CRONOGRAMA!#REF!</f>
        <v>#REF!</v>
      </c>
      <c r="K35" s="67" t="e">
        <f t="shared" si="3"/>
        <v>#REF!</v>
      </c>
      <c r="L35" s="65" t="e">
        <f t="shared" si="9"/>
        <v>#REF!</v>
      </c>
      <c r="M35" s="66" t="e">
        <f>CRONOGRAMA!#REF!</f>
        <v>#REF!</v>
      </c>
      <c r="N35" s="67" t="e">
        <f t="shared" si="4"/>
        <v>#REF!</v>
      </c>
      <c r="O35" s="65" t="e">
        <f t="shared" si="10"/>
        <v>#REF!</v>
      </c>
      <c r="P35" s="66" t="e">
        <f>CRONOGRAMA!#REF!</f>
        <v>#REF!</v>
      </c>
      <c r="Q35" s="67" t="e">
        <f t="shared" si="5"/>
        <v>#REF!</v>
      </c>
      <c r="R35" s="65" t="e">
        <f t="shared" si="11"/>
        <v>#REF!</v>
      </c>
      <c r="S35" s="66" t="e">
        <f>CRONOGRAMA!#REF!</f>
        <v>#REF!</v>
      </c>
      <c r="T35" s="67" t="e">
        <f t="shared" si="6"/>
        <v>#REF!</v>
      </c>
      <c r="U35" s="65" t="e">
        <f t="shared" si="12"/>
        <v>#REF!</v>
      </c>
      <c r="V35" s="66" t="e">
        <f>CRONOGRAMA!#REF!</f>
        <v>#REF!</v>
      </c>
      <c r="W35" s="67" t="e">
        <f t="shared" si="7"/>
        <v>#REF!</v>
      </c>
      <c r="X35" s="68" t="e">
        <f t="shared" si="13"/>
        <v>#REF!</v>
      </c>
      <c r="Z35" s="1"/>
      <c r="AB35" s="1"/>
    </row>
    <row r="36" spans="1:28" x14ac:dyDescent="0.25">
      <c r="A36" s="4"/>
      <c r="B36" s="70"/>
      <c r="C36" s="70"/>
      <c r="D36" s="71" t="e">
        <f>SUM(D11:D35)</f>
        <v>#N/A</v>
      </c>
      <c r="E36" s="72" t="e">
        <f>SUM(E11:E35)</f>
        <v>#N/A</v>
      </c>
      <c r="F36" s="73"/>
      <c r="G36" s="74"/>
      <c r="H36" s="75"/>
      <c r="I36" s="73"/>
      <c r="J36" s="74"/>
      <c r="K36" s="76"/>
      <c r="L36" s="77"/>
      <c r="M36" s="78"/>
      <c r="N36" s="79"/>
      <c r="O36" s="77"/>
      <c r="P36" s="78"/>
      <c r="Q36" s="79"/>
      <c r="R36" s="80"/>
      <c r="S36" s="81"/>
      <c r="T36" s="82"/>
      <c r="U36" s="80"/>
      <c r="V36" s="81"/>
      <c r="W36" s="81"/>
      <c r="X36" s="83"/>
      <c r="Z36" s="1"/>
      <c r="AB36" s="1"/>
    </row>
    <row r="37" spans="1:28" x14ac:dyDescent="0.25">
      <c r="A37" s="6"/>
      <c r="B37" s="1111" t="s">
        <v>8</v>
      </c>
      <c r="C37" s="1111"/>
      <c r="D37" s="1111"/>
      <c r="E37" s="1112"/>
      <c r="F37" s="84" t="e">
        <f>SUM(F11:F35)</f>
        <v>#N/A</v>
      </c>
      <c r="G37" s="85"/>
      <c r="H37" s="86"/>
      <c r="I37" s="84" t="e">
        <f>SUM(I11:I35)</f>
        <v>#N/A</v>
      </c>
      <c r="J37" s="85"/>
      <c r="K37" s="86"/>
      <c r="L37" s="84" t="e">
        <f>SUM(L11:L35)</f>
        <v>#N/A</v>
      </c>
      <c r="M37" s="85"/>
      <c r="N37" s="86"/>
      <c r="O37" s="84" t="e">
        <f>SUM(O11:O35)</f>
        <v>#N/A</v>
      </c>
      <c r="P37" s="85"/>
      <c r="Q37" s="86"/>
      <c r="R37" s="84" t="e">
        <f>SUM(R11:R35)</f>
        <v>#N/A</v>
      </c>
      <c r="S37" s="85"/>
      <c r="T37" s="86"/>
      <c r="U37" s="84" t="e">
        <f>SUM(U11:U35)</f>
        <v>#N/A</v>
      </c>
      <c r="V37" s="85"/>
      <c r="W37" s="86"/>
      <c r="X37" s="83"/>
    </row>
    <row r="38" spans="1:28" x14ac:dyDescent="0.25">
      <c r="A38" s="5"/>
      <c r="B38" s="1113" t="s">
        <v>9</v>
      </c>
      <c r="C38" s="1113"/>
      <c r="D38" s="1113"/>
      <c r="E38" s="1114"/>
      <c r="F38" s="87" t="e">
        <f>F37</f>
        <v>#N/A</v>
      </c>
      <c r="G38" s="88" t="e">
        <f>F37/$E$36</f>
        <v>#N/A</v>
      </c>
      <c r="H38" s="89" t="e">
        <f>G38</f>
        <v>#N/A</v>
      </c>
      <c r="I38" s="87" t="e">
        <f>I37+F38</f>
        <v>#N/A</v>
      </c>
      <c r="J38" s="88" t="e">
        <f>I37/$E$36</f>
        <v>#N/A</v>
      </c>
      <c r="K38" s="89" t="e">
        <f>J38+H38</f>
        <v>#N/A</v>
      </c>
      <c r="L38" s="87" t="e">
        <f>I38+L37</f>
        <v>#N/A</v>
      </c>
      <c r="M38" s="88" t="e">
        <f>L37/$E$36</f>
        <v>#N/A</v>
      </c>
      <c r="N38" s="89" t="e">
        <f>M38+K38</f>
        <v>#N/A</v>
      </c>
      <c r="O38" s="87" t="e">
        <f>O37+L38</f>
        <v>#N/A</v>
      </c>
      <c r="P38" s="88" t="e">
        <f>O37/$E$36</f>
        <v>#N/A</v>
      </c>
      <c r="Q38" s="89" t="e">
        <f>P38+N38</f>
        <v>#N/A</v>
      </c>
      <c r="R38" s="87" t="e">
        <f>R37+O38</f>
        <v>#N/A</v>
      </c>
      <c r="S38" s="88" t="e">
        <f>R37/$E$36</f>
        <v>#N/A</v>
      </c>
      <c r="T38" s="89" t="e">
        <f>S38+Q38</f>
        <v>#N/A</v>
      </c>
      <c r="U38" s="87" t="e">
        <f>U37+R38</f>
        <v>#N/A</v>
      </c>
      <c r="V38" s="88" t="e">
        <f>U37/$E$36</f>
        <v>#N/A</v>
      </c>
      <c r="W38" s="89" t="e">
        <f>V38+T38</f>
        <v>#N/A</v>
      </c>
      <c r="X38" s="83"/>
    </row>
    <row r="39" spans="1:28" ht="4.1500000000000004" customHeight="1" x14ac:dyDescent="0.25">
      <c r="A39" s="19"/>
      <c r="B39" s="90"/>
      <c r="C39" s="90"/>
      <c r="D39" s="91"/>
      <c r="E39" s="92"/>
      <c r="F39" s="93"/>
      <c r="G39" s="93"/>
      <c r="H39" s="94"/>
      <c r="I39" s="99"/>
      <c r="J39" s="99"/>
      <c r="K39" s="99"/>
      <c r="L39" s="99"/>
      <c r="M39" s="99"/>
      <c r="N39" s="99"/>
      <c r="O39" s="99"/>
      <c r="P39" s="99"/>
      <c r="Q39" s="99"/>
      <c r="R39" s="99"/>
      <c r="S39" s="99"/>
      <c r="T39" s="99"/>
      <c r="U39" s="99"/>
      <c r="V39" s="99"/>
      <c r="W39" s="99"/>
      <c r="X39" s="100"/>
    </row>
    <row r="40" spans="1:28" x14ac:dyDescent="0.25">
      <c r="A40" s="1102" t="s">
        <v>5</v>
      </c>
      <c r="B40" s="1103" t="s">
        <v>6</v>
      </c>
      <c r="C40" s="1104"/>
      <c r="D40" s="1107" t="s">
        <v>0</v>
      </c>
      <c r="E40" s="1109" t="s">
        <v>14</v>
      </c>
      <c r="F40" s="1099" t="s">
        <v>217</v>
      </c>
      <c r="G40" s="1100"/>
      <c r="H40" s="1101"/>
      <c r="I40" s="1099" t="s">
        <v>218</v>
      </c>
      <c r="J40" s="1100"/>
      <c r="K40" s="1101"/>
      <c r="L40" s="1099" t="s">
        <v>219</v>
      </c>
      <c r="M40" s="1100"/>
      <c r="N40" s="1101"/>
      <c r="O40" s="1099" t="s">
        <v>220</v>
      </c>
      <c r="P40" s="1100"/>
      <c r="Q40" s="1101"/>
      <c r="R40" s="1099" t="s">
        <v>221</v>
      </c>
      <c r="S40" s="1100"/>
      <c r="T40" s="1101"/>
      <c r="U40" s="1099" t="s">
        <v>222</v>
      </c>
      <c r="V40" s="1100"/>
      <c r="W40" s="1101"/>
      <c r="X40" s="95" t="s">
        <v>158</v>
      </c>
    </row>
    <row r="41" spans="1:28" x14ac:dyDescent="0.25">
      <c r="A41" s="1102" t="s">
        <v>5</v>
      </c>
      <c r="B41" s="1105"/>
      <c r="C41" s="1106"/>
      <c r="D41" s="1108"/>
      <c r="E41" s="1110"/>
      <c r="F41" s="96" t="s">
        <v>15</v>
      </c>
      <c r="G41" s="96" t="s">
        <v>0</v>
      </c>
      <c r="H41" s="97" t="s">
        <v>25</v>
      </c>
      <c r="I41" s="96" t="s">
        <v>15</v>
      </c>
      <c r="J41" s="96" t="s">
        <v>0</v>
      </c>
      <c r="K41" s="97" t="s">
        <v>25</v>
      </c>
      <c r="L41" s="96" t="s">
        <v>15</v>
      </c>
      <c r="M41" s="96" t="s">
        <v>0</v>
      </c>
      <c r="N41" s="97" t="s">
        <v>25</v>
      </c>
      <c r="O41" s="96" t="s">
        <v>15</v>
      </c>
      <c r="P41" s="96" t="s">
        <v>0</v>
      </c>
      <c r="Q41" s="97" t="s">
        <v>25</v>
      </c>
      <c r="R41" s="96" t="s">
        <v>15</v>
      </c>
      <c r="S41" s="96" t="s">
        <v>0</v>
      </c>
      <c r="T41" s="97" t="s">
        <v>25</v>
      </c>
      <c r="U41" s="96" t="s">
        <v>15</v>
      </c>
      <c r="V41" s="96" t="s">
        <v>0</v>
      </c>
      <c r="W41" s="97" t="s">
        <v>25</v>
      </c>
      <c r="X41" s="98"/>
    </row>
    <row r="42" spans="1:28" x14ac:dyDescent="0.25">
      <c r="A42" s="58" t="s">
        <v>11</v>
      </c>
      <c r="B42" s="61" t="e">
        <f>VLOOKUP(A42,Tabela3[[ITEM]:[DESCRIÇÃO]],6,FALSE)</f>
        <v>#N/A</v>
      </c>
      <c r="C42" s="62"/>
      <c r="D42" s="63" t="e">
        <f t="shared" ref="D42:D66" si="14">E42/E$36</f>
        <v>#N/A</v>
      </c>
      <c r="E42" s="64" t="e">
        <f t="shared" ref="E42:E66" si="15">E11</f>
        <v>#N/A</v>
      </c>
      <c r="F42" s="65" t="e">
        <f t="shared" ref="F42:F66" si="16">G42*E42</f>
        <v>#N/A</v>
      </c>
      <c r="G42" s="66">
        <f>CRONOGRAMA!G39</f>
        <v>0</v>
      </c>
      <c r="H42" s="67">
        <f t="shared" ref="H42:H66" si="17">G42+W11</f>
        <v>1</v>
      </c>
      <c r="I42" s="65" t="e">
        <f t="shared" ref="I42:I66" si="18">J42*E42</f>
        <v>#N/A</v>
      </c>
      <c r="J42" s="66">
        <f>CRONOGRAMA!J39</f>
        <v>0</v>
      </c>
      <c r="K42" s="67">
        <f>J42+H42</f>
        <v>1</v>
      </c>
      <c r="L42" s="65" t="e">
        <f>M42*E42</f>
        <v>#REF!</v>
      </c>
      <c r="M42" s="66" t="e">
        <f>CRONOGRAMA!#REF!</f>
        <v>#REF!</v>
      </c>
      <c r="N42" s="67" t="e">
        <f t="shared" ref="N42:N63" si="19">M42+K42</f>
        <v>#REF!</v>
      </c>
      <c r="O42" s="65" t="e">
        <f>P42*E42</f>
        <v>#REF!</v>
      </c>
      <c r="P42" s="66" t="e">
        <f>CRONOGRAMA!#REF!</f>
        <v>#REF!</v>
      </c>
      <c r="Q42" s="67" t="e">
        <f>P42+N42</f>
        <v>#REF!</v>
      </c>
      <c r="R42" s="65" t="e">
        <f>S42*E42</f>
        <v>#REF!</v>
      </c>
      <c r="S42" s="66" t="e">
        <f>CRONOGRAMA!#REF!</f>
        <v>#REF!</v>
      </c>
      <c r="T42" s="67" t="e">
        <f>S42+Q42</f>
        <v>#REF!</v>
      </c>
      <c r="U42" s="65" t="e">
        <f t="shared" ref="U42:U66" si="20">V42*E42</f>
        <v>#REF!</v>
      </c>
      <c r="V42" s="66" t="e">
        <f>CRONOGRAMA!#REF!</f>
        <v>#REF!</v>
      </c>
      <c r="W42" s="67" t="e">
        <f>V42+T42</f>
        <v>#REF!</v>
      </c>
      <c r="X42" s="68" t="e">
        <f t="shared" ref="X42:X66" si="21">G42+J42+M42+P42+S42+V42+V11+S11+P11+M11+J11+G11</f>
        <v>#REF!</v>
      </c>
    </row>
    <row r="43" spans="1:28" x14ac:dyDescent="0.25">
      <c r="A43" s="58" t="s">
        <v>10</v>
      </c>
      <c r="B43" s="61" t="e">
        <f>VLOOKUP(A43,Tabela3[[ITEM]:[DESCRIÇÃO]],6,FALSE)</f>
        <v>#N/A</v>
      </c>
      <c r="C43" s="62"/>
      <c r="D43" s="63" t="e">
        <f t="shared" si="14"/>
        <v>#N/A</v>
      </c>
      <c r="E43" s="64" t="e">
        <f t="shared" si="15"/>
        <v>#N/A</v>
      </c>
      <c r="F43" s="65" t="e">
        <f t="shared" si="16"/>
        <v>#N/A</v>
      </c>
      <c r="G43" s="66">
        <f>CRONOGRAMA!G40</f>
        <v>0</v>
      </c>
      <c r="H43" s="67">
        <f t="shared" si="17"/>
        <v>1</v>
      </c>
      <c r="I43" s="65" t="e">
        <f t="shared" si="18"/>
        <v>#N/A</v>
      </c>
      <c r="J43" s="66">
        <f>CRONOGRAMA!J40</f>
        <v>0</v>
      </c>
      <c r="K43" s="67">
        <f>J43+H43</f>
        <v>1</v>
      </c>
      <c r="L43" s="65" t="e">
        <f t="shared" ref="L43:L66" si="22">M43*E43</f>
        <v>#REF!</v>
      </c>
      <c r="M43" s="66" t="e">
        <f>CRONOGRAMA!#REF!</f>
        <v>#REF!</v>
      </c>
      <c r="N43" s="67" t="e">
        <f t="shared" si="19"/>
        <v>#REF!</v>
      </c>
      <c r="O43" s="65" t="e">
        <f t="shared" ref="O43:O66" si="23">P43*E43</f>
        <v>#REF!</v>
      </c>
      <c r="P43" s="66" t="e">
        <f>CRONOGRAMA!#REF!</f>
        <v>#REF!</v>
      </c>
      <c r="Q43" s="67" t="e">
        <f t="shared" ref="Q43:Q63" si="24">P43+N43</f>
        <v>#REF!</v>
      </c>
      <c r="R43" s="65" t="e">
        <f t="shared" ref="R43:R66" si="25">S43*E43</f>
        <v>#REF!</v>
      </c>
      <c r="S43" s="66" t="e">
        <f>CRONOGRAMA!#REF!</f>
        <v>#REF!</v>
      </c>
      <c r="T43" s="67" t="e">
        <f t="shared" ref="T43:T66" si="26">S43+Q43</f>
        <v>#REF!</v>
      </c>
      <c r="U43" s="65" t="e">
        <f t="shared" si="20"/>
        <v>#REF!</v>
      </c>
      <c r="V43" s="66" t="e">
        <f>CRONOGRAMA!#REF!</f>
        <v>#REF!</v>
      </c>
      <c r="W43" s="67" t="e">
        <f t="shared" ref="W43:W66" si="27">V43+T43</f>
        <v>#REF!</v>
      </c>
      <c r="X43" s="68" t="e">
        <f t="shared" si="21"/>
        <v>#REF!</v>
      </c>
    </row>
    <row r="44" spans="1:28" x14ac:dyDescent="0.25">
      <c r="A44" s="58" t="s">
        <v>12</v>
      </c>
      <c r="B44" s="61" t="e">
        <f>VLOOKUP(A44,Tabela3[[ITEM]:[DESCRIÇÃO]],6,FALSE)</f>
        <v>#N/A</v>
      </c>
      <c r="C44" s="69"/>
      <c r="D44" s="63" t="e">
        <f t="shared" si="14"/>
        <v>#N/A</v>
      </c>
      <c r="E44" s="64" t="e">
        <f t="shared" si="15"/>
        <v>#N/A</v>
      </c>
      <c r="F44" s="65" t="e">
        <f t="shared" si="16"/>
        <v>#REF!</v>
      </c>
      <c r="G44" s="66" t="e">
        <f>CRONOGRAMA!#REF!</f>
        <v>#REF!</v>
      </c>
      <c r="H44" s="67" t="e">
        <f t="shared" si="17"/>
        <v>#REF!</v>
      </c>
      <c r="I44" s="65" t="e">
        <f t="shared" si="18"/>
        <v>#REF!</v>
      </c>
      <c r="J44" s="66" t="e">
        <f>CRONOGRAMA!#REF!</f>
        <v>#REF!</v>
      </c>
      <c r="K44" s="67" t="e">
        <f>J44+H44</f>
        <v>#REF!</v>
      </c>
      <c r="L44" s="65" t="e">
        <f t="shared" si="22"/>
        <v>#REF!</v>
      </c>
      <c r="M44" s="66" t="e">
        <f>CRONOGRAMA!#REF!</f>
        <v>#REF!</v>
      </c>
      <c r="N44" s="67" t="e">
        <f t="shared" si="19"/>
        <v>#REF!</v>
      </c>
      <c r="O44" s="65" t="e">
        <f t="shared" si="23"/>
        <v>#REF!</v>
      </c>
      <c r="P44" s="66" t="e">
        <f>CRONOGRAMA!#REF!</f>
        <v>#REF!</v>
      </c>
      <c r="Q44" s="67" t="e">
        <f t="shared" si="24"/>
        <v>#REF!</v>
      </c>
      <c r="R44" s="65" t="e">
        <f t="shared" si="25"/>
        <v>#REF!</v>
      </c>
      <c r="S44" s="66" t="e">
        <f>CRONOGRAMA!#REF!</f>
        <v>#REF!</v>
      </c>
      <c r="T44" s="67" t="e">
        <f t="shared" si="26"/>
        <v>#REF!</v>
      </c>
      <c r="U44" s="65" t="e">
        <f t="shared" si="20"/>
        <v>#REF!</v>
      </c>
      <c r="V44" s="66" t="e">
        <f>CRONOGRAMA!#REF!</f>
        <v>#REF!</v>
      </c>
      <c r="W44" s="67" t="e">
        <f t="shared" si="27"/>
        <v>#REF!</v>
      </c>
      <c r="X44" s="68" t="e">
        <f t="shared" si="21"/>
        <v>#REF!</v>
      </c>
    </row>
    <row r="45" spans="1:28" x14ac:dyDescent="0.25">
      <c r="A45" s="58" t="s">
        <v>27</v>
      </c>
      <c r="B45" s="61" t="e">
        <f>VLOOKUP(A45,Tabela3[[ITEM]:[DESCRIÇÃO]],6,FALSE)</f>
        <v>#N/A</v>
      </c>
      <c r="C45" s="69"/>
      <c r="D45" s="63" t="e">
        <f t="shared" si="14"/>
        <v>#N/A</v>
      </c>
      <c r="E45" s="64" t="e">
        <f t="shared" si="15"/>
        <v>#N/A</v>
      </c>
      <c r="F45" s="65" t="e">
        <f t="shared" si="16"/>
        <v>#N/A</v>
      </c>
      <c r="G45" s="66">
        <f>CRONOGRAMA!G41</f>
        <v>0</v>
      </c>
      <c r="H45" s="67">
        <f t="shared" si="17"/>
        <v>1</v>
      </c>
      <c r="I45" s="65" t="e">
        <f t="shared" si="18"/>
        <v>#N/A</v>
      </c>
      <c r="J45" s="66">
        <f>CRONOGRAMA!J41</f>
        <v>0</v>
      </c>
      <c r="K45" s="67">
        <f>J45+H45</f>
        <v>1</v>
      </c>
      <c r="L45" s="65" t="e">
        <f t="shared" si="22"/>
        <v>#REF!</v>
      </c>
      <c r="M45" s="66" t="e">
        <f>CRONOGRAMA!#REF!</f>
        <v>#REF!</v>
      </c>
      <c r="N45" s="67" t="e">
        <f t="shared" si="19"/>
        <v>#REF!</v>
      </c>
      <c r="O45" s="65" t="e">
        <f t="shared" si="23"/>
        <v>#REF!</v>
      </c>
      <c r="P45" s="66" t="e">
        <f>CRONOGRAMA!#REF!</f>
        <v>#REF!</v>
      </c>
      <c r="Q45" s="67" t="e">
        <f t="shared" si="24"/>
        <v>#REF!</v>
      </c>
      <c r="R45" s="65" t="e">
        <f t="shared" si="25"/>
        <v>#REF!</v>
      </c>
      <c r="S45" s="66" t="e">
        <f>CRONOGRAMA!#REF!</f>
        <v>#REF!</v>
      </c>
      <c r="T45" s="67" t="e">
        <f t="shared" si="26"/>
        <v>#REF!</v>
      </c>
      <c r="U45" s="65" t="e">
        <f t="shared" si="20"/>
        <v>#REF!</v>
      </c>
      <c r="V45" s="66" t="e">
        <f>CRONOGRAMA!#REF!</f>
        <v>#REF!</v>
      </c>
      <c r="W45" s="67" t="e">
        <f t="shared" si="27"/>
        <v>#REF!</v>
      </c>
      <c r="X45" s="68" t="e">
        <f t="shared" si="21"/>
        <v>#REF!</v>
      </c>
    </row>
    <row r="46" spans="1:28" x14ac:dyDescent="0.25">
      <c r="A46" s="58" t="s">
        <v>46</v>
      </c>
      <c r="B46" s="61" t="e">
        <f>VLOOKUP(A46,Tabela3[[ITEM]:[DESCRIÇÃO]],6,FALSE)</f>
        <v>#N/A</v>
      </c>
      <c r="C46" s="69"/>
      <c r="D46" s="63" t="e">
        <f t="shared" si="14"/>
        <v>#N/A</v>
      </c>
      <c r="E46" s="64" t="e">
        <f t="shared" si="15"/>
        <v>#N/A</v>
      </c>
      <c r="F46" s="65" t="e">
        <f t="shared" si="16"/>
        <v>#N/A</v>
      </c>
      <c r="G46" s="66">
        <f>CRONOGRAMA!G42</f>
        <v>0</v>
      </c>
      <c r="H46" s="67">
        <f t="shared" si="17"/>
        <v>1</v>
      </c>
      <c r="I46" s="65" t="e">
        <f t="shared" si="18"/>
        <v>#N/A</v>
      </c>
      <c r="J46" s="66">
        <f>CRONOGRAMA!J42</f>
        <v>0</v>
      </c>
      <c r="K46" s="67">
        <f t="shared" ref="K46:K63" si="28">J46+H46</f>
        <v>1</v>
      </c>
      <c r="L46" s="65" t="e">
        <f t="shared" si="22"/>
        <v>#REF!</v>
      </c>
      <c r="M46" s="66" t="e">
        <f>CRONOGRAMA!#REF!</f>
        <v>#REF!</v>
      </c>
      <c r="N46" s="67" t="e">
        <f t="shared" si="19"/>
        <v>#REF!</v>
      </c>
      <c r="O46" s="65" t="e">
        <f t="shared" si="23"/>
        <v>#REF!</v>
      </c>
      <c r="P46" s="66" t="e">
        <f>CRONOGRAMA!#REF!</f>
        <v>#REF!</v>
      </c>
      <c r="Q46" s="67" t="e">
        <f t="shared" si="24"/>
        <v>#REF!</v>
      </c>
      <c r="R46" s="65" t="e">
        <f t="shared" si="25"/>
        <v>#REF!</v>
      </c>
      <c r="S46" s="66" t="e">
        <f>CRONOGRAMA!#REF!</f>
        <v>#REF!</v>
      </c>
      <c r="T46" s="67" t="e">
        <f t="shared" si="26"/>
        <v>#REF!</v>
      </c>
      <c r="U46" s="65" t="e">
        <f t="shared" si="20"/>
        <v>#REF!</v>
      </c>
      <c r="V46" s="66" t="e">
        <f>CRONOGRAMA!#REF!</f>
        <v>#REF!</v>
      </c>
      <c r="W46" s="67" t="e">
        <f t="shared" si="27"/>
        <v>#REF!</v>
      </c>
      <c r="X46" s="68" t="e">
        <f t="shared" si="21"/>
        <v>#REF!</v>
      </c>
    </row>
    <row r="47" spans="1:28" x14ac:dyDescent="0.25">
      <c r="A47" s="58" t="s">
        <v>104</v>
      </c>
      <c r="B47" s="61" t="e">
        <f>VLOOKUP(A47,Tabela3[[ITEM]:[DESCRIÇÃO]],6,FALSE)</f>
        <v>#N/A</v>
      </c>
      <c r="C47" s="69"/>
      <c r="D47" s="63" t="e">
        <f t="shared" si="14"/>
        <v>#N/A</v>
      </c>
      <c r="E47" s="64" t="e">
        <f t="shared" si="15"/>
        <v>#N/A</v>
      </c>
      <c r="F47" s="65" t="e">
        <f t="shared" si="16"/>
        <v>#N/A</v>
      </c>
      <c r="G47" s="66">
        <f>CRONOGRAMA!G43</f>
        <v>0</v>
      </c>
      <c r="H47" s="67">
        <f t="shared" si="17"/>
        <v>1</v>
      </c>
      <c r="I47" s="65" t="e">
        <f t="shared" si="18"/>
        <v>#N/A</v>
      </c>
      <c r="J47" s="66">
        <f>CRONOGRAMA!J43</f>
        <v>0</v>
      </c>
      <c r="K47" s="67">
        <f t="shared" si="28"/>
        <v>1</v>
      </c>
      <c r="L47" s="65" t="e">
        <f t="shared" si="22"/>
        <v>#REF!</v>
      </c>
      <c r="M47" s="66" t="e">
        <f>CRONOGRAMA!#REF!</f>
        <v>#REF!</v>
      </c>
      <c r="N47" s="67" t="e">
        <f t="shared" si="19"/>
        <v>#REF!</v>
      </c>
      <c r="O47" s="65" t="e">
        <f t="shared" si="23"/>
        <v>#REF!</v>
      </c>
      <c r="P47" s="66" t="e">
        <f>CRONOGRAMA!#REF!</f>
        <v>#REF!</v>
      </c>
      <c r="Q47" s="67" t="e">
        <f t="shared" si="24"/>
        <v>#REF!</v>
      </c>
      <c r="R47" s="65" t="e">
        <f t="shared" si="25"/>
        <v>#REF!</v>
      </c>
      <c r="S47" s="66" t="e">
        <f>CRONOGRAMA!#REF!</f>
        <v>#REF!</v>
      </c>
      <c r="T47" s="67" t="e">
        <f t="shared" si="26"/>
        <v>#REF!</v>
      </c>
      <c r="U47" s="65" t="e">
        <f t="shared" si="20"/>
        <v>#REF!</v>
      </c>
      <c r="V47" s="66" t="e">
        <f>CRONOGRAMA!#REF!</f>
        <v>#REF!</v>
      </c>
      <c r="W47" s="67" t="e">
        <f t="shared" si="27"/>
        <v>#REF!</v>
      </c>
      <c r="X47" s="68" t="e">
        <f t="shared" si="21"/>
        <v>#REF!</v>
      </c>
    </row>
    <row r="48" spans="1:28" x14ac:dyDescent="0.25">
      <c r="A48" s="58" t="s">
        <v>47</v>
      </c>
      <c r="B48" s="61" t="e">
        <f>VLOOKUP(A48,Tabela3[[ITEM]:[DESCRIÇÃO]],6,FALSE)</f>
        <v>#N/A</v>
      </c>
      <c r="C48" s="69"/>
      <c r="D48" s="63" t="e">
        <f t="shared" si="14"/>
        <v>#N/A</v>
      </c>
      <c r="E48" s="64" t="e">
        <f t="shared" si="15"/>
        <v>#N/A</v>
      </c>
      <c r="F48" s="65" t="e">
        <f t="shared" si="16"/>
        <v>#N/A</v>
      </c>
      <c r="G48" s="66">
        <f>CRONOGRAMA!G44</f>
        <v>0</v>
      </c>
      <c r="H48" s="67">
        <f t="shared" si="17"/>
        <v>0</v>
      </c>
      <c r="I48" s="65" t="e">
        <f t="shared" si="18"/>
        <v>#N/A</v>
      </c>
      <c r="J48" s="66">
        <f>CRONOGRAMA!J44</f>
        <v>0</v>
      </c>
      <c r="K48" s="67">
        <f t="shared" si="28"/>
        <v>0</v>
      </c>
      <c r="L48" s="65" t="e">
        <f t="shared" si="22"/>
        <v>#REF!</v>
      </c>
      <c r="M48" s="66" t="e">
        <f>CRONOGRAMA!#REF!</f>
        <v>#REF!</v>
      </c>
      <c r="N48" s="67" t="e">
        <f t="shared" si="19"/>
        <v>#REF!</v>
      </c>
      <c r="O48" s="65" t="e">
        <f t="shared" si="23"/>
        <v>#REF!</v>
      </c>
      <c r="P48" s="66" t="e">
        <f>CRONOGRAMA!#REF!</f>
        <v>#REF!</v>
      </c>
      <c r="Q48" s="67" t="e">
        <f t="shared" si="24"/>
        <v>#REF!</v>
      </c>
      <c r="R48" s="65" t="e">
        <f t="shared" si="25"/>
        <v>#REF!</v>
      </c>
      <c r="S48" s="66" t="e">
        <f>CRONOGRAMA!#REF!</f>
        <v>#REF!</v>
      </c>
      <c r="T48" s="67" t="e">
        <f t="shared" si="26"/>
        <v>#REF!</v>
      </c>
      <c r="U48" s="65" t="e">
        <f t="shared" si="20"/>
        <v>#REF!</v>
      </c>
      <c r="V48" s="66" t="e">
        <f>CRONOGRAMA!#REF!</f>
        <v>#REF!</v>
      </c>
      <c r="W48" s="67" t="e">
        <f t="shared" si="27"/>
        <v>#REF!</v>
      </c>
      <c r="X48" s="68" t="e">
        <f t="shared" si="21"/>
        <v>#REF!</v>
      </c>
    </row>
    <row r="49" spans="1:24" x14ac:dyDescent="0.25">
      <c r="A49" s="58" t="s">
        <v>48</v>
      </c>
      <c r="B49" s="61" t="e">
        <f>VLOOKUP(A49,Tabela3[[ITEM]:[DESCRIÇÃO]],6,FALSE)</f>
        <v>#N/A</v>
      </c>
      <c r="C49" s="62"/>
      <c r="D49" s="63" t="e">
        <f t="shared" si="14"/>
        <v>#N/A</v>
      </c>
      <c r="E49" s="64" t="e">
        <f t="shared" si="15"/>
        <v>#N/A</v>
      </c>
      <c r="F49" s="65" t="e">
        <f t="shared" si="16"/>
        <v>#N/A</v>
      </c>
      <c r="G49" s="66">
        <f>CRONOGRAMA!G45</f>
        <v>0</v>
      </c>
      <c r="H49" s="67">
        <f t="shared" si="17"/>
        <v>0</v>
      </c>
      <c r="I49" s="65" t="e">
        <f t="shared" si="18"/>
        <v>#N/A</v>
      </c>
      <c r="J49" s="66">
        <f>CRONOGRAMA!J45</f>
        <v>0.5</v>
      </c>
      <c r="K49" s="67">
        <f t="shared" si="28"/>
        <v>0.5</v>
      </c>
      <c r="L49" s="65" t="e">
        <f t="shared" si="22"/>
        <v>#REF!</v>
      </c>
      <c r="M49" s="66" t="e">
        <f>CRONOGRAMA!#REF!</f>
        <v>#REF!</v>
      </c>
      <c r="N49" s="67" t="e">
        <f t="shared" si="19"/>
        <v>#REF!</v>
      </c>
      <c r="O49" s="65" t="e">
        <f t="shared" si="23"/>
        <v>#REF!</v>
      </c>
      <c r="P49" s="66" t="e">
        <f>CRONOGRAMA!#REF!</f>
        <v>#REF!</v>
      </c>
      <c r="Q49" s="67" t="e">
        <f t="shared" si="24"/>
        <v>#REF!</v>
      </c>
      <c r="R49" s="65" t="e">
        <f t="shared" si="25"/>
        <v>#REF!</v>
      </c>
      <c r="S49" s="66" t="e">
        <f>CRONOGRAMA!#REF!</f>
        <v>#REF!</v>
      </c>
      <c r="T49" s="67" t="e">
        <f t="shared" si="26"/>
        <v>#REF!</v>
      </c>
      <c r="U49" s="65" t="e">
        <f t="shared" si="20"/>
        <v>#REF!</v>
      </c>
      <c r="V49" s="66" t="e">
        <f>CRONOGRAMA!#REF!</f>
        <v>#REF!</v>
      </c>
      <c r="W49" s="67" t="e">
        <f t="shared" si="27"/>
        <v>#REF!</v>
      </c>
      <c r="X49" s="68" t="e">
        <f t="shared" si="21"/>
        <v>#REF!</v>
      </c>
    </row>
    <row r="50" spans="1:24" x14ac:dyDescent="0.25">
      <c r="A50" s="58" t="s">
        <v>111</v>
      </c>
      <c r="B50" s="61" t="e">
        <f>VLOOKUP(A50,Tabela3[[ITEM]:[DESCRIÇÃO]],6,FALSE)</f>
        <v>#N/A</v>
      </c>
      <c r="C50" s="62"/>
      <c r="D50" s="63" t="e">
        <f t="shared" si="14"/>
        <v>#N/A</v>
      </c>
      <c r="E50" s="64" t="e">
        <f t="shared" si="15"/>
        <v>#N/A</v>
      </c>
      <c r="F50" s="65" t="e">
        <f t="shared" si="16"/>
        <v>#N/A</v>
      </c>
      <c r="G50" s="66">
        <f>CRONOGRAMA!G46</f>
        <v>0.5</v>
      </c>
      <c r="H50" s="67">
        <f t="shared" si="17"/>
        <v>1</v>
      </c>
      <c r="I50" s="65" t="e">
        <f t="shared" si="18"/>
        <v>#N/A</v>
      </c>
      <c r="J50" s="66">
        <f>CRONOGRAMA!J46</f>
        <v>0</v>
      </c>
      <c r="K50" s="67">
        <f t="shared" si="28"/>
        <v>1</v>
      </c>
      <c r="L50" s="65" t="e">
        <f t="shared" si="22"/>
        <v>#REF!</v>
      </c>
      <c r="M50" s="66" t="e">
        <f>CRONOGRAMA!#REF!</f>
        <v>#REF!</v>
      </c>
      <c r="N50" s="67" t="e">
        <f t="shared" si="19"/>
        <v>#REF!</v>
      </c>
      <c r="O50" s="65" t="e">
        <f t="shared" si="23"/>
        <v>#REF!</v>
      </c>
      <c r="P50" s="66" t="e">
        <f>CRONOGRAMA!#REF!</f>
        <v>#REF!</v>
      </c>
      <c r="Q50" s="67" t="e">
        <f t="shared" si="24"/>
        <v>#REF!</v>
      </c>
      <c r="R50" s="65" t="e">
        <f t="shared" si="25"/>
        <v>#REF!</v>
      </c>
      <c r="S50" s="66" t="e">
        <f>CRONOGRAMA!#REF!</f>
        <v>#REF!</v>
      </c>
      <c r="T50" s="67" t="e">
        <f t="shared" si="26"/>
        <v>#REF!</v>
      </c>
      <c r="U50" s="65" t="e">
        <f t="shared" si="20"/>
        <v>#REF!</v>
      </c>
      <c r="V50" s="66" t="e">
        <f>CRONOGRAMA!#REF!</f>
        <v>#REF!</v>
      </c>
      <c r="W50" s="67" t="e">
        <f t="shared" si="27"/>
        <v>#REF!</v>
      </c>
      <c r="X50" s="68" t="e">
        <f t="shared" si="21"/>
        <v>#REF!</v>
      </c>
    </row>
    <row r="51" spans="1:24" x14ac:dyDescent="0.25">
      <c r="A51" s="58" t="s">
        <v>113</v>
      </c>
      <c r="B51" s="61" t="e">
        <f>VLOOKUP(A51,Tabela3[[ITEM]:[DESCRIÇÃO]],6,FALSE)</f>
        <v>#N/A</v>
      </c>
      <c r="C51" s="69"/>
      <c r="D51" s="63" t="e">
        <f t="shared" si="14"/>
        <v>#N/A</v>
      </c>
      <c r="E51" s="64" t="e">
        <f t="shared" si="15"/>
        <v>#N/A</v>
      </c>
      <c r="F51" s="65" t="e">
        <f t="shared" si="16"/>
        <v>#N/A</v>
      </c>
      <c r="G51" s="66">
        <f>CRONOGRAMA!G47</f>
        <v>0</v>
      </c>
      <c r="H51" s="67">
        <f t="shared" si="17"/>
        <v>0</v>
      </c>
      <c r="I51" s="65" t="e">
        <f t="shared" si="18"/>
        <v>#N/A</v>
      </c>
      <c r="J51" s="66">
        <f>CRONOGRAMA!J47</f>
        <v>0</v>
      </c>
      <c r="K51" s="67">
        <f t="shared" si="28"/>
        <v>0</v>
      </c>
      <c r="L51" s="65" t="e">
        <f t="shared" si="22"/>
        <v>#REF!</v>
      </c>
      <c r="M51" s="66" t="e">
        <f>CRONOGRAMA!#REF!</f>
        <v>#REF!</v>
      </c>
      <c r="N51" s="67" t="e">
        <f t="shared" si="19"/>
        <v>#REF!</v>
      </c>
      <c r="O51" s="65" t="e">
        <f t="shared" si="23"/>
        <v>#REF!</v>
      </c>
      <c r="P51" s="66" t="e">
        <f>CRONOGRAMA!#REF!</f>
        <v>#REF!</v>
      </c>
      <c r="Q51" s="67" t="e">
        <f t="shared" si="24"/>
        <v>#REF!</v>
      </c>
      <c r="R51" s="65" t="e">
        <f t="shared" si="25"/>
        <v>#REF!</v>
      </c>
      <c r="S51" s="66" t="e">
        <f>CRONOGRAMA!#REF!</f>
        <v>#REF!</v>
      </c>
      <c r="T51" s="67" t="e">
        <f t="shared" si="26"/>
        <v>#REF!</v>
      </c>
      <c r="U51" s="65" t="e">
        <f t="shared" si="20"/>
        <v>#REF!</v>
      </c>
      <c r="V51" s="66" t="e">
        <f>CRONOGRAMA!#REF!</f>
        <v>#REF!</v>
      </c>
      <c r="W51" s="67" t="e">
        <f t="shared" si="27"/>
        <v>#REF!</v>
      </c>
      <c r="X51" s="68" t="e">
        <f t="shared" si="21"/>
        <v>#REF!</v>
      </c>
    </row>
    <row r="52" spans="1:24" x14ac:dyDescent="0.25">
      <c r="A52" s="58" t="s">
        <v>114</v>
      </c>
      <c r="B52" s="61" t="e">
        <f>VLOOKUP(A52,Tabela3[[ITEM]:[DESCRIÇÃO]],6,FALSE)</f>
        <v>#N/A</v>
      </c>
      <c r="C52" s="69"/>
      <c r="D52" s="63" t="e">
        <f t="shared" si="14"/>
        <v>#N/A</v>
      </c>
      <c r="E52" s="64" t="e">
        <f t="shared" si="15"/>
        <v>#N/A</v>
      </c>
      <c r="F52" s="65" t="e">
        <f t="shared" si="16"/>
        <v>#N/A</v>
      </c>
      <c r="G52" s="66">
        <f>CRONOGRAMA!G48</f>
        <v>0</v>
      </c>
      <c r="H52" s="67">
        <f t="shared" si="17"/>
        <v>0</v>
      </c>
      <c r="I52" s="65" t="e">
        <f t="shared" si="18"/>
        <v>#N/A</v>
      </c>
      <c r="J52" s="66">
        <f>CRONOGRAMA!J48</f>
        <v>0</v>
      </c>
      <c r="K52" s="67">
        <f t="shared" si="28"/>
        <v>0</v>
      </c>
      <c r="L52" s="65" t="e">
        <f t="shared" si="22"/>
        <v>#REF!</v>
      </c>
      <c r="M52" s="66" t="e">
        <f>CRONOGRAMA!#REF!</f>
        <v>#REF!</v>
      </c>
      <c r="N52" s="67" t="e">
        <f t="shared" si="19"/>
        <v>#REF!</v>
      </c>
      <c r="O52" s="65" t="e">
        <f t="shared" si="23"/>
        <v>#REF!</v>
      </c>
      <c r="P52" s="66" t="e">
        <f>CRONOGRAMA!#REF!</f>
        <v>#REF!</v>
      </c>
      <c r="Q52" s="67" t="e">
        <f t="shared" si="24"/>
        <v>#REF!</v>
      </c>
      <c r="R52" s="65" t="e">
        <f t="shared" si="25"/>
        <v>#REF!</v>
      </c>
      <c r="S52" s="66" t="e">
        <f>CRONOGRAMA!#REF!</f>
        <v>#REF!</v>
      </c>
      <c r="T52" s="67" t="e">
        <f t="shared" si="26"/>
        <v>#REF!</v>
      </c>
      <c r="U52" s="65" t="e">
        <f t="shared" si="20"/>
        <v>#REF!</v>
      </c>
      <c r="V52" s="66" t="e">
        <f>CRONOGRAMA!#REF!</f>
        <v>#REF!</v>
      </c>
      <c r="W52" s="67" t="e">
        <f t="shared" si="27"/>
        <v>#REF!</v>
      </c>
      <c r="X52" s="68" t="e">
        <f t="shared" si="21"/>
        <v>#REF!</v>
      </c>
    </row>
    <row r="53" spans="1:24" x14ac:dyDescent="0.25">
      <c r="A53" s="58" t="s">
        <v>116</v>
      </c>
      <c r="B53" s="61" t="e">
        <f>VLOOKUP(A53,Tabela3[[ITEM]:[DESCRIÇÃO]],6,FALSE)</f>
        <v>#N/A</v>
      </c>
      <c r="C53" s="69"/>
      <c r="D53" s="63" t="e">
        <f t="shared" si="14"/>
        <v>#N/A</v>
      </c>
      <c r="E53" s="64" t="e">
        <f t="shared" si="15"/>
        <v>#N/A</v>
      </c>
      <c r="F53" s="65" t="e">
        <f t="shared" si="16"/>
        <v>#N/A</v>
      </c>
      <c r="G53" s="66">
        <f>CRONOGRAMA!G49</f>
        <v>0.5</v>
      </c>
      <c r="H53" s="67">
        <f t="shared" si="17"/>
        <v>1</v>
      </c>
      <c r="I53" s="65" t="e">
        <f t="shared" si="18"/>
        <v>#N/A</v>
      </c>
      <c r="J53" s="66">
        <f>CRONOGRAMA!J49</f>
        <v>0</v>
      </c>
      <c r="K53" s="67">
        <f t="shared" si="28"/>
        <v>1</v>
      </c>
      <c r="L53" s="65" t="e">
        <f t="shared" si="22"/>
        <v>#REF!</v>
      </c>
      <c r="M53" s="66" t="e">
        <f>CRONOGRAMA!#REF!</f>
        <v>#REF!</v>
      </c>
      <c r="N53" s="67" t="e">
        <f t="shared" si="19"/>
        <v>#REF!</v>
      </c>
      <c r="O53" s="65" t="e">
        <f t="shared" si="23"/>
        <v>#REF!</v>
      </c>
      <c r="P53" s="66" t="e">
        <f>CRONOGRAMA!#REF!</f>
        <v>#REF!</v>
      </c>
      <c r="Q53" s="67" t="e">
        <f t="shared" si="24"/>
        <v>#REF!</v>
      </c>
      <c r="R53" s="65" t="e">
        <f t="shared" si="25"/>
        <v>#REF!</v>
      </c>
      <c r="S53" s="66" t="e">
        <f>CRONOGRAMA!#REF!</f>
        <v>#REF!</v>
      </c>
      <c r="T53" s="67" t="e">
        <f t="shared" si="26"/>
        <v>#REF!</v>
      </c>
      <c r="U53" s="65" t="e">
        <f t="shared" si="20"/>
        <v>#REF!</v>
      </c>
      <c r="V53" s="66" t="e">
        <f>CRONOGRAMA!#REF!</f>
        <v>#REF!</v>
      </c>
      <c r="W53" s="67" t="e">
        <f t="shared" si="27"/>
        <v>#REF!</v>
      </c>
      <c r="X53" s="68" t="e">
        <f t="shared" si="21"/>
        <v>#REF!</v>
      </c>
    </row>
    <row r="54" spans="1:24" x14ac:dyDescent="0.25">
      <c r="A54" s="58" t="s">
        <v>118</v>
      </c>
      <c r="B54" s="61" t="e">
        <f>VLOOKUP(A54,Tabela3[[ITEM]:[DESCRIÇÃO]],6,FALSE)</f>
        <v>#N/A</v>
      </c>
      <c r="C54" s="69"/>
      <c r="D54" s="63" t="e">
        <f t="shared" si="14"/>
        <v>#N/A</v>
      </c>
      <c r="E54" s="64" t="e">
        <f t="shared" si="15"/>
        <v>#N/A</v>
      </c>
      <c r="F54" s="65" t="e">
        <f t="shared" si="16"/>
        <v>#N/A</v>
      </c>
      <c r="G54" s="66">
        <f>CRONOGRAMA!G50</f>
        <v>0</v>
      </c>
      <c r="H54" s="67">
        <f t="shared" si="17"/>
        <v>0</v>
      </c>
      <c r="I54" s="65" t="e">
        <f t="shared" si="18"/>
        <v>#N/A</v>
      </c>
      <c r="J54" s="66">
        <f>CRONOGRAMA!J50</f>
        <v>0</v>
      </c>
      <c r="K54" s="67">
        <f t="shared" si="28"/>
        <v>0</v>
      </c>
      <c r="L54" s="65" t="e">
        <f t="shared" si="22"/>
        <v>#REF!</v>
      </c>
      <c r="M54" s="66" t="e">
        <f>CRONOGRAMA!#REF!</f>
        <v>#REF!</v>
      </c>
      <c r="N54" s="67" t="e">
        <f t="shared" si="19"/>
        <v>#REF!</v>
      </c>
      <c r="O54" s="65" t="e">
        <f t="shared" si="23"/>
        <v>#REF!</v>
      </c>
      <c r="P54" s="66" t="e">
        <f>CRONOGRAMA!#REF!</f>
        <v>#REF!</v>
      </c>
      <c r="Q54" s="67" t="e">
        <f t="shared" si="24"/>
        <v>#REF!</v>
      </c>
      <c r="R54" s="65" t="e">
        <f t="shared" si="25"/>
        <v>#REF!</v>
      </c>
      <c r="S54" s="66" t="e">
        <f>CRONOGRAMA!#REF!</f>
        <v>#REF!</v>
      </c>
      <c r="T54" s="67" t="e">
        <f t="shared" si="26"/>
        <v>#REF!</v>
      </c>
      <c r="U54" s="65" t="e">
        <f t="shared" si="20"/>
        <v>#REF!</v>
      </c>
      <c r="V54" s="66" t="e">
        <f>CRONOGRAMA!#REF!</f>
        <v>#REF!</v>
      </c>
      <c r="W54" s="67" t="e">
        <f t="shared" si="27"/>
        <v>#REF!</v>
      </c>
      <c r="X54" s="68" t="e">
        <f t="shared" si="21"/>
        <v>#REF!</v>
      </c>
    </row>
    <row r="55" spans="1:24" x14ac:dyDescent="0.25">
      <c r="A55" s="58" t="s">
        <v>119</v>
      </c>
      <c r="B55" s="61" t="e">
        <f>VLOOKUP(A55,Tabela3[[ITEM]:[DESCRIÇÃO]],6,FALSE)</f>
        <v>#N/A</v>
      </c>
      <c r="C55" s="69"/>
      <c r="D55" s="63" t="e">
        <f t="shared" si="14"/>
        <v>#N/A</v>
      </c>
      <c r="E55" s="64" t="e">
        <f t="shared" si="15"/>
        <v>#N/A</v>
      </c>
      <c r="F55" s="65" t="e">
        <f t="shared" si="16"/>
        <v>#N/A</v>
      </c>
      <c r="G55" s="66">
        <f>CRONOGRAMA!G51</f>
        <v>0</v>
      </c>
      <c r="H55" s="67">
        <f t="shared" si="17"/>
        <v>0</v>
      </c>
      <c r="I55" s="65" t="e">
        <f t="shared" si="18"/>
        <v>#N/A</v>
      </c>
      <c r="J55" s="66">
        <f>CRONOGRAMA!J51</f>
        <v>0.5</v>
      </c>
      <c r="K55" s="67">
        <f t="shared" si="28"/>
        <v>0.5</v>
      </c>
      <c r="L55" s="65" t="e">
        <f t="shared" si="22"/>
        <v>#REF!</v>
      </c>
      <c r="M55" s="66" t="e">
        <f>CRONOGRAMA!#REF!</f>
        <v>#REF!</v>
      </c>
      <c r="N55" s="67" t="e">
        <f t="shared" si="19"/>
        <v>#REF!</v>
      </c>
      <c r="O55" s="65" t="e">
        <f t="shared" si="23"/>
        <v>#REF!</v>
      </c>
      <c r="P55" s="66" t="e">
        <f>CRONOGRAMA!#REF!</f>
        <v>#REF!</v>
      </c>
      <c r="Q55" s="67" t="e">
        <f t="shared" si="24"/>
        <v>#REF!</v>
      </c>
      <c r="R55" s="65" t="e">
        <f t="shared" si="25"/>
        <v>#REF!</v>
      </c>
      <c r="S55" s="66" t="e">
        <f>CRONOGRAMA!#REF!</f>
        <v>#REF!</v>
      </c>
      <c r="T55" s="67" t="e">
        <f t="shared" si="26"/>
        <v>#REF!</v>
      </c>
      <c r="U55" s="65" t="e">
        <f t="shared" si="20"/>
        <v>#REF!</v>
      </c>
      <c r="V55" s="66" t="e">
        <f>CRONOGRAMA!#REF!</f>
        <v>#REF!</v>
      </c>
      <c r="W55" s="67" t="e">
        <f t="shared" si="27"/>
        <v>#REF!</v>
      </c>
      <c r="X55" s="68" t="e">
        <f t="shared" si="21"/>
        <v>#REF!</v>
      </c>
    </row>
    <row r="56" spans="1:24" x14ac:dyDescent="0.25">
      <c r="A56" s="58" t="s">
        <v>130</v>
      </c>
      <c r="B56" s="61" t="e">
        <f>VLOOKUP(A56,Tabela3[[ITEM]:[DESCRIÇÃO]],6,FALSE)</f>
        <v>#N/A</v>
      </c>
      <c r="C56" s="69"/>
      <c r="D56" s="63" t="e">
        <f t="shared" si="14"/>
        <v>#N/A</v>
      </c>
      <c r="E56" s="64" t="e">
        <f t="shared" si="15"/>
        <v>#N/A</v>
      </c>
      <c r="F56" s="65" t="e">
        <f t="shared" si="16"/>
        <v>#N/A</v>
      </c>
      <c r="G56" s="66">
        <f>CRONOGRAMA!G52</f>
        <v>0</v>
      </c>
      <c r="H56" s="67">
        <f t="shared" si="17"/>
        <v>0</v>
      </c>
      <c r="I56" s="65" t="e">
        <f t="shared" si="18"/>
        <v>#N/A</v>
      </c>
      <c r="J56" s="66">
        <f>CRONOGRAMA!J52</f>
        <v>0</v>
      </c>
      <c r="K56" s="67">
        <f t="shared" si="28"/>
        <v>0</v>
      </c>
      <c r="L56" s="65" t="e">
        <f t="shared" si="22"/>
        <v>#REF!</v>
      </c>
      <c r="M56" s="66" t="e">
        <f>CRONOGRAMA!#REF!</f>
        <v>#REF!</v>
      </c>
      <c r="N56" s="67" t="e">
        <f t="shared" si="19"/>
        <v>#REF!</v>
      </c>
      <c r="O56" s="65" t="e">
        <f t="shared" si="23"/>
        <v>#REF!</v>
      </c>
      <c r="P56" s="66" t="e">
        <f>CRONOGRAMA!#REF!</f>
        <v>#REF!</v>
      </c>
      <c r="Q56" s="67" t="e">
        <f t="shared" si="24"/>
        <v>#REF!</v>
      </c>
      <c r="R56" s="65" t="e">
        <f t="shared" si="25"/>
        <v>#REF!</v>
      </c>
      <c r="S56" s="66" t="e">
        <f>CRONOGRAMA!#REF!</f>
        <v>#REF!</v>
      </c>
      <c r="T56" s="67" t="e">
        <f t="shared" si="26"/>
        <v>#REF!</v>
      </c>
      <c r="U56" s="65" t="e">
        <f t="shared" si="20"/>
        <v>#REF!</v>
      </c>
      <c r="V56" s="66" t="e">
        <f>CRONOGRAMA!#REF!</f>
        <v>#REF!</v>
      </c>
      <c r="W56" s="67" t="e">
        <f t="shared" si="27"/>
        <v>#REF!</v>
      </c>
      <c r="X56" s="68" t="e">
        <f t="shared" si="21"/>
        <v>#REF!</v>
      </c>
    </row>
    <row r="57" spans="1:24" x14ac:dyDescent="0.25">
      <c r="A57" s="58" t="s">
        <v>131</v>
      </c>
      <c r="B57" s="61" t="e">
        <f>VLOOKUP(A57,Tabela3[[ITEM]:[DESCRIÇÃO]],6,FALSE)</f>
        <v>#N/A</v>
      </c>
      <c r="C57" s="69"/>
      <c r="D57" s="63" t="e">
        <f t="shared" si="14"/>
        <v>#N/A</v>
      </c>
      <c r="E57" s="64" t="e">
        <f t="shared" si="15"/>
        <v>#N/A</v>
      </c>
      <c r="F57" s="65" t="e">
        <f t="shared" si="16"/>
        <v>#N/A</v>
      </c>
      <c r="G57" s="66">
        <f>CRONOGRAMA!G53</f>
        <v>0</v>
      </c>
      <c r="H57" s="67">
        <f t="shared" si="17"/>
        <v>0</v>
      </c>
      <c r="I57" s="65" t="e">
        <f t="shared" si="18"/>
        <v>#N/A</v>
      </c>
      <c r="J57" s="66">
        <f>CRONOGRAMA!J53</f>
        <v>1</v>
      </c>
      <c r="K57" s="67">
        <f t="shared" si="28"/>
        <v>1</v>
      </c>
      <c r="L57" s="65" t="e">
        <f t="shared" si="22"/>
        <v>#REF!</v>
      </c>
      <c r="M57" s="66" t="e">
        <f>CRONOGRAMA!#REF!</f>
        <v>#REF!</v>
      </c>
      <c r="N57" s="67" t="e">
        <f t="shared" si="19"/>
        <v>#REF!</v>
      </c>
      <c r="O57" s="65" t="e">
        <f t="shared" si="23"/>
        <v>#REF!</v>
      </c>
      <c r="P57" s="66" t="e">
        <f>CRONOGRAMA!#REF!</f>
        <v>#REF!</v>
      </c>
      <c r="Q57" s="67" t="e">
        <f t="shared" si="24"/>
        <v>#REF!</v>
      </c>
      <c r="R57" s="65" t="e">
        <f t="shared" si="25"/>
        <v>#REF!</v>
      </c>
      <c r="S57" s="66" t="e">
        <f>CRONOGRAMA!#REF!</f>
        <v>#REF!</v>
      </c>
      <c r="T57" s="67" t="e">
        <f t="shared" si="26"/>
        <v>#REF!</v>
      </c>
      <c r="U57" s="65" t="e">
        <f t="shared" si="20"/>
        <v>#REF!</v>
      </c>
      <c r="V57" s="66" t="e">
        <f>CRONOGRAMA!#REF!</f>
        <v>#REF!</v>
      </c>
      <c r="W57" s="67" t="e">
        <f t="shared" si="27"/>
        <v>#REF!</v>
      </c>
      <c r="X57" s="68" t="e">
        <f t="shared" si="21"/>
        <v>#REF!</v>
      </c>
    </row>
    <row r="58" spans="1:24" x14ac:dyDescent="0.25">
      <c r="A58" s="58" t="s">
        <v>132</v>
      </c>
      <c r="B58" s="61" t="e">
        <f>VLOOKUP(A58,Tabela3[[ITEM]:[DESCRIÇÃO]],6,FALSE)</f>
        <v>#N/A</v>
      </c>
      <c r="C58" s="69"/>
      <c r="D58" s="63" t="e">
        <f t="shared" si="14"/>
        <v>#N/A</v>
      </c>
      <c r="E58" s="64" t="e">
        <f t="shared" si="15"/>
        <v>#N/A</v>
      </c>
      <c r="F58" s="65" t="e">
        <f t="shared" si="16"/>
        <v>#N/A</v>
      </c>
      <c r="G58" s="66">
        <f>CRONOGRAMA!G54</f>
        <v>1</v>
      </c>
      <c r="H58" s="67">
        <f t="shared" si="17"/>
        <v>1</v>
      </c>
      <c r="I58" s="65" t="e">
        <f t="shared" si="18"/>
        <v>#N/A</v>
      </c>
      <c r="J58" s="66">
        <f>CRONOGRAMA!J54</f>
        <v>0</v>
      </c>
      <c r="K58" s="67">
        <f t="shared" si="28"/>
        <v>1</v>
      </c>
      <c r="L58" s="65" t="e">
        <f t="shared" si="22"/>
        <v>#REF!</v>
      </c>
      <c r="M58" s="66" t="e">
        <f>CRONOGRAMA!#REF!</f>
        <v>#REF!</v>
      </c>
      <c r="N58" s="67" t="e">
        <f t="shared" si="19"/>
        <v>#REF!</v>
      </c>
      <c r="O58" s="65" t="e">
        <f t="shared" si="23"/>
        <v>#REF!</v>
      </c>
      <c r="P58" s="66" t="e">
        <f>CRONOGRAMA!#REF!</f>
        <v>#REF!</v>
      </c>
      <c r="Q58" s="67" t="e">
        <f t="shared" si="24"/>
        <v>#REF!</v>
      </c>
      <c r="R58" s="65" t="e">
        <f t="shared" si="25"/>
        <v>#REF!</v>
      </c>
      <c r="S58" s="66" t="e">
        <f>CRONOGRAMA!#REF!</f>
        <v>#REF!</v>
      </c>
      <c r="T58" s="67" t="e">
        <f t="shared" si="26"/>
        <v>#REF!</v>
      </c>
      <c r="U58" s="65" t="e">
        <f t="shared" si="20"/>
        <v>#REF!</v>
      </c>
      <c r="V58" s="66" t="e">
        <f>CRONOGRAMA!#REF!</f>
        <v>#REF!</v>
      </c>
      <c r="W58" s="67" t="e">
        <f t="shared" si="27"/>
        <v>#REF!</v>
      </c>
      <c r="X58" s="68" t="e">
        <f t="shared" si="21"/>
        <v>#REF!</v>
      </c>
    </row>
    <row r="59" spans="1:24" x14ac:dyDescent="0.25">
      <c r="A59" s="58" t="s">
        <v>133</v>
      </c>
      <c r="B59" s="61" t="e">
        <f>VLOOKUP(A59,Tabela3[[ITEM]:[DESCRIÇÃO]],6,FALSE)</f>
        <v>#N/A</v>
      </c>
      <c r="C59" s="69"/>
      <c r="D59" s="63" t="e">
        <f t="shared" si="14"/>
        <v>#N/A</v>
      </c>
      <c r="E59" s="64" t="e">
        <f t="shared" si="15"/>
        <v>#N/A</v>
      </c>
      <c r="F59" s="65" t="e">
        <f t="shared" si="16"/>
        <v>#N/A</v>
      </c>
      <c r="G59" s="66">
        <f>CRONOGRAMA!G55</f>
        <v>0</v>
      </c>
      <c r="H59" s="67">
        <f t="shared" si="17"/>
        <v>0</v>
      </c>
      <c r="I59" s="65" t="e">
        <f t="shared" si="18"/>
        <v>#N/A</v>
      </c>
      <c r="J59" s="66">
        <f>CRONOGRAMA!J55</f>
        <v>0</v>
      </c>
      <c r="K59" s="67">
        <f t="shared" si="28"/>
        <v>0</v>
      </c>
      <c r="L59" s="65" t="e">
        <f t="shared" si="22"/>
        <v>#REF!</v>
      </c>
      <c r="M59" s="66" t="e">
        <f>CRONOGRAMA!#REF!</f>
        <v>#REF!</v>
      </c>
      <c r="N59" s="67" t="e">
        <f t="shared" si="19"/>
        <v>#REF!</v>
      </c>
      <c r="O59" s="65" t="e">
        <f t="shared" si="23"/>
        <v>#REF!</v>
      </c>
      <c r="P59" s="66" t="e">
        <f>CRONOGRAMA!#REF!</f>
        <v>#REF!</v>
      </c>
      <c r="Q59" s="67" t="e">
        <f t="shared" si="24"/>
        <v>#REF!</v>
      </c>
      <c r="R59" s="65" t="e">
        <f t="shared" si="25"/>
        <v>#REF!</v>
      </c>
      <c r="S59" s="66" t="e">
        <f>CRONOGRAMA!#REF!</f>
        <v>#REF!</v>
      </c>
      <c r="T59" s="67" t="e">
        <f t="shared" si="26"/>
        <v>#REF!</v>
      </c>
      <c r="U59" s="65" t="e">
        <f t="shared" si="20"/>
        <v>#REF!</v>
      </c>
      <c r="V59" s="66" t="e">
        <f>CRONOGRAMA!#REF!</f>
        <v>#REF!</v>
      </c>
      <c r="W59" s="67" t="e">
        <f t="shared" si="27"/>
        <v>#REF!</v>
      </c>
      <c r="X59" s="68" t="e">
        <f t="shared" si="21"/>
        <v>#REF!</v>
      </c>
    </row>
    <row r="60" spans="1:24" x14ac:dyDescent="0.25">
      <c r="A60" s="58" t="s">
        <v>212</v>
      </c>
      <c r="B60" s="61" t="e">
        <f>VLOOKUP(A60,Tabela3[[ITEM]:[DESCRIÇÃO]],6,FALSE)</f>
        <v>#N/A</v>
      </c>
      <c r="C60" s="69"/>
      <c r="D60" s="63" t="e">
        <f t="shared" si="14"/>
        <v>#N/A</v>
      </c>
      <c r="E60" s="64" t="e">
        <f t="shared" si="15"/>
        <v>#N/A</v>
      </c>
      <c r="F60" s="65" t="e">
        <f t="shared" si="16"/>
        <v>#N/A</v>
      </c>
      <c r="G60" s="66">
        <f>CRONOGRAMA!G58</f>
        <v>0</v>
      </c>
      <c r="H60" s="67">
        <f t="shared" si="17"/>
        <v>0</v>
      </c>
      <c r="I60" s="65" t="e">
        <f t="shared" si="18"/>
        <v>#N/A</v>
      </c>
      <c r="J60" s="66">
        <f>CRONOGRAMA!J58</f>
        <v>0</v>
      </c>
      <c r="K60" s="67">
        <f t="shared" si="28"/>
        <v>0</v>
      </c>
      <c r="L60" s="65" t="e">
        <f t="shared" si="22"/>
        <v>#REF!</v>
      </c>
      <c r="M60" s="66" t="e">
        <f>CRONOGRAMA!#REF!</f>
        <v>#REF!</v>
      </c>
      <c r="N60" s="67" t="e">
        <f t="shared" si="19"/>
        <v>#REF!</v>
      </c>
      <c r="O60" s="65" t="e">
        <f t="shared" si="23"/>
        <v>#REF!</v>
      </c>
      <c r="P60" s="66" t="e">
        <f>CRONOGRAMA!#REF!</f>
        <v>#REF!</v>
      </c>
      <c r="Q60" s="67" t="e">
        <f t="shared" si="24"/>
        <v>#REF!</v>
      </c>
      <c r="R60" s="65" t="e">
        <f t="shared" si="25"/>
        <v>#REF!</v>
      </c>
      <c r="S60" s="66" t="e">
        <f>CRONOGRAMA!#REF!</f>
        <v>#REF!</v>
      </c>
      <c r="T60" s="67" t="e">
        <f t="shared" si="26"/>
        <v>#REF!</v>
      </c>
      <c r="U60" s="65" t="e">
        <f t="shared" si="20"/>
        <v>#REF!</v>
      </c>
      <c r="V60" s="66" t="e">
        <f>CRONOGRAMA!#REF!</f>
        <v>#REF!</v>
      </c>
      <c r="W60" s="67" t="e">
        <f t="shared" si="27"/>
        <v>#REF!</v>
      </c>
      <c r="X60" s="68" t="e">
        <f t="shared" si="21"/>
        <v>#REF!</v>
      </c>
    </row>
    <row r="61" spans="1:24" x14ac:dyDescent="0.25">
      <c r="A61" s="58" t="s">
        <v>134</v>
      </c>
      <c r="B61" s="61" t="e">
        <f>VLOOKUP(A61,Tabela3[[ITEM]:[DESCRIÇÃO]],6,FALSE)</f>
        <v>#N/A</v>
      </c>
      <c r="C61" s="69"/>
      <c r="D61" s="63" t="e">
        <f t="shared" si="14"/>
        <v>#N/A</v>
      </c>
      <c r="E61" s="64" t="e">
        <f t="shared" si="15"/>
        <v>#N/A</v>
      </c>
      <c r="F61" s="65" t="e">
        <f t="shared" si="16"/>
        <v>#N/A</v>
      </c>
      <c r="G61" s="66">
        <f>CRONOGRAMA!G59</f>
        <v>8.3333333333333329E-2</v>
      </c>
      <c r="H61" s="67">
        <f t="shared" si="17"/>
        <v>0.58333333333333326</v>
      </c>
      <c r="I61" s="65" t="e">
        <f t="shared" si="18"/>
        <v>#N/A</v>
      </c>
      <c r="J61" s="66">
        <f>CRONOGRAMA!J59</f>
        <v>8.3333333333333329E-2</v>
      </c>
      <c r="K61" s="67">
        <f t="shared" si="28"/>
        <v>0.66666666666666663</v>
      </c>
      <c r="L61" s="65" t="e">
        <f t="shared" si="22"/>
        <v>#REF!</v>
      </c>
      <c r="M61" s="66" t="e">
        <f>CRONOGRAMA!#REF!</f>
        <v>#REF!</v>
      </c>
      <c r="N61" s="67" t="e">
        <f t="shared" si="19"/>
        <v>#REF!</v>
      </c>
      <c r="O61" s="65" t="e">
        <f t="shared" si="23"/>
        <v>#REF!</v>
      </c>
      <c r="P61" s="66" t="e">
        <f>CRONOGRAMA!#REF!</f>
        <v>#REF!</v>
      </c>
      <c r="Q61" s="67" t="e">
        <f t="shared" si="24"/>
        <v>#REF!</v>
      </c>
      <c r="R61" s="65" t="e">
        <f t="shared" si="25"/>
        <v>#REF!</v>
      </c>
      <c r="S61" s="66" t="e">
        <f>CRONOGRAMA!#REF!</f>
        <v>#REF!</v>
      </c>
      <c r="T61" s="67" t="e">
        <f t="shared" si="26"/>
        <v>#REF!</v>
      </c>
      <c r="U61" s="65" t="e">
        <f t="shared" si="20"/>
        <v>#REF!</v>
      </c>
      <c r="V61" s="66" t="e">
        <f>CRONOGRAMA!#REF!</f>
        <v>#REF!</v>
      </c>
      <c r="W61" s="67" t="e">
        <f t="shared" si="27"/>
        <v>#REF!</v>
      </c>
      <c r="X61" s="68" t="e">
        <f t="shared" si="21"/>
        <v>#REF!</v>
      </c>
    </row>
    <row r="62" spans="1:24" x14ac:dyDescent="0.25">
      <c r="A62" s="58" t="s">
        <v>135</v>
      </c>
      <c r="B62" s="61" t="e">
        <f>VLOOKUP(A62,Tabela3[[ITEM]:[DESCRIÇÃO]],6,FALSE)</f>
        <v>#N/A</v>
      </c>
      <c r="C62" s="69"/>
      <c r="D62" s="63" t="e">
        <f t="shared" si="14"/>
        <v>#N/A</v>
      </c>
      <c r="E62" s="64" t="e">
        <f t="shared" si="15"/>
        <v>#N/A</v>
      </c>
      <c r="F62" s="65" t="e">
        <f t="shared" si="16"/>
        <v>#REF!</v>
      </c>
      <c r="G62" s="66" t="e">
        <f>CRONOGRAMA!#REF!</f>
        <v>#REF!</v>
      </c>
      <c r="H62" s="67" t="e">
        <f t="shared" si="17"/>
        <v>#REF!</v>
      </c>
      <c r="I62" s="65" t="e">
        <f t="shared" si="18"/>
        <v>#REF!</v>
      </c>
      <c r="J62" s="66" t="e">
        <f>CRONOGRAMA!#REF!</f>
        <v>#REF!</v>
      </c>
      <c r="K62" s="67" t="e">
        <f t="shared" si="28"/>
        <v>#REF!</v>
      </c>
      <c r="L62" s="65" t="e">
        <f t="shared" si="22"/>
        <v>#REF!</v>
      </c>
      <c r="M62" s="66" t="e">
        <f>CRONOGRAMA!#REF!</f>
        <v>#REF!</v>
      </c>
      <c r="N62" s="67" t="e">
        <f t="shared" si="19"/>
        <v>#REF!</v>
      </c>
      <c r="O62" s="65" t="e">
        <f t="shared" si="23"/>
        <v>#REF!</v>
      </c>
      <c r="P62" s="66" t="e">
        <f>CRONOGRAMA!#REF!</f>
        <v>#REF!</v>
      </c>
      <c r="Q62" s="67" t="e">
        <f t="shared" si="24"/>
        <v>#REF!</v>
      </c>
      <c r="R62" s="65" t="e">
        <f t="shared" si="25"/>
        <v>#REF!</v>
      </c>
      <c r="S62" s="66" t="e">
        <f>CRONOGRAMA!#REF!</f>
        <v>#REF!</v>
      </c>
      <c r="T62" s="67" t="e">
        <f t="shared" si="26"/>
        <v>#REF!</v>
      </c>
      <c r="U62" s="65" t="e">
        <f t="shared" si="20"/>
        <v>#REF!</v>
      </c>
      <c r="V62" s="66" t="e">
        <f>CRONOGRAMA!#REF!</f>
        <v>#REF!</v>
      </c>
      <c r="W62" s="67" t="e">
        <f t="shared" si="27"/>
        <v>#REF!</v>
      </c>
      <c r="X62" s="68" t="e">
        <f t="shared" si="21"/>
        <v>#REF!</v>
      </c>
    </row>
    <row r="63" spans="1:24" x14ac:dyDescent="0.25">
      <c r="A63" s="58" t="s">
        <v>258</v>
      </c>
      <c r="B63" s="61" t="e">
        <f>VLOOKUP(A63,Tabela3[[ITEM]:[DESCRIÇÃO]],6,FALSE)</f>
        <v>#N/A</v>
      </c>
      <c r="C63" s="69"/>
      <c r="D63" s="63" t="e">
        <f t="shared" si="14"/>
        <v>#N/A</v>
      </c>
      <c r="E63" s="64" t="e">
        <f t="shared" si="15"/>
        <v>#N/A</v>
      </c>
      <c r="F63" s="65" t="e">
        <f t="shared" si="16"/>
        <v>#REF!</v>
      </c>
      <c r="G63" s="66" t="e">
        <f>CRONOGRAMA!#REF!</f>
        <v>#REF!</v>
      </c>
      <c r="H63" s="67" t="e">
        <f t="shared" si="17"/>
        <v>#REF!</v>
      </c>
      <c r="I63" s="65" t="e">
        <f t="shared" si="18"/>
        <v>#REF!</v>
      </c>
      <c r="J63" s="66" t="e">
        <f>CRONOGRAMA!#REF!</f>
        <v>#REF!</v>
      </c>
      <c r="K63" s="67" t="e">
        <f t="shared" si="28"/>
        <v>#REF!</v>
      </c>
      <c r="L63" s="65" t="e">
        <f t="shared" si="22"/>
        <v>#REF!</v>
      </c>
      <c r="M63" s="66" t="e">
        <f>CRONOGRAMA!#REF!</f>
        <v>#REF!</v>
      </c>
      <c r="N63" s="67" t="e">
        <f t="shared" si="19"/>
        <v>#REF!</v>
      </c>
      <c r="O63" s="65" t="e">
        <f t="shared" si="23"/>
        <v>#REF!</v>
      </c>
      <c r="P63" s="66" t="e">
        <f>CRONOGRAMA!#REF!</f>
        <v>#REF!</v>
      </c>
      <c r="Q63" s="67" t="e">
        <f t="shared" si="24"/>
        <v>#REF!</v>
      </c>
      <c r="R63" s="65" t="e">
        <f t="shared" si="25"/>
        <v>#REF!</v>
      </c>
      <c r="S63" s="66" t="e">
        <f>CRONOGRAMA!#REF!</f>
        <v>#REF!</v>
      </c>
      <c r="T63" s="67" t="e">
        <f t="shared" si="26"/>
        <v>#REF!</v>
      </c>
      <c r="U63" s="65" t="e">
        <f t="shared" si="20"/>
        <v>#REF!</v>
      </c>
      <c r="V63" s="66" t="e">
        <f>CRONOGRAMA!#REF!</f>
        <v>#REF!</v>
      </c>
      <c r="W63" s="67" t="e">
        <f t="shared" si="27"/>
        <v>#REF!</v>
      </c>
      <c r="X63" s="68" t="e">
        <f t="shared" si="21"/>
        <v>#REF!</v>
      </c>
    </row>
    <row r="64" spans="1:24" x14ac:dyDescent="0.25">
      <c r="A64" s="58" t="s">
        <v>261</v>
      </c>
      <c r="B64" s="61" t="e">
        <f>VLOOKUP(A64,Tabela3[[ITEM]:[DESCRIÇÃO]],6,FALSE)</f>
        <v>#N/A</v>
      </c>
      <c r="C64" s="69"/>
      <c r="D64" s="63" t="e">
        <f t="shared" si="14"/>
        <v>#N/A</v>
      </c>
      <c r="E64" s="64" t="e">
        <f t="shared" si="15"/>
        <v>#N/A</v>
      </c>
      <c r="F64" s="65" t="e">
        <f t="shared" si="16"/>
        <v>#REF!</v>
      </c>
      <c r="G64" s="66" t="e">
        <f>CRONOGRAMA!#REF!</f>
        <v>#REF!</v>
      </c>
      <c r="H64" s="67" t="e">
        <f t="shared" si="17"/>
        <v>#REF!</v>
      </c>
      <c r="I64" s="65" t="e">
        <f t="shared" si="18"/>
        <v>#REF!</v>
      </c>
      <c r="J64" s="66" t="e">
        <f>CRONOGRAMA!#REF!</f>
        <v>#REF!</v>
      </c>
      <c r="K64" s="67" t="e">
        <f>J64+H64</f>
        <v>#REF!</v>
      </c>
      <c r="L64" s="65" t="e">
        <f t="shared" si="22"/>
        <v>#REF!</v>
      </c>
      <c r="M64" s="66" t="e">
        <f>CRONOGRAMA!#REF!</f>
        <v>#REF!</v>
      </c>
      <c r="N64" s="67" t="e">
        <f>M64+K64</f>
        <v>#REF!</v>
      </c>
      <c r="O64" s="65" t="e">
        <f t="shared" si="23"/>
        <v>#REF!</v>
      </c>
      <c r="P64" s="66" t="e">
        <f>CRONOGRAMA!#REF!</f>
        <v>#REF!</v>
      </c>
      <c r="Q64" s="67" t="e">
        <f>P64+N64</f>
        <v>#REF!</v>
      </c>
      <c r="R64" s="65" t="e">
        <f t="shared" si="25"/>
        <v>#REF!</v>
      </c>
      <c r="S64" s="66" t="e">
        <f>CRONOGRAMA!#REF!</f>
        <v>#REF!</v>
      </c>
      <c r="T64" s="67" t="e">
        <f t="shared" si="26"/>
        <v>#REF!</v>
      </c>
      <c r="U64" s="65" t="e">
        <f t="shared" si="20"/>
        <v>#REF!</v>
      </c>
      <c r="V64" s="66" t="e">
        <f>CRONOGRAMA!#REF!</f>
        <v>#REF!</v>
      </c>
      <c r="W64" s="67" t="e">
        <f t="shared" si="27"/>
        <v>#REF!</v>
      </c>
      <c r="X64" s="68" t="e">
        <f t="shared" si="21"/>
        <v>#REF!</v>
      </c>
    </row>
    <row r="65" spans="1:24" x14ac:dyDescent="0.25">
      <c r="A65" s="58" t="s">
        <v>262</v>
      </c>
      <c r="B65" s="61" t="e">
        <f>VLOOKUP(A65,Tabela3[[ITEM]:[DESCRIÇÃO]],6,FALSE)</f>
        <v>#N/A</v>
      </c>
      <c r="C65" s="69"/>
      <c r="D65" s="63" t="e">
        <f t="shared" si="14"/>
        <v>#N/A</v>
      </c>
      <c r="E65" s="64" t="e">
        <f t="shared" si="15"/>
        <v>#N/A</v>
      </c>
      <c r="F65" s="65" t="e">
        <f t="shared" si="16"/>
        <v>#REF!</v>
      </c>
      <c r="G65" s="66" t="e">
        <f>CRONOGRAMA!#REF!</f>
        <v>#REF!</v>
      </c>
      <c r="H65" s="67" t="e">
        <f t="shared" si="17"/>
        <v>#REF!</v>
      </c>
      <c r="I65" s="65" t="e">
        <f t="shared" si="18"/>
        <v>#REF!</v>
      </c>
      <c r="J65" s="66" t="e">
        <f>CRONOGRAMA!#REF!</f>
        <v>#REF!</v>
      </c>
      <c r="K65" s="67" t="e">
        <f>J65+H65</f>
        <v>#REF!</v>
      </c>
      <c r="L65" s="65" t="e">
        <f t="shared" si="22"/>
        <v>#REF!</v>
      </c>
      <c r="M65" s="66" t="e">
        <f>CRONOGRAMA!#REF!</f>
        <v>#REF!</v>
      </c>
      <c r="N65" s="67" t="e">
        <f>M65+K65</f>
        <v>#REF!</v>
      </c>
      <c r="O65" s="65" t="e">
        <f t="shared" si="23"/>
        <v>#REF!</v>
      </c>
      <c r="P65" s="66" t="e">
        <f>CRONOGRAMA!#REF!</f>
        <v>#REF!</v>
      </c>
      <c r="Q65" s="67" t="e">
        <f>P65+N65</f>
        <v>#REF!</v>
      </c>
      <c r="R65" s="65" t="e">
        <f t="shared" si="25"/>
        <v>#REF!</v>
      </c>
      <c r="S65" s="66" t="e">
        <f>CRONOGRAMA!#REF!</f>
        <v>#REF!</v>
      </c>
      <c r="T65" s="67" t="e">
        <f>S65+Q65</f>
        <v>#REF!</v>
      </c>
      <c r="U65" s="65" t="e">
        <f t="shared" si="20"/>
        <v>#N/A</v>
      </c>
      <c r="V65" s="66">
        <v>0.13</v>
      </c>
      <c r="W65" s="67" t="e">
        <f t="shared" si="27"/>
        <v>#REF!</v>
      </c>
      <c r="X65" s="68" t="e">
        <f t="shared" si="21"/>
        <v>#REF!</v>
      </c>
    </row>
    <row r="66" spans="1:24" x14ac:dyDescent="0.25">
      <c r="A66" s="58" t="s">
        <v>263</v>
      </c>
      <c r="B66" s="61" t="e">
        <f>VLOOKUP(A66,Tabela3[[ITEM]:[DESCRIÇÃO]],6,FALSE)</f>
        <v>#N/A</v>
      </c>
      <c r="C66" s="69"/>
      <c r="D66" s="63" t="e">
        <f t="shared" si="14"/>
        <v>#N/A</v>
      </c>
      <c r="E66" s="64" t="e">
        <f t="shared" si="15"/>
        <v>#N/A</v>
      </c>
      <c r="F66" s="65" t="e">
        <f t="shared" si="16"/>
        <v>#REF!</v>
      </c>
      <c r="G66" s="66" t="e">
        <f>CRONOGRAMA!#REF!</f>
        <v>#REF!</v>
      </c>
      <c r="H66" s="67" t="e">
        <f t="shared" si="17"/>
        <v>#REF!</v>
      </c>
      <c r="I66" s="65" t="e">
        <f t="shared" si="18"/>
        <v>#REF!</v>
      </c>
      <c r="J66" s="66" t="e">
        <f>CRONOGRAMA!#REF!</f>
        <v>#REF!</v>
      </c>
      <c r="K66" s="67" t="e">
        <f>J66+H66</f>
        <v>#REF!</v>
      </c>
      <c r="L66" s="65" t="e">
        <f t="shared" si="22"/>
        <v>#REF!</v>
      </c>
      <c r="M66" s="66" t="e">
        <f>CRONOGRAMA!#REF!</f>
        <v>#REF!</v>
      </c>
      <c r="N66" s="67" t="e">
        <f>M66+K66</f>
        <v>#REF!</v>
      </c>
      <c r="O66" s="65" t="e">
        <f t="shared" si="23"/>
        <v>#REF!</v>
      </c>
      <c r="P66" s="66" t="e">
        <f>CRONOGRAMA!#REF!</f>
        <v>#REF!</v>
      </c>
      <c r="Q66" s="67" t="e">
        <f>P66+N66</f>
        <v>#REF!</v>
      </c>
      <c r="R66" s="65" t="e">
        <f t="shared" si="25"/>
        <v>#REF!</v>
      </c>
      <c r="S66" s="66" t="e">
        <f>CRONOGRAMA!#REF!</f>
        <v>#REF!</v>
      </c>
      <c r="T66" s="67" t="e">
        <f t="shared" si="26"/>
        <v>#REF!</v>
      </c>
      <c r="U66" s="65" t="e">
        <f t="shared" si="20"/>
        <v>#REF!</v>
      </c>
      <c r="V66" s="66" t="e">
        <f>CRONOGRAMA!#REF!</f>
        <v>#REF!</v>
      </c>
      <c r="W66" s="67" t="e">
        <f t="shared" si="27"/>
        <v>#REF!</v>
      </c>
      <c r="X66" s="68" t="e">
        <f t="shared" si="21"/>
        <v>#REF!</v>
      </c>
    </row>
    <row r="67" spans="1:24" x14ac:dyDescent="0.25">
      <c r="A67" s="4"/>
      <c r="B67" s="70"/>
      <c r="C67" s="70"/>
      <c r="D67" s="71" t="e">
        <f>SUM(D42:D66)</f>
        <v>#N/A</v>
      </c>
      <c r="E67" s="72" t="e">
        <f>SUM(E42:E66)</f>
        <v>#N/A</v>
      </c>
      <c r="F67" s="73"/>
      <c r="G67" s="74"/>
      <c r="H67" s="75"/>
      <c r="I67" s="73"/>
      <c r="J67" s="74"/>
      <c r="K67" s="76"/>
      <c r="L67" s="77"/>
      <c r="M67" s="78"/>
      <c r="N67" s="79"/>
      <c r="O67" s="77"/>
      <c r="P67" s="78"/>
      <c r="Q67" s="79"/>
      <c r="R67" s="80"/>
      <c r="S67" s="81"/>
      <c r="T67" s="82"/>
      <c r="U67" s="80"/>
      <c r="V67" s="81"/>
      <c r="W67" s="82"/>
      <c r="X67" s="83"/>
    </row>
    <row r="68" spans="1:24" x14ac:dyDescent="0.25">
      <c r="A68" s="6"/>
      <c r="B68" s="1111" t="s">
        <v>8</v>
      </c>
      <c r="C68" s="1111"/>
      <c r="D68" s="1111"/>
      <c r="E68" s="1112"/>
      <c r="F68" s="84" t="e">
        <f>SUM(F42:F66)</f>
        <v>#N/A</v>
      </c>
      <c r="G68" s="85"/>
      <c r="H68" s="86"/>
      <c r="I68" s="84" t="e">
        <f>SUM(I42:I66)</f>
        <v>#N/A</v>
      </c>
      <c r="J68" s="85"/>
      <c r="K68" s="86"/>
      <c r="L68" s="84" t="e">
        <f>SUM(L42:L66)</f>
        <v>#REF!</v>
      </c>
      <c r="M68" s="85"/>
      <c r="N68" s="86"/>
      <c r="O68" s="84" t="e">
        <f>SUM(O42:O66)</f>
        <v>#REF!</v>
      </c>
      <c r="P68" s="85"/>
      <c r="Q68" s="86"/>
      <c r="R68" s="84" t="e">
        <f>SUM(R42:R66)</f>
        <v>#REF!</v>
      </c>
      <c r="S68" s="85"/>
      <c r="T68" s="86"/>
      <c r="U68" s="84" t="e">
        <f>SUM(U42:U66)</f>
        <v>#REF!</v>
      </c>
      <c r="V68" s="85"/>
      <c r="W68" s="86"/>
      <c r="X68" s="83"/>
    </row>
    <row r="69" spans="1:24" x14ac:dyDescent="0.25">
      <c r="A69" s="5"/>
      <c r="B69" s="1115" t="s">
        <v>9</v>
      </c>
      <c r="C69" s="1115"/>
      <c r="D69" s="1115"/>
      <c r="E69" s="1116"/>
      <c r="F69" s="101" t="e">
        <f>F68+U38</f>
        <v>#N/A</v>
      </c>
      <c r="G69" s="102" t="e">
        <f>F68/$E$67</f>
        <v>#N/A</v>
      </c>
      <c r="H69" s="103" t="e">
        <f>G69+W38</f>
        <v>#N/A</v>
      </c>
      <c r="I69" s="101" t="e">
        <f>I68+F69</f>
        <v>#N/A</v>
      </c>
      <c r="J69" s="102" t="e">
        <f>I68/$E$67</f>
        <v>#N/A</v>
      </c>
      <c r="K69" s="103" t="e">
        <f>J69+H69</f>
        <v>#N/A</v>
      </c>
      <c r="L69" s="101" t="e">
        <f>L68+I69</f>
        <v>#REF!</v>
      </c>
      <c r="M69" s="102" t="e">
        <f>L68/$E$67</f>
        <v>#REF!</v>
      </c>
      <c r="N69" s="103" t="e">
        <f>M69+K69</f>
        <v>#REF!</v>
      </c>
      <c r="O69" s="101" t="e">
        <f>O68+L69</f>
        <v>#REF!</v>
      </c>
      <c r="P69" s="102" t="e">
        <f>O68/$E$67</f>
        <v>#REF!</v>
      </c>
      <c r="Q69" s="103" t="e">
        <f>P69+N69</f>
        <v>#REF!</v>
      </c>
      <c r="R69" s="101" t="e">
        <f>R68+O69</f>
        <v>#REF!</v>
      </c>
      <c r="S69" s="102" t="e">
        <f>R68/$E$67</f>
        <v>#REF!</v>
      </c>
      <c r="T69" s="103" t="e">
        <f>S69+Q69</f>
        <v>#REF!</v>
      </c>
      <c r="U69" s="101" t="e">
        <f>U68+R69</f>
        <v>#REF!</v>
      </c>
      <c r="V69" s="102" t="e">
        <f>U68/$E$67</f>
        <v>#REF!</v>
      </c>
      <c r="W69" s="103" t="e">
        <f>V69+T69</f>
        <v>#REF!</v>
      </c>
      <c r="X69" s="60"/>
    </row>
  </sheetData>
  <mergeCells count="33">
    <mergeCell ref="B69:E69"/>
    <mergeCell ref="I40:K40"/>
    <mergeCell ref="L40:N40"/>
    <mergeCell ref="O40:Q40"/>
    <mergeCell ref="R40:T40"/>
    <mergeCell ref="U40:W40"/>
    <mergeCell ref="B68:E68"/>
    <mergeCell ref="O9:Q9"/>
    <mergeCell ref="R9:T9"/>
    <mergeCell ref="U9:W9"/>
    <mergeCell ref="B37:E37"/>
    <mergeCell ref="B38:E38"/>
    <mergeCell ref="A40:A41"/>
    <mergeCell ref="B40:C41"/>
    <mergeCell ref="D40:D41"/>
    <mergeCell ref="E40:E41"/>
    <mergeCell ref="F40:H40"/>
    <mergeCell ref="B7:T7"/>
    <mergeCell ref="U7:X8"/>
    <mergeCell ref="B8:T8"/>
    <mergeCell ref="A9:A10"/>
    <mergeCell ref="B9:C10"/>
    <mergeCell ref="D9:D10"/>
    <mergeCell ref="E9:E10"/>
    <mergeCell ref="F9:H9"/>
    <mergeCell ref="I9:K9"/>
    <mergeCell ref="L9:N9"/>
    <mergeCell ref="B6:T6"/>
    <mergeCell ref="C1:X1"/>
    <mergeCell ref="C2:X2"/>
    <mergeCell ref="C3:X3"/>
    <mergeCell ref="A4:X4"/>
    <mergeCell ref="B5:T5"/>
  </mergeCells>
  <pageMargins left="0.23622047244094491" right="0.23622047244094491" top="0.35433070866141736" bottom="0.55118110236220474" header="0.31496062992125984" footer="0.31496062992125984"/>
  <pageSetup paperSize="9" scale="44" fitToHeight="0" orientation="landscape" horizontalDpi="4294967292" verticalDpi="300" r:id="rId1"/>
  <headerFooter>
    <oddFooter>Página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tabColor theme="4" tint="0.79998168889431442"/>
    <pageSetUpPr fitToPage="1"/>
  </sheetPr>
  <dimension ref="A1:F58"/>
  <sheetViews>
    <sheetView workbookViewId="0"/>
  </sheetViews>
  <sheetFormatPr defaultColWidth="8.85546875" defaultRowHeight="12.75" x14ac:dyDescent="0.2"/>
  <cols>
    <col min="1" max="1" width="21.28515625" style="9" customWidth="1"/>
    <col min="2" max="2" width="21.85546875" style="9" customWidth="1"/>
    <col min="3" max="3" width="18.28515625" style="9" customWidth="1"/>
    <col min="4" max="4" width="23.5703125" style="9" customWidth="1"/>
    <col min="5" max="5" width="16.140625" style="9" customWidth="1"/>
    <col min="6" max="6" width="9.5703125" style="9" customWidth="1"/>
    <col min="7" max="16384" width="8.85546875" style="9"/>
  </cols>
  <sheetData>
    <row r="1" spans="1:6" ht="13.15" customHeight="1" x14ac:dyDescent="0.2">
      <c r="A1" s="18"/>
      <c r="B1" s="1136" t="str">
        <f>ORÇAMENTO!D2</f>
        <v>GOVERNO DO ESTADO DE MATO GROSSO DO SUL</v>
      </c>
      <c r="C1" s="1137"/>
      <c r="D1" s="1137"/>
      <c r="E1" s="1137"/>
      <c r="F1" s="1138"/>
    </row>
    <row r="2" spans="1:6" ht="13.9" customHeight="1" x14ac:dyDescent="0.2">
      <c r="A2" s="10"/>
      <c r="B2" s="1139" t="str">
        <f>ORÇAMENTO!D3</f>
        <v>PREFEITURA MUNICIPAL DE ELDORADO</v>
      </c>
      <c r="C2" s="1140"/>
      <c r="D2" s="1140"/>
      <c r="E2" s="1140"/>
      <c r="F2" s="1141"/>
    </row>
    <row r="3" spans="1:6" ht="13.15" customHeight="1" x14ac:dyDescent="0.2">
      <c r="A3" s="10"/>
      <c r="B3" s="1142" t="str">
        <f>ORÇAMENTO!D4</f>
        <v>SECRETARIA DE OBRAS</v>
      </c>
      <c r="C3" s="1143"/>
      <c r="D3" s="1143"/>
      <c r="E3" s="1143"/>
      <c r="F3" s="1144"/>
    </row>
    <row r="4" spans="1:6" ht="20.25" x14ac:dyDescent="0.2">
      <c r="A4" s="1127" t="s">
        <v>246</v>
      </c>
      <c r="B4" s="1127"/>
      <c r="C4" s="1127"/>
      <c r="D4" s="1127"/>
      <c r="E4" s="1127"/>
      <c r="F4" s="1127"/>
    </row>
    <row r="5" spans="1:6" ht="24" customHeight="1" x14ac:dyDescent="0.2">
      <c r="A5" s="27" t="str">
        <f>[1]CRONOGRAMA!A5</f>
        <v>OBJETO:</v>
      </c>
      <c r="B5" s="1145" t="str">
        <f>ORÇAMENTO!C6</f>
        <v>CONSTRUÇÃO DA UNIDADE BÁSICA DE SAÚDE PORTE 01 - BAIRRO SPARTACO ASTOLFI</v>
      </c>
      <c r="C5" s="1146"/>
      <c r="D5" s="1147"/>
      <c r="E5" s="57" t="s">
        <v>37</v>
      </c>
      <c r="F5" s="25"/>
    </row>
    <row r="6" spans="1:6" ht="12.6" customHeight="1" x14ac:dyDescent="0.2">
      <c r="A6" s="27" t="s">
        <v>2</v>
      </c>
      <c r="B6" s="1148" t="str">
        <f>ORÇAMENTO!C7</f>
        <v>ELDORADO - MS</v>
      </c>
      <c r="C6" s="1149"/>
      <c r="D6" s="1150"/>
      <c r="E6" s="1130"/>
      <c r="F6" s="1131"/>
    </row>
    <row r="7" spans="1:6" ht="12.6" customHeight="1" x14ac:dyDescent="0.2">
      <c r="A7" s="27" t="s">
        <v>3</v>
      </c>
      <c r="B7" s="1148" t="str">
        <f>ORÇAMENTO!C8</f>
        <v>R. IRMÃ ARISTELA, LOTES 2 E 3, QUADRA 35 - SPARTACO ASTOLFI EM ELDORADO-MS</v>
      </c>
      <c r="C7" s="1149"/>
      <c r="D7" s="1150"/>
      <c r="E7" s="1151" t="str">
        <f>ORÇAMENTO!K8</f>
        <v>_________________________________
FÁBIO MARQUES RIBEIRO
CREA - 15.276/ MS</v>
      </c>
      <c r="F7" s="1152"/>
    </row>
    <row r="8" spans="1:6" ht="18" customHeight="1" x14ac:dyDescent="0.2">
      <c r="A8" s="27" t="str">
        <f>[1]COMPOSIÇÃO!A8</f>
        <v>SIST./REF.:</v>
      </c>
      <c r="B8" s="1155" t="str">
        <f>ORÇAMENTO!C10</f>
        <v>AGESUL(JUNHO/2024) SINAPI (NOVEMBRO/2024) SBC (NOVEMBRO/2024)</v>
      </c>
      <c r="C8" s="1155"/>
      <c r="D8" s="1156"/>
      <c r="E8" s="1153"/>
      <c r="F8" s="1154"/>
    </row>
    <row r="9" spans="1:6" ht="4.1500000000000004" customHeight="1" x14ac:dyDescent="0.2">
      <c r="A9" s="1117"/>
      <c r="B9" s="1118"/>
      <c r="C9" s="1118"/>
      <c r="D9" s="1118"/>
      <c r="E9" s="1118"/>
      <c r="F9" s="12"/>
    </row>
    <row r="10" spans="1:6" ht="24" customHeight="1" x14ac:dyDescent="0.2">
      <c r="A10" s="11" t="s">
        <v>16</v>
      </c>
      <c r="B10" s="1119" t="s">
        <v>247</v>
      </c>
      <c r="C10" s="1120"/>
      <c r="D10" s="1120"/>
      <c r="E10" s="1120"/>
      <c r="F10" s="1121"/>
    </row>
    <row r="11" spans="1:6" x14ac:dyDescent="0.2">
      <c r="A11" s="13"/>
      <c r="B11" s="107"/>
      <c r="C11" s="107"/>
      <c r="D11" s="107"/>
      <c r="E11" s="107"/>
      <c r="F11" s="12"/>
    </row>
    <row r="12" spans="1:6" x14ac:dyDescent="0.2">
      <c r="A12" s="16" t="s">
        <v>17</v>
      </c>
      <c r="B12" s="107"/>
      <c r="C12" s="107"/>
      <c r="D12" s="108"/>
      <c r="E12" s="108"/>
      <c r="F12" s="14"/>
    </row>
    <row r="13" spans="1:6" x14ac:dyDescent="0.2">
      <c r="A13" s="13"/>
      <c r="B13" s="107" t="s">
        <v>18</v>
      </c>
      <c r="C13" s="109">
        <v>3.65</v>
      </c>
      <c r="D13" s="110" t="s">
        <v>0</v>
      </c>
      <c r="E13" s="108"/>
      <c r="F13" s="14"/>
    </row>
    <row r="14" spans="1:6" x14ac:dyDescent="0.2">
      <c r="A14" s="13"/>
      <c r="B14" s="107" t="s">
        <v>19</v>
      </c>
      <c r="C14" s="111">
        <v>5</v>
      </c>
      <c r="D14" s="110" t="s">
        <v>0</v>
      </c>
      <c r="E14" s="108"/>
      <c r="F14" s="14"/>
    </row>
    <row r="15" spans="1:6" x14ac:dyDescent="0.2">
      <c r="A15" s="13"/>
      <c r="B15" s="107" t="s">
        <v>20</v>
      </c>
      <c r="C15" s="17">
        <v>100</v>
      </c>
      <c r="D15" s="110" t="s">
        <v>0</v>
      </c>
      <c r="E15" s="108"/>
      <c r="F15" s="14"/>
    </row>
    <row r="16" spans="1:6" x14ac:dyDescent="0.2">
      <c r="A16" s="13"/>
      <c r="B16" s="107" t="s">
        <v>24</v>
      </c>
      <c r="C16" s="17">
        <v>4.5</v>
      </c>
      <c r="D16" s="110" t="s">
        <v>0</v>
      </c>
      <c r="E16" s="108"/>
      <c r="F16" s="14"/>
    </row>
    <row r="17" spans="1:6" x14ac:dyDescent="0.2">
      <c r="A17" s="13"/>
      <c r="B17" s="112" t="s">
        <v>21</v>
      </c>
      <c r="C17" s="113">
        <f>C13+(C14*C15/100)+C16</f>
        <v>13.15</v>
      </c>
      <c r="D17" s="114" t="s">
        <v>0</v>
      </c>
      <c r="E17" s="115"/>
      <c r="F17" s="14"/>
    </row>
    <row r="18" spans="1:6" x14ac:dyDescent="0.2">
      <c r="A18" s="13"/>
      <c r="B18" s="107"/>
      <c r="C18" s="107"/>
      <c r="D18" s="115"/>
      <c r="E18" s="1122" t="s">
        <v>22</v>
      </c>
      <c r="F18" s="14"/>
    </row>
    <row r="19" spans="1:6" x14ac:dyDescent="0.2">
      <c r="A19" s="13"/>
      <c r="B19" s="116" t="s">
        <v>248</v>
      </c>
      <c r="C19" s="116" t="s">
        <v>249</v>
      </c>
      <c r="D19" s="115" t="s">
        <v>250</v>
      </c>
      <c r="E19" s="1123"/>
      <c r="F19" s="14"/>
    </row>
    <row r="20" spans="1:6" x14ac:dyDescent="0.2">
      <c r="A20" s="13" t="s">
        <v>251</v>
      </c>
      <c r="B20" s="117">
        <v>0.03</v>
      </c>
      <c r="C20" s="117">
        <v>0.04</v>
      </c>
      <c r="D20" s="117">
        <v>5.5E-2</v>
      </c>
      <c r="E20" s="50">
        <v>3</v>
      </c>
      <c r="F20" s="14"/>
    </row>
    <row r="21" spans="1:6" x14ac:dyDescent="0.2">
      <c r="A21" s="13" t="s">
        <v>252</v>
      </c>
      <c r="B21" s="117">
        <v>8.0000000000000002E-3</v>
      </c>
      <c r="C21" s="117">
        <v>8.0000000000000002E-3</v>
      </c>
      <c r="D21" s="117">
        <v>0.01</v>
      </c>
      <c r="E21" s="50">
        <v>0.8</v>
      </c>
      <c r="F21" s="14"/>
    </row>
    <row r="22" spans="1:6" x14ac:dyDescent="0.2">
      <c r="A22" s="13" t="s">
        <v>253</v>
      </c>
      <c r="B22" s="117">
        <v>9.7000000000000003E-3</v>
      </c>
      <c r="C22" s="117">
        <v>1.2699999999999999E-2</v>
      </c>
      <c r="D22" s="117">
        <v>1.2699999999999999E-2</v>
      </c>
      <c r="E22" s="50">
        <v>0.97</v>
      </c>
      <c r="F22" s="14"/>
    </row>
    <row r="23" spans="1:6" x14ac:dyDescent="0.2">
      <c r="A23" s="13" t="s">
        <v>254</v>
      </c>
      <c r="B23" s="117">
        <v>5.8999999999999999E-3</v>
      </c>
      <c r="C23" s="117">
        <v>1.23E-2</v>
      </c>
      <c r="D23" s="117">
        <v>1.3899999999999999E-2</v>
      </c>
      <c r="E23" s="50">
        <v>0.59</v>
      </c>
      <c r="F23" s="14"/>
    </row>
    <row r="24" spans="1:6" x14ac:dyDescent="0.2">
      <c r="A24" s="13" t="s">
        <v>255</v>
      </c>
      <c r="B24" s="117">
        <v>6.1600000000000002E-2</v>
      </c>
      <c r="C24" s="117">
        <v>7.3999999999999996E-2</v>
      </c>
      <c r="D24" s="117">
        <v>8.9599999999999999E-2</v>
      </c>
      <c r="E24" s="50">
        <v>6.16</v>
      </c>
      <c r="F24" s="14"/>
    </row>
    <row r="25" spans="1:6" x14ac:dyDescent="0.2">
      <c r="A25" s="13"/>
      <c r="B25" s="107"/>
      <c r="C25" s="107"/>
      <c r="D25" s="115"/>
      <c r="E25" s="115"/>
      <c r="F25" s="14"/>
    </row>
    <row r="26" spans="1:6" x14ac:dyDescent="0.2">
      <c r="A26" s="13"/>
      <c r="B26" s="107"/>
      <c r="C26" s="107"/>
      <c r="D26" s="115"/>
      <c r="E26" s="115"/>
      <c r="F26" s="14"/>
    </row>
    <row r="27" spans="1:6" x14ac:dyDescent="0.2">
      <c r="A27" s="1124" t="s">
        <v>23</v>
      </c>
      <c r="B27" s="1125"/>
      <c r="C27" s="1125"/>
      <c r="D27" s="1126"/>
      <c r="E27" s="15">
        <f>((((1+(E20+E21+E22)/100))*(1+E23/100)*(1+E24/100))/(1-C17/100))-1</f>
        <v>0.2881986483454233</v>
      </c>
      <c r="F27" s="118"/>
    </row>
    <row r="28" spans="1:6" ht="5.25" hidden="1" customHeight="1" x14ac:dyDescent="0.2">
      <c r="A28" s="13"/>
      <c r="B28" s="107"/>
      <c r="C28" s="107"/>
      <c r="D28" s="115"/>
      <c r="E28" s="115"/>
      <c r="F28" s="108"/>
    </row>
    <row r="29" spans="1:6" ht="20.25" hidden="1" x14ac:dyDescent="0.2">
      <c r="A29" s="1127" t="s">
        <v>256</v>
      </c>
      <c r="B29" s="1127"/>
      <c r="C29" s="1127"/>
      <c r="D29" s="1127"/>
      <c r="E29" s="1127"/>
      <c r="F29" s="1127"/>
    </row>
    <row r="30" spans="1:6" hidden="1" x14ac:dyDescent="0.2">
      <c r="A30" s="27" t="str">
        <f>A5</f>
        <v>OBJETO:</v>
      </c>
      <c r="B30" s="1128" t="str">
        <f>B5</f>
        <v>CONSTRUÇÃO DA UNIDADE BÁSICA DE SAÚDE PORTE 01 - BAIRRO SPARTACO ASTOLFI</v>
      </c>
      <c r="C30" s="1128"/>
      <c r="D30" s="1129"/>
      <c r="E30" s="106"/>
      <c r="F30" s="25"/>
    </row>
    <row r="31" spans="1:6" hidden="1" x14ac:dyDescent="0.2">
      <c r="A31" s="27" t="str">
        <f t="shared" ref="A31:B33" si="0">A6</f>
        <v>Município:</v>
      </c>
      <c r="B31" s="1128" t="str">
        <f t="shared" si="0"/>
        <v>ELDORADO - MS</v>
      </c>
      <c r="C31" s="1128"/>
      <c r="D31" s="1129"/>
      <c r="E31" s="1130"/>
      <c r="F31" s="1131"/>
    </row>
    <row r="32" spans="1:6" ht="12.75" hidden="1" customHeight="1" x14ac:dyDescent="0.2">
      <c r="A32" s="27" t="str">
        <f t="shared" si="0"/>
        <v>Local:</v>
      </c>
      <c r="B32" s="1128" t="str">
        <f t="shared" si="0"/>
        <v>R. IRMÃ ARISTELA, LOTES 2 E 3, QUADRA 35 - SPARTACO ASTOLFI EM ELDORADO-MS</v>
      </c>
      <c r="C32" s="1128"/>
      <c r="D32" s="1129"/>
      <c r="E32" s="1132" t="s">
        <v>97</v>
      </c>
      <c r="F32" s="1133"/>
    </row>
    <row r="33" spans="1:6" hidden="1" x14ac:dyDescent="0.2">
      <c r="A33" s="27" t="str">
        <f t="shared" si="0"/>
        <v>SIST./REF.:</v>
      </c>
      <c r="B33" s="1128" t="str">
        <f t="shared" si="0"/>
        <v>AGESUL(JUNHO/2024) SINAPI (NOVEMBRO/2024) SBC (NOVEMBRO/2024)</v>
      </c>
      <c r="C33" s="1128"/>
      <c r="D33" s="1129"/>
      <c r="E33" s="1134"/>
      <c r="F33" s="1135"/>
    </row>
    <row r="34" spans="1:6" hidden="1" x14ac:dyDescent="0.2">
      <c r="A34" s="1117"/>
      <c r="B34" s="1118"/>
      <c r="C34" s="1118"/>
      <c r="D34" s="1118"/>
      <c r="E34" s="1118"/>
      <c r="F34" s="12"/>
    </row>
    <row r="35" spans="1:6" hidden="1" x14ac:dyDescent="0.2">
      <c r="A35" s="11" t="s">
        <v>16</v>
      </c>
      <c r="B35" s="1119" t="s">
        <v>223</v>
      </c>
      <c r="C35" s="1120"/>
      <c r="D35" s="1120"/>
      <c r="E35" s="1120"/>
      <c r="F35" s="1121"/>
    </row>
    <row r="36" spans="1:6" hidden="1" x14ac:dyDescent="0.2">
      <c r="A36" s="13"/>
      <c r="B36" s="107"/>
      <c r="C36" s="107"/>
      <c r="D36" s="107"/>
      <c r="E36" s="107"/>
      <c r="F36" s="12"/>
    </row>
    <row r="37" spans="1:6" hidden="1" x14ac:dyDescent="0.2">
      <c r="A37" s="16" t="s">
        <v>17</v>
      </c>
      <c r="B37" s="107"/>
      <c r="C37" s="107"/>
      <c r="D37" s="108"/>
      <c r="E37" s="108"/>
      <c r="F37" s="14"/>
    </row>
    <row r="38" spans="1:6" hidden="1" x14ac:dyDescent="0.2">
      <c r="A38" s="13"/>
      <c r="B38" s="107" t="s">
        <v>18</v>
      </c>
      <c r="C38" s="109">
        <v>3.65</v>
      </c>
      <c r="D38" s="110" t="s">
        <v>0</v>
      </c>
      <c r="E38" s="108"/>
      <c r="F38" s="14"/>
    </row>
    <row r="39" spans="1:6" hidden="1" x14ac:dyDescent="0.2">
      <c r="A39" s="13"/>
      <c r="B39" s="107" t="s">
        <v>19</v>
      </c>
      <c r="C39" s="111">
        <v>0</v>
      </c>
      <c r="D39" s="110" t="s">
        <v>0</v>
      </c>
      <c r="E39" s="108"/>
      <c r="F39" s="14"/>
    </row>
    <row r="40" spans="1:6" hidden="1" x14ac:dyDescent="0.2">
      <c r="A40" s="13"/>
      <c r="B40" s="107" t="s">
        <v>20</v>
      </c>
      <c r="C40" s="17">
        <v>60</v>
      </c>
      <c r="D40" s="110" t="s">
        <v>0</v>
      </c>
      <c r="E40" s="108"/>
      <c r="F40" s="14"/>
    </row>
    <row r="41" spans="1:6" hidden="1" x14ac:dyDescent="0.2">
      <c r="A41" s="13"/>
      <c r="B41" s="107" t="s">
        <v>24</v>
      </c>
      <c r="C41" s="17">
        <v>4.5</v>
      </c>
      <c r="D41" s="110" t="s">
        <v>0</v>
      </c>
      <c r="E41" s="108"/>
      <c r="F41" s="14"/>
    </row>
    <row r="42" spans="1:6" hidden="1" x14ac:dyDescent="0.2">
      <c r="A42" s="13"/>
      <c r="B42" s="112" t="s">
        <v>21</v>
      </c>
      <c r="C42" s="113">
        <f>C38+(C39*C40/100)+C41</f>
        <v>8.15</v>
      </c>
      <c r="D42" s="114" t="s">
        <v>0</v>
      </c>
      <c r="E42" s="115"/>
      <c r="F42" s="14"/>
    </row>
    <row r="43" spans="1:6" hidden="1" x14ac:dyDescent="0.2">
      <c r="A43" s="13"/>
      <c r="B43" s="107"/>
      <c r="C43" s="107"/>
      <c r="D43" s="115"/>
      <c r="E43" s="1122" t="s">
        <v>22</v>
      </c>
      <c r="F43" s="14"/>
    </row>
    <row r="44" spans="1:6" hidden="1" x14ac:dyDescent="0.2">
      <c r="A44" s="13"/>
      <c r="B44" s="116" t="s">
        <v>248</v>
      </c>
      <c r="C44" s="116" t="s">
        <v>249</v>
      </c>
      <c r="D44" s="115" t="s">
        <v>250</v>
      </c>
      <c r="E44" s="1123"/>
      <c r="F44" s="14"/>
    </row>
    <row r="45" spans="1:6" hidden="1" x14ac:dyDescent="0.2">
      <c r="A45" s="13" t="s">
        <v>251</v>
      </c>
      <c r="B45" s="117">
        <v>1.4999999999999999E-2</v>
      </c>
      <c r="C45" s="117">
        <v>3.4500000000000003E-2</v>
      </c>
      <c r="D45" s="117">
        <v>4.4900000000000002E-2</v>
      </c>
      <c r="E45" s="50">
        <v>1.5</v>
      </c>
      <c r="F45" s="14"/>
    </row>
    <row r="46" spans="1:6" hidden="1" x14ac:dyDescent="0.2">
      <c r="A46" s="13" t="s">
        <v>252</v>
      </c>
      <c r="B46" s="117">
        <v>3.0000000000000001E-3</v>
      </c>
      <c r="C46" s="117">
        <v>4.7999999999999996E-3</v>
      </c>
      <c r="D46" s="117">
        <v>8.2000000000000007E-3</v>
      </c>
      <c r="E46" s="50">
        <v>0.3</v>
      </c>
      <c r="F46" s="14"/>
    </row>
    <row r="47" spans="1:6" hidden="1" x14ac:dyDescent="0.2">
      <c r="A47" s="13" t="s">
        <v>253</v>
      </c>
      <c r="B47" s="117">
        <v>5.5999999999999999E-3</v>
      </c>
      <c r="C47" s="117">
        <v>8.5000000000000006E-3</v>
      </c>
      <c r="D47" s="117">
        <v>8.8999999999999999E-3</v>
      </c>
      <c r="E47" s="50">
        <v>0.85</v>
      </c>
      <c r="F47" s="14"/>
    </row>
    <row r="48" spans="1:6" hidden="1" x14ac:dyDescent="0.2">
      <c r="A48" s="13" t="s">
        <v>254</v>
      </c>
      <c r="B48" s="117">
        <v>8.5000000000000006E-3</v>
      </c>
      <c r="C48" s="117">
        <v>8.5000000000000006E-3</v>
      </c>
      <c r="D48" s="117">
        <v>1.11E-2</v>
      </c>
      <c r="E48" s="50">
        <v>0.85</v>
      </c>
      <c r="F48" s="14"/>
    </row>
    <row r="49" spans="1:6" hidden="1" x14ac:dyDescent="0.2">
      <c r="A49" s="13" t="s">
        <v>255</v>
      </c>
      <c r="B49" s="117">
        <v>3.5000000000000003E-2</v>
      </c>
      <c r="C49" s="117">
        <v>5.11E-2</v>
      </c>
      <c r="D49" s="117">
        <v>6.2199999999999998E-2</v>
      </c>
      <c r="E49" s="50">
        <v>3.5</v>
      </c>
      <c r="F49" s="14"/>
    </row>
    <row r="50" spans="1:6" hidden="1" x14ac:dyDescent="0.2">
      <c r="A50" s="13"/>
      <c r="B50" s="107"/>
      <c r="C50" s="107"/>
      <c r="D50" s="115"/>
      <c r="E50" s="115"/>
      <c r="F50" s="14"/>
    </row>
    <row r="51" spans="1:6" hidden="1" x14ac:dyDescent="0.2">
      <c r="A51" s="13"/>
      <c r="B51" s="107"/>
      <c r="C51" s="107"/>
      <c r="D51" s="115"/>
      <c r="E51" s="115"/>
      <c r="F51" s="14"/>
    </row>
    <row r="52" spans="1:6" hidden="1" x14ac:dyDescent="0.2">
      <c r="A52" s="1124" t="s">
        <v>23</v>
      </c>
      <c r="B52" s="1125"/>
      <c r="C52" s="1125"/>
      <c r="D52" s="1126"/>
      <c r="E52" s="15">
        <f>((((1+(E45+E46+E47)/100))*(1+E48/100)*(1+E49/100))/(1-C42/100))-1</f>
        <v>0.1665303579205224</v>
      </c>
      <c r="F52" s="118"/>
    </row>
    <row r="53" spans="1:6" hidden="1" x14ac:dyDescent="0.2"/>
    <row r="58" spans="1:6" ht="11.25" customHeight="1" x14ac:dyDescent="0.2"/>
  </sheetData>
  <mergeCells count="25">
    <mergeCell ref="E18:E19"/>
    <mergeCell ref="B1:F1"/>
    <mergeCell ref="B2:F2"/>
    <mergeCell ref="B3:F3"/>
    <mergeCell ref="A4:F4"/>
    <mergeCell ref="B5:D5"/>
    <mergeCell ref="B6:D6"/>
    <mergeCell ref="E6:F6"/>
    <mergeCell ref="B7:D7"/>
    <mergeCell ref="E7:F8"/>
    <mergeCell ref="B8:D8"/>
    <mergeCell ref="A9:E9"/>
    <mergeCell ref="B10:F10"/>
    <mergeCell ref="A34:E34"/>
    <mergeCell ref="B35:F35"/>
    <mergeCell ref="E43:E44"/>
    <mergeCell ref="A52:D52"/>
    <mergeCell ref="A27:D27"/>
    <mergeCell ref="A29:F29"/>
    <mergeCell ref="B30:D30"/>
    <mergeCell ref="B31:D31"/>
    <mergeCell ref="E31:F31"/>
    <mergeCell ref="B32:D32"/>
    <mergeCell ref="E32:F33"/>
    <mergeCell ref="B33:D33"/>
  </mergeCells>
  <pageMargins left="0.7" right="0.7" top="0.75" bottom="0.75" header="0.3" footer="0.3"/>
  <pageSetup paperSize="9" scale="79" fitToHeight="0" orientation="portrait" r:id="rId1"/>
  <headerFooter differentFirst="1" scaleWithDoc="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tabColor theme="4" tint="0.79998168889431442"/>
    <pageSetUpPr fitToPage="1"/>
  </sheetPr>
  <dimension ref="A1:F56"/>
  <sheetViews>
    <sheetView zoomScaleNormal="100" zoomScaleSheetLayoutView="85" workbookViewId="0">
      <selection activeCell="D15" sqref="D15"/>
    </sheetView>
  </sheetViews>
  <sheetFormatPr defaultColWidth="8.85546875" defaultRowHeight="12.75" x14ac:dyDescent="0.2"/>
  <cols>
    <col min="1" max="1" width="21.28515625" style="9" customWidth="1"/>
    <col min="2" max="2" width="21.85546875" style="9" customWidth="1"/>
    <col min="3" max="3" width="18.28515625" style="9" customWidth="1"/>
    <col min="4" max="4" width="23.5703125" style="9" customWidth="1"/>
    <col min="5" max="5" width="16.140625" style="9" customWidth="1"/>
    <col min="6" max="6" width="11.5703125" style="9" customWidth="1"/>
    <col min="7" max="16384" width="8.85546875" style="9"/>
  </cols>
  <sheetData>
    <row r="1" spans="1:6" ht="13.15" customHeight="1" x14ac:dyDescent="0.2">
      <c r="A1" s="429"/>
      <c r="B1" s="289" t="str">
        <f>ORÇAMENTO!D2</f>
        <v>GOVERNO DO ESTADO DE MATO GROSSO DO SUL</v>
      </c>
      <c r="C1" s="430"/>
      <c r="D1" s="290"/>
      <c r="E1" s="291"/>
      <c r="F1" s="431"/>
    </row>
    <row r="2" spans="1:6" ht="13.9" customHeight="1" x14ac:dyDescent="0.2">
      <c r="A2" s="432"/>
      <c r="B2" s="256" t="str">
        <f>ORÇAMENTO!D3</f>
        <v>PREFEITURA MUNICIPAL DE ELDORADO</v>
      </c>
      <c r="C2" s="256"/>
      <c r="D2" s="256"/>
      <c r="E2" s="257"/>
      <c r="F2" s="433"/>
    </row>
    <row r="3" spans="1:6" ht="13.15" customHeight="1" x14ac:dyDescent="0.25">
      <c r="A3" s="432"/>
      <c r="B3" s="307" t="str">
        <f>ORÇAMENTO!D4</f>
        <v>SECRETARIA DE OBRAS</v>
      </c>
      <c r="C3" s="308"/>
      <c r="D3" s="308"/>
      <c r="E3" s="428"/>
      <c r="F3" s="434"/>
    </row>
    <row r="4" spans="1:6" ht="20.25" customHeight="1" x14ac:dyDescent="0.2">
      <c r="A4" s="763" t="s">
        <v>300</v>
      </c>
      <c r="B4" s="747"/>
      <c r="C4" s="747"/>
      <c r="D4" s="747"/>
      <c r="E4" s="747"/>
      <c r="F4" s="764"/>
    </row>
    <row r="5" spans="1:6" ht="21.75" customHeight="1" x14ac:dyDescent="0.2">
      <c r="A5" s="457" t="str">
        <f>[1]CRONOGRAMA!A5</f>
        <v>OBJETO:</v>
      </c>
      <c r="B5" s="231" t="str">
        <f>ORÇAMENTO!C6</f>
        <v>CONSTRUÇÃO DA UNIDADE BÁSICA DE SAÚDE PORTE 01 - BAIRRO SPARTACO ASTOLFI</v>
      </c>
      <c r="C5" s="232"/>
      <c r="D5" s="231"/>
      <c r="E5" s="1163" t="s">
        <v>37</v>
      </c>
      <c r="F5" s="1164"/>
    </row>
    <row r="6" spans="1:6" ht="12.6" customHeight="1" x14ac:dyDescent="0.2">
      <c r="A6" s="457" t="s">
        <v>2</v>
      </c>
      <c r="B6" s="231" t="str">
        <f>ORÇAMENTO!C7</f>
        <v>ELDORADO - MS</v>
      </c>
      <c r="C6" s="232"/>
      <c r="D6" s="231"/>
      <c r="E6" s="1165" t="str">
        <f>ORÇAMENTO!K8</f>
        <v>_________________________________
FÁBIO MARQUES RIBEIRO
CREA - 15.276/ MS</v>
      </c>
      <c r="F6" s="1166"/>
    </row>
    <row r="7" spans="1:6" ht="12.6" customHeight="1" x14ac:dyDescent="0.2">
      <c r="A7" s="457" t="s">
        <v>3</v>
      </c>
      <c r="B7" s="231" t="str">
        <f>ORÇAMENTO!C8</f>
        <v>R. IRMÃ ARISTELA, LOTES 2 E 3, QUADRA 35 - SPARTACO ASTOLFI EM ELDORADO-MS</v>
      </c>
      <c r="C7" s="232"/>
      <c r="D7" s="231"/>
      <c r="E7" s="1165"/>
      <c r="F7" s="1166"/>
    </row>
    <row r="8" spans="1:6" ht="18" customHeight="1" x14ac:dyDescent="0.2">
      <c r="A8" s="457" t="str">
        <f>[1]COMPOSIÇÃO!A8</f>
        <v>SIST./REF.:</v>
      </c>
      <c r="B8" s="239" t="str">
        <f>ORÇAMENTO!C10</f>
        <v>AGESUL(JUNHO/2024) SINAPI (NOVEMBRO/2024) SBC (NOVEMBRO/2024)</v>
      </c>
      <c r="C8" s="240"/>
      <c r="D8" s="239"/>
      <c r="E8" s="1165"/>
      <c r="F8" s="1166"/>
    </row>
    <row r="9" spans="1:6" ht="4.1500000000000004" customHeight="1" x14ac:dyDescent="0.2">
      <c r="A9" s="1159"/>
      <c r="B9" s="1160"/>
      <c r="C9" s="1160"/>
      <c r="D9" s="1160"/>
      <c r="E9" s="1160"/>
      <c r="F9" s="458"/>
    </row>
    <row r="10" spans="1:6" ht="16.5" x14ac:dyDescent="0.2">
      <c r="A10" s="459" t="s">
        <v>16</v>
      </c>
      <c r="B10" s="1161" t="s">
        <v>247</v>
      </c>
      <c r="C10" s="1161"/>
      <c r="D10" s="1161"/>
      <c r="E10" s="1161"/>
      <c r="F10" s="1162"/>
    </row>
    <row r="11" spans="1:6" ht="13.5" x14ac:dyDescent="0.25">
      <c r="A11" s="436"/>
      <c r="B11" s="437"/>
      <c r="C11" s="437"/>
      <c r="D11" s="437"/>
      <c r="E11" s="437"/>
      <c r="F11" s="438"/>
    </row>
    <row r="12" spans="1:6" ht="13.5" x14ac:dyDescent="0.25">
      <c r="A12" s="439" t="s">
        <v>17</v>
      </c>
      <c r="B12" s="437"/>
      <c r="C12" s="437"/>
      <c r="D12" s="440"/>
      <c r="E12" s="440"/>
      <c r="F12" s="441"/>
    </row>
    <row r="13" spans="1:6" ht="13.5" x14ac:dyDescent="0.25">
      <c r="A13" s="436"/>
      <c r="B13" s="437" t="s">
        <v>18</v>
      </c>
      <c r="C13" s="442">
        <v>3.65</v>
      </c>
      <c r="D13" s="443" t="s">
        <v>0</v>
      </c>
      <c r="E13" s="440"/>
      <c r="F13" s="441"/>
    </row>
    <row r="14" spans="1:6" ht="13.5" x14ac:dyDescent="0.25">
      <c r="A14" s="436"/>
      <c r="B14" s="437" t="s">
        <v>19</v>
      </c>
      <c r="C14" s="444">
        <v>5</v>
      </c>
      <c r="D14" s="443" t="s">
        <v>0</v>
      </c>
      <c r="E14" s="440"/>
      <c r="F14" s="441"/>
    </row>
    <row r="15" spans="1:6" ht="13.5" x14ac:dyDescent="0.25">
      <c r="A15" s="436"/>
      <c r="B15" s="437" t="s">
        <v>20</v>
      </c>
      <c r="C15" s="445">
        <v>100</v>
      </c>
      <c r="D15" s="443" t="s">
        <v>0</v>
      </c>
      <c r="E15" s="440"/>
      <c r="F15" s="441"/>
    </row>
    <row r="16" spans="1:6" ht="16.5" x14ac:dyDescent="0.25">
      <c r="A16" s="436"/>
      <c r="B16" s="446" t="s">
        <v>21</v>
      </c>
      <c r="C16" s="450">
        <f>C13+(C14*C15/100)</f>
        <v>8.65</v>
      </c>
      <c r="D16" s="447" t="s">
        <v>0</v>
      </c>
      <c r="E16" s="448"/>
      <c r="F16" s="441"/>
    </row>
    <row r="17" spans="1:6" ht="13.5" x14ac:dyDescent="0.25">
      <c r="A17" s="453"/>
      <c r="B17" s="453"/>
      <c r="C17" s="453"/>
      <c r="D17" s="454"/>
      <c r="E17" s="1158" t="s">
        <v>22</v>
      </c>
      <c r="F17" s="441"/>
    </row>
    <row r="18" spans="1:6" ht="13.5" x14ac:dyDescent="0.25">
      <c r="A18" s="453"/>
      <c r="B18" s="455" t="s">
        <v>248</v>
      </c>
      <c r="C18" s="455" t="s">
        <v>249</v>
      </c>
      <c r="D18" s="454" t="s">
        <v>250</v>
      </c>
      <c r="E18" s="1158"/>
      <c r="F18" s="441"/>
    </row>
    <row r="19" spans="1:6" ht="16.5" x14ac:dyDescent="0.25">
      <c r="A19" s="453" t="s">
        <v>251</v>
      </c>
      <c r="B19" s="456">
        <v>0.03</v>
      </c>
      <c r="C19" s="456">
        <v>0.04</v>
      </c>
      <c r="D19" s="456">
        <v>5.5E-2</v>
      </c>
      <c r="E19" s="450">
        <v>3</v>
      </c>
      <c r="F19" s="441"/>
    </row>
    <row r="20" spans="1:6" ht="16.5" x14ac:dyDescent="0.25">
      <c r="A20" s="453" t="s">
        <v>252</v>
      </c>
      <c r="B20" s="456">
        <v>8.0000000000000002E-3</v>
      </c>
      <c r="C20" s="456">
        <v>8.0000000000000002E-3</v>
      </c>
      <c r="D20" s="456">
        <v>0.01</v>
      </c>
      <c r="E20" s="450">
        <v>0.8</v>
      </c>
      <c r="F20" s="441"/>
    </row>
    <row r="21" spans="1:6" ht="16.5" x14ac:dyDescent="0.25">
      <c r="A21" s="453" t="s">
        <v>253</v>
      </c>
      <c r="B21" s="456">
        <v>9.7000000000000003E-3</v>
      </c>
      <c r="C21" s="456">
        <v>1.2699999999999999E-2</v>
      </c>
      <c r="D21" s="456">
        <v>1.2699999999999999E-2</v>
      </c>
      <c r="E21" s="450">
        <v>0.97</v>
      </c>
      <c r="F21" s="441"/>
    </row>
    <row r="22" spans="1:6" ht="16.5" x14ac:dyDescent="0.25">
      <c r="A22" s="453" t="s">
        <v>254</v>
      </c>
      <c r="B22" s="456">
        <v>5.8999999999999999E-3</v>
      </c>
      <c r="C22" s="456">
        <v>1.23E-2</v>
      </c>
      <c r="D22" s="456">
        <v>1.3899999999999999E-2</v>
      </c>
      <c r="E22" s="450">
        <v>0.59</v>
      </c>
      <c r="F22" s="441"/>
    </row>
    <row r="23" spans="1:6" ht="16.5" x14ac:dyDescent="0.25">
      <c r="A23" s="453" t="s">
        <v>255</v>
      </c>
      <c r="B23" s="456">
        <v>6.1600000000000002E-2</v>
      </c>
      <c r="C23" s="456">
        <v>7.3999999999999996E-2</v>
      </c>
      <c r="D23" s="456">
        <v>8.9599999999999999E-2</v>
      </c>
      <c r="E23" s="450">
        <v>6.16</v>
      </c>
      <c r="F23" s="441"/>
    </row>
    <row r="24" spans="1:6" ht="13.5" x14ac:dyDescent="0.25">
      <c r="A24" s="436"/>
      <c r="B24" s="437"/>
      <c r="C24" s="437"/>
      <c r="D24" s="448"/>
      <c r="E24" s="448"/>
      <c r="F24" s="441"/>
    </row>
    <row r="25" spans="1:6" ht="13.5" x14ac:dyDescent="0.25">
      <c r="A25" s="436"/>
      <c r="B25" s="437"/>
      <c r="C25" s="437"/>
      <c r="D25" s="448"/>
      <c r="E25" s="448"/>
      <c r="F25" s="441"/>
    </row>
    <row r="26" spans="1:6" ht="15.75" x14ac:dyDescent="0.2">
      <c r="A26" s="1157" t="s">
        <v>687</v>
      </c>
      <c r="B26" s="1157"/>
      <c r="C26" s="1157"/>
      <c r="D26" s="1157"/>
      <c r="E26" s="452">
        <f>((((1+(E19+E20+E21)/100))*(1+E22/100)*(1+E23/100))/(1-C16/100))-1</f>
        <v>0.22474058685057496</v>
      </c>
      <c r="F26" s="449"/>
    </row>
    <row r="27" spans="1:6" ht="5.45" hidden="1" customHeight="1" x14ac:dyDescent="0.2">
      <c r="A27" s="13"/>
      <c r="B27" s="107"/>
      <c r="C27" s="107"/>
      <c r="D27" s="115"/>
      <c r="E27" s="115"/>
      <c r="F27" s="108"/>
    </row>
    <row r="28" spans="1:6" ht="20.25" hidden="1" x14ac:dyDescent="0.2">
      <c r="A28" s="1127" t="s">
        <v>256</v>
      </c>
      <c r="B28" s="1127"/>
      <c r="C28" s="1127"/>
      <c r="D28" s="1127"/>
      <c r="E28" s="1127"/>
      <c r="F28" s="1127"/>
    </row>
    <row r="29" spans="1:6" hidden="1" x14ac:dyDescent="0.2">
      <c r="A29" s="27" t="str">
        <f>A5</f>
        <v>OBJETO:</v>
      </c>
      <c r="B29" s="1128" t="str">
        <f>B5</f>
        <v>CONSTRUÇÃO DA UNIDADE BÁSICA DE SAÚDE PORTE 01 - BAIRRO SPARTACO ASTOLFI</v>
      </c>
      <c r="C29" s="1128"/>
      <c r="D29" s="1129"/>
      <c r="E29" s="57" t="s">
        <v>37</v>
      </c>
      <c r="F29" s="25"/>
    </row>
    <row r="30" spans="1:6" hidden="1" x14ac:dyDescent="0.2">
      <c r="A30" s="27" t="str">
        <f t="shared" ref="A30:B32" si="0">A6</f>
        <v>Município:</v>
      </c>
      <c r="B30" s="1128" t="str">
        <f t="shared" si="0"/>
        <v>ELDORADO - MS</v>
      </c>
      <c r="C30" s="1128"/>
      <c r="D30" s="1129"/>
      <c r="E30" s="1130"/>
      <c r="F30" s="1131"/>
    </row>
    <row r="31" spans="1:6" ht="12.75" hidden="1" customHeight="1" x14ac:dyDescent="0.2">
      <c r="A31" s="27" t="str">
        <f t="shared" si="0"/>
        <v>Local:</v>
      </c>
      <c r="B31" s="1128" t="str">
        <f t="shared" si="0"/>
        <v>R. IRMÃ ARISTELA, LOTES 2 E 3, QUADRA 35 - SPARTACO ASTOLFI EM ELDORADO-MS</v>
      </c>
      <c r="C31" s="1128"/>
      <c r="D31" s="1129"/>
      <c r="E31" s="1151" t="s">
        <v>288</v>
      </c>
      <c r="F31" s="1152"/>
    </row>
    <row r="32" spans="1:6" ht="18" hidden="1" customHeight="1" x14ac:dyDescent="0.2">
      <c r="A32" s="27" t="str">
        <f t="shared" si="0"/>
        <v>SIST./REF.:</v>
      </c>
      <c r="B32" s="1128" t="str">
        <f t="shared" si="0"/>
        <v>AGESUL(JUNHO/2024) SINAPI (NOVEMBRO/2024) SBC (NOVEMBRO/2024)</v>
      </c>
      <c r="C32" s="1128"/>
      <c r="D32" s="1129"/>
      <c r="E32" s="1153"/>
      <c r="F32" s="1154"/>
    </row>
    <row r="33" spans="1:6" hidden="1" x14ac:dyDescent="0.2">
      <c r="A33" s="1117"/>
      <c r="B33" s="1118"/>
      <c r="C33" s="1118"/>
      <c r="D33" s="1118"/>
      <c r="E33" s="1118"/>
      <c r="F33" s="12"/>
    </row>
    <row r="34" spans="1:6" hidden="1" x14ac:dyDescent="0.2">
      <c r="A34" s="11" t="s">
        <v>16</v>
      </c>
      <c r="B34" s="1119" t="s">
        <v>223</v>
      </c>
      <c r="C34" s="1120"/>
      <c r="D34" s="1120"/>
      <c r="E34" s="1120"/>
      <c r="F34" s="1121"/>
    </row>
    <row r="35" spans="1:6" hidden="1" x14ac:dyDescent="0.2">
      <c r="A35" s="13"/>
      <c r="B35" s="107"/>
      <c r="C35" s="107"/>
      <c r="D35" s="107"/>
      <c r="E35" s="107"/>
      <c r="F35" s="12"/>
    </row>
    <row r="36" spans="1:6" hidden="1" x14ac:dyDescent="0.2">
      <c r="A36" s="16" t="s">
        <v>17</v>
      </c>
      <c r="B36" s="107"/>
      <c r="C36" s="107"/>
      <c r="D36" s="108"/>
      <c r="E36" s="108"/>
      <c r="F36" s="14"/>
    </row>
    <row r="37" spans="1:6" hidden="1" x14ac:dyDescent="0.2">
      <c r="A37" s="13"/>
      <c r="B37" s="107" t="s">
        <v>18</v>
      </c>
      <c r="C37" s="109">
        <v>3.65</v>
      </c>
      <c r="D37" s="110" t="s">
        <v>0</v>
      </c>
      <c r="E37" s="108"/>
      <c r="F37" s="14"/>
    </row>
    <row r="38" spans="1:6" hidden="1" x14ac:dyDescent="0.2">
      <c r="A38" s="13"/>
      <c r="B38" s="107" t="s">
        <v>19</v>
      </c>
      <c r="C38" s="111">
        <v>0</v>
      </c>
      <c r="D38" s="110" t="s">
        <v>0</v>
      </c>
      <c r="E38" s="108"/>
      <c r="F38" s="14"/>
    </row>
    <row r="39" spans="1:6" hidden="1" x14ac:dyDescent="0.2">
      <c r="A39" s="13"/>
      <c r="B39" s="107" t="s">
        <v>20</v>
      </c>
      <c r="C39" s="17">
        <v>100</v>
      </c>
      <c r="D39" s="110" t="s">
        <v>0</v>
      </c>
      <c r="E39" s="108"/>
      <c r="F39" s="14"/>
    </row>
    <row r="40" spans="1:6" hidden="1" x14ac:dyDescent="0.2">
      <c r="A40" s="13"/>
      <c r="B40" s="112" t="s">
        <v>21</v>
      </c>
      <c r="C40" s="113">
        <f>C37+(C38*C39/100)</f>
        <v>3.65</v>
      </c>
      <c r="D40" s="114" t="s">
        <v>0</v>
      </c>
      <c r="E40" s="115"/>
      <c r="F40" s="14"/>
    </row>
    <row r="41" spans="1:6" hidden="1" x14ac:dyDescent="0.2">
      <c r="A41" s="13"/>
      <c r="B41" s="107"/>
      <c r="C41" s="107"/>
      <c r="D41" s="115"/>
      <c r="E41" s="1122" t="s">
        <v>22</v>
      </c>
      <c r="F41" s="14"/>
    </row>
    <row r="42" spans="1:6" hidden="1" x14ac:dyDescent="0.2">
      <c r="A42" s="13"/>
      <c r="B42" s="116" t="s">
        <v>248</v>
      </c>
      <c r="C42" s="116" t="s">
        <v>249</v>
      </c>
      <c r="D42" s="115" t="s">
        <v>250</v>
      </c>
      <c r="E42" s="1123"/>
      <c r="F42" s="14"/>
    </row>
    <row r="43" spans="1:6" hidden="1" x14ac:dyDescent="0.2">
      <c r="A43" s="13" t="s">
        <v>251</v>
      </c>
      <c r="B43" s="117">
        <v>1.4999999999999999E-2</v>
      </c>
      <c r="C43" s="117">
        <v>3.4500000000000003E-2</v>
      </c>
      <c r="D43" s="117">
        <v>4.4900000000000002E-2</v>
      </c>
      <c r="E43" s="50">
        <v>3.45</v>
      </c>
      <c r="F43" s="14"/>
    </row>
    <row r="44" spans="1:6" hidden="1" x14ac:dyDescent="0.2">
      <c r="A44" s="13" t="s">
        <v>252</v>
      </c>
      <c r="B44" s="117">
        <v>3.0000000000000001E-3</v>
      </c>
      <c r="C44" s="117">
        <v>4.7999999999999996E-3</v>
      </c>
      <c r="D44" s="117">
        <v>8.2000000000000007E-3</v>
      </c>
      <c r="E44" s="50">
        <v>0.48</v>
      </c>
      <c r="F44" s="14"/>
    </row>
    <row r="45" spans="1:6" hidden="1" x14ac:dyDescent="0.2">
      <c r="A45" s="13" t="s">
        <v>253</v>
      </c>
      <c r="B45" s="117">
        <v>5.5999999999999999E-3</v>
      </c>
      <c r="C45" s="117">
        <v>8.5000000000000006E-3</v>
      </c>
      <c r="D45" s="117">
        <v>8.8999999999999999E-3</v>
      </c>
      <c r="E45" s="50">
        <v>0.85</v>
      </c>
      <c r="F45" s="14"/>
    </row>
    <row r="46" spans="1:6" hidden="1" x14ac:dyDescent="0.2">
      <c r="A46" s="13" t="s">
        <v>254</v>
      </c>
      <c r="B46" s="117">
        <v>8.5000000000000006E-3</v>
      </c>
      <c r="C46" s="117">
        <v>8.5000000000000006E-3</v>
      </c>
      <c r="D46" s="117">
        <v>1.11E-2</v>
      </c>
      <c r="E46" s="50">
        <v>0.85</v>
      </c>
      <c r="F46" s="14"/>
    </row>
    <row r="47" spans="1:6" hidden="1" x14ac:dyDescent="0.2">
      <c r="A47" s="13" t="s">
        <v>255</v>
      </c>
      <c r="B47" s="117">
        <v>3.5000000000000003E-2</v>
      </c>
      <c r="C47" s="117">
        <v>5.11E-2</v>
      </c>
      <c r="D47" s="117">
        <v>6.2199999999999998E-2</v>
      </c>
      <c r="E47" s="50">
        <v>5.1100000000000003</v>
      </c>
      <c r="F47" s="14"/>
    </row>
    <row r="48" spans="1:6" hidden="1" x14ac:dyDescent="0.2">
      <c r="A48" s="13"/>
      <c r="B48" s="107"/>
      <c r="C48" s="107"/>
      <c r="D48" s="115"/>
      <c r="E48" s="115"/>
      <c r="F48" s="14"/>
    </row>
    <row r="49" spans="1:6" hidden="1" x14ac:dyDescent="0.2">
      <c r="A49" s="13"/>
      <c r="B49" s="107"/>
      <c r="C49" s="107"/>
      <c r="D49" s="115"/>
      <c r="E49" s="115"/>
      <c r="F49" s="14"/>
    </row>
    <row r="50" spans="1:6" hidden="1" x14ac:dyDescent="0.2">
      <c r="A50" s="1124" t="s">
        <v>23</v>
      </c>
      <c r="B50" s="1125"/>
      <c r="C50" s="1125"/>
      <c r="D50" s="1126"/>
      <c r="E50" s="15">
        <f>((((1+(E43+E44+E45)/100))*(1+E46/100)*(1+E47/100))/(1-C40/100))-1</f>
        <v>0.15278047942916428</v>
      </c>
      <c r="F50" s="118"/>
    </row>
    <row r="56" spans="1:6" ht="12" customHeight="1" x14ac:dyDescent="0.2"/>
  </sheetData>
  <mergeCells count="18">
    <mergeCell ref="E17:E18"/>
    <mergeCell ref="A4:F4"/>
    <mergeCell ref="A9:E9"/>
    <mergeCell ref="B10:F10"/>
    <mergeCell ref="E5:F5"/>
    <mergeCell ref="E6:F8"/>
    <mergeCell ref="A33:E33"/>
    <mergeCell ref="B34:F34"/>
    <mergeCell ref="E41:E42"/>
    <mergeCell ref="A50:D50"/>
    <mergeCell ref="A26:D26"/>
    <mergeCell ref="A28:F28"/>
    <mergeCell ref="B29:D29"/>
    <mergeCell ref="B30:D30"/>
    <mergeCell ref="E30:F30"/>
    <mergeCell ref="B31:D31"/>
    <mergeCell ref="E31:F32"/>
    <mergeCell ref="B32:D32"/>
  </mergeCells>
  <conditionalFormatting sqref="A26:E26">
    <cfRule type="expression" dxfId="5" priority="1" stopIfTrue="1">
      <formula>DESONERACAO="não"</formula>
    </cfRule>
  </conditionalFormatting>
  <printOptions horizontalCentered="1"/>
  <pageMargins left="0.23622047244094491" right="0.23622047244094491" top="0.39370078740157483" bottom="0.39370078740157483" header="0.31496062992125984" footer="0.31496062992125984"/>
  <pageSetup paperSize="9" fitToHeight="0" orientation="landscape" r:id="rId1"/>
  <headerFooter differentFirst="1" scaleWithDoc="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1ED83-670A-4C8D-931C-10241ABF7DD6}">
  <sheetPr filterMode="1">
    <tabColor theme="9" tint="0.79998168889431442"/>
    <pageSetUpPr fitToPage="1"/>
  </sheetPr>
  <dimension ref="A1:AB89"/>
  <sheetViews>
    <sheetView showGridLines="0" view="pageBreakPreview" topLeftCell="I1" zoomScaleNormal="100" zoomScaleSheetLayoutView="100" workbookViewId="0">
      <selection activeCell="L17" sqref="L17"/>
    </sheetView>
  </sheetViews>
  <sheetFormatPr defaultRowHeight="15" x14ac:dyDescent="0.25"/>
  <cols>
    <col min="1" max="1" width="92.5703125" style="460" hidden="1" customWidth="1"/>
    <col min="2" max="2" width="8.5703125" style="460" hidden="1" customWidth="1"/>
    <col min="3" max="3" width="106.140625" style="460" hidden="1" customWidth="1"/>
    <col min="4" max="4" width="5.7109375" style="460" hidden="1" customWidth="1"/>
    <col min="5" max="7" width="7.140625" style="460" hidden="1" customWidth="1"/>
    <col min="8" max="8" width="0.140625" style="9" hidden="1" customWidth="1"/>
    <col min="9" max="9" width="7.42578125" style="9" bestFit="1" customWidth="1"/>
    <col min="10" max="10" width="13.140625" style="460" bestFit="1" customWidth="1"/>
    <col min="11" max="11" width="10.42578125" style="460" customWidth="1"/>
    <col min="12" max="12" width="27.7109375" style="460" customWidth="1"/>
    <col min="13" max="13" width="7.140625" style="460" bestFit="1" customWidth="1"/>
    <col min="14" max="15" width="10.7109375" style="460" customWidth="1"/>
    <col min="16" max="16" width="17.7109375" style="460" customWidth="1"/>
    <col min="17" max="17" width="12.5703125" style="460" customWidth="1"/>
    <col min="18" max="18" width="12.28515625" style="460" customWidth="1"/>
    <col min="19" max="19" width="9.7109375" style="460" customWidth="1"/>
    <col min="20" max="21" width="10.7109375" style="460" customWidth="1"/>
    <col min="22" max="25" width="9.140625" style="9"/>
    <col min="26" max="26" width="9.42578125" style="9" bestFit="1" customWidth="1"/>
    <col min="27" max="27" width="8" style="9" bestFit="1" customWidth="1"/>
    <col min="28" max="28" width="9.42578125" style="9" bestFit="1" customWidth="1"/>
    <col min="29" max="258" width="9.140625" style="9"/>
    <col min="259" max="265" width="0" style="9" hidden="1" customWidth="1"/>
    <col min="266" max="266" width="10.7109375" style="9" customWidth="1"/>
    <col min="267" max="267" width="3.7109375" style="9" customWidth="1"/>
    <col min="268" max="273" width="10.7109375" style="9" customWidth="1"/>
    <col min="274" max="274" width="12.85546875" style="9" customWidth="1"/>
    <col min="275" max="277" width="10.7109375" style="9" customWidth="1"/>
    <col min="278" max="514" width="9.140625" style="9"/>
    <col min="515" max="521" width="0" style="9" hidden="1" customWidth="1"/>
    <col min="522" max="522" width="10.7109375" style="9" customWidth="1"/>
    <col min="523" max="523" width="3.7109375" style="9" customWidth="1"/>
    <col min="524" max="529" width="10.7109375" style="9" customWidth="1"/>
    <col min="530" max="530" width="12.85546875" style="9" customWidth="1"/>
    <col min="531" max="533" width="10.7109375" style="9" customWidth="1"/>
    <col min="534" max="770" width="9.140625" style="9"/>
    <col min="771" max="777" width="0" style="9" hidden="1" customWidth="1"/>
    <col min="778" max="778" width="10.7109375" style="9" customWidth="1"/>
    <col min="779" max="779" width="3.7109375" style="9" customWidth="1"/>
    <col min="780" max="785" width="10.7109375" style="9" customWidth="1"/>
    <col min="786" max="786" width="12.85546875" style="9" customWidth="1"/>
    <col min="787" max="789" width="10.7109375" style="9" customWidth="1"/>
    <col min="790" max="1026" width="9.140625" style="9"/>
    <col min="1027" max="1033" width="0" style="9" hidden="1" customWidth="1"/>
    <col min="1034" max="1034" width="10.7109375" style="9" customWidth="1"/>
    <col min="1035" max="1035" width="3.7109375" style="9" customWidth="1"/>
    <col min="1036" max="1041" width="10.7109375" style="9" customWidth="1"/>
    <col min="1042" max="1042" width="12.85546875" style="9" customWidth="1"/>
    <col min="1043" max="1045" width="10.7109375" style="9" customWidth="1"/>
    <col min="1046" max="1282" width="9.140625" style="9"/>
    <col min="1283" max="1289" width="0" style="9" hidden="1" customWidth="1"/>
    <col min="1290" max="1290" width="10.7109375" style="9" customWidth="1"/>
    <col min="1291" max="1291" width="3.7109375" style="9" customWidth="1"/>
    <col min="1292" max="1297" width="10.7109375" style="9" customWidth="1"/>
    <col min="1298" max="1298" width="12.85546875" style="9" customWidth="1"/>
    <col min="1299" max="1301" width="10.7109375" style="9" customWidth="1"/>
    <col min="1302" max="1538" width="9.140625" style="9"/>
    <col min="1539" max="1545" width="0" style="9" hidden="1" customWidth="1"/>
    <col min="1546" max="1546" width="10.7109375" style="9" customWidth="1"/>
    <col min="1547" max="1547" width="3.7109375" style="9" customWidth="1"/>
    <col min="1548" max="1553" width="10.7109375" style="9" customWidth="1"/>
    <col min="1554" max="1554" width="12.85546875" style="9" customWidth="1"/>
    <col min="1555" max="1557" width="10.7109375" style="9" customWidth="1"/>
    <col min="1558" max="1794" width="9.140625" style="9"/>
    <col min="1795" max="1801" width="0" style="9" hidden="1" customWidth="1"/>
    <col min="1802" max="1802" width="10.7109375" style="9" customWidth="1"/>
    <col min="1803" max="1803" width="3.7109375" style="9" customWidth="1"/>
    <col min="1804" max="1809" width="10.7109375" style="9" customWidth="1"/>
    <col min="1810" max="1810" width="12.85546875" style="9" customWidth="1"/>
    <col min="1811" max="1813" width="10.7109375" style="9" customWidth="1"/>
    <col min="1814" max="2050" width="9.140625" style="9"/>
    <col min="2051" max="2057" width="0" style="9" hidden="1" customWidth="1"/>
    <col min="2058" max="2058" width="10.7109375" style="9" customWidth="1"/>
    <col min="2059" max="2059" width="3.7109375" style="9" customWidth="1"/>
    <col min="2060" max="2065" width="10.7109375" style="9" customWidth="1"/>
    <col min="2066" max="2066" width="12.85546875" style="9" customWidth="1"/>
    <col min="2067" max="2069" width="10.7109375" style="9" customWidth="1"/>
    <col min="2070" max="2306" width="9.140625" style="9"/>
    <col min="2307" max="2313" width="0" style="9" hidden="1" customWidth="1"/>
    <col min="2314" max="2314" width="10.7109375" style="9" customWidth="1"/>
    <col min="2315" max="2315" width="3.7109375" style="9" customWidth="1"/>
    <col min="2316" max="2321" width="10.7109375" style="9" customWidth="1"/>
    <col min="2322" max="2322" width="12.85546875" style="9" customWidth="1"/>
    <col min="2323" max="2325" width="10.7109375" style="9" customWidth="1"/>
    <col min="2326" max="2562" width="9.140625" style="9"/>
    <col min="2563" max="2569" width="0" style="9" hidden="1" customWidth="1"/>
    <col min="2570" max="2570" width="10.7109375" style="9" customWidth="1"/>
    <col min="2571" max="2571" width="3.7109375" style="9" customWidth="1"/>
    <col min="2572" max="2577" width="10.7109375" style="9" customWidth="1"/>
    <col min="2578" max="2578" width="12.85546875" style="9" customWidth="1"/>
    <col min="2579" max="2581" width="10.7109375" style="9" customWidth="1"/>
    <col min="2582" max="2818" width="9.140625" style="9"/>
    <col min="2819" max="2825" width="0" style="9" hidden="1" customWidth="1"/>
    <col min="2826" max="2826" width="10.7109375" style="9" customWidth="1"/>
    <col min="2827" max="2827" width="3.7109375" style="9" customWidth="1"/>
    <col min="2828" max="2833" width="10.7109375" style="9" customWidth="1"/>
    <col min="2834" max="2834" width="12.85546875" style="9" customWidth="1"/>
    <col min="2835" max="2837" width="10.7109375" style="9" customWidth="1"/>
    <col min="2838" max="3074" width="9.140625" style="9"/>
    <col min="3075" max="3081" width="0" style="9" hidden="1" customWidth="1"/>
    <col min="3082" max="3082" width="10.7109375" style="9" customWidth="1"/>
    <col min="3083" max="3083" width="3.7109375" style="9" customWidth="1"/>
    <col min="3084" max="3089" width="10.7109375" style="9" customWidth="1"/>
    <col min="3090" max="3090" width="12.85546875" style="9" customWidth="1"/>
    <col min="3091" max="3093" width="10.7109375" style="9" customWidth="1"/>
    <col min="3094" max="3330" width="9.140625" style="9"/>
    <col min="3331" max="3337" width="0" style="9" hidden="1" customWidth="1"/>
    <col min="3338" max="3338" width="10.7109375" style="9" customWidth="1"/>
    <col min="3339" max="3339" width="3.7109375" style="9" customWidth="1"/>
    <col min="3340" max="3345" width="10.7109375" style="9" customWidth="1"/>
    <col min="3346" max="3346" width="12.85546875" style="9" customWidth="1"/>
    <col min="3347" max="3349" width="10.7109375" style="9" customWidth="1"/>
    <col min="3350" max="3586" width="9.140625" style="9"/>
    <col min="3587" max="3593" width="0" style="9" hidden="1" customWidth="1"/>
    <col min="3594" max="3594" width="10.7109375" style="9" customWidth="1"/>
    <col min="3595" max="3595" width="3.7109375" style="9" customWidth="1"/>
    <col min="3596" max="3601" width="10.7109375" style="9" customWidth="1"/>
    <col min="3602" max="3602" width="12.85546875" style="9" customWidth="1"/>
    <col min="3603" max="3605" width="10.7109375" style="9" customWidth="1"/>
    <col min="3606" max="3842" width="9.140625" style="9"/>
    <col min="3843" max="3849" width="0" style="9" hidden="1" customWidth="1"/>
    <col min="3850" max="3850" width="10.7109375" style="9" customWidth="1"/>
    <col min="3851" max="3851" width="3.7109375" style="9" customWidth="1"/>
    <col min="3852" max="3857" width="10.7109375" style="9" customWidth="1"/>
    <col min="3858" max="3858" width="12.85546875" style="9" customWidth="1"/>
    <col min="3859" max="3861" width="10.7109375" style="9" customWidth="1"/>
    <col min="3862" max="4098" width="9.140625" style="9"/>
    <col min="4099" max="4105" width="0" style="9" hidden="1" customWidth="1"/>
    <col min="4106" max="4106" width="10.7109375" style="9" customWidth="1"/>
    <col min="4107" max="4107" width="3.7109375" style="9" customWidth="1"/>
    <col min="4108" max="4113" width="10.7109375" style="9" customWidth="1"/>
    <col min="4114" max="4114" width="12.85546875" style="9" customWidth="1"/>
    <col min="4115" max="4117" width="10.7109375" style="9" customWidth="1"/>
    <col min="4118" max="4354" width="9.140625" style="9"/>
    <col min="4355" max="4361" width="0" style="9" hidden="1" customWidth="1"/>
    <col min="4362" max="4362" width="10.7109375" style="9" customWidth="1"/>
    <col min="4363" max="4363" width="3.7109375" style="9" customWidth="1"/>
    <col min="4364" max="4369" width="10.7109375" style="9" customWidth="1"/>
    <col min="4370" max="4370" width="12.85546875" style="9" customWidth="1"/>
    <col min="4371" max="4373" width="10.7109375" style="9" customWidth="1"/>
    <col min="4374" max="4610" width="9.140625" style="9"/>
    <col min="4611" max="4617" width="0" style="9" hidden="1" customWidth="1"/>
    <col min="4618" max="4618" width="10.7109375" style="9" customWidth="1"/>
    <col min="4619" max="4619" width="3.7109375" style="9" customWidth="1"/>
    <col min="4620" max="4625" width="10.7109375" style="9" customWidth="1"/>
    <col min="4626" max="4626" width="12.85546875" style="9" customWidth="1"/>
    <col min="4627" max="4629" width="10.7109375" style="9" customWidth="1"/>
    <col min="4630" max="4866" width="9.140625" style="9"/>
    <col min="4867" max="4873" width="0" style="9" hidden="1" customWidth="1"/>
    <col min="4874" max="4874" width="10.7109375" style="9" customWidth="1"/>
    <col min="4875" max="4875" width="3.7109375" style="9" customWidth="1"/>
    <col min="4876" max="4881" width="10.7109375" style="9" customWidth="1"/>
    <col min="4882" max="4882" width="12.85546875" style="9" customWidth="1"/>
    <col min="4883" max="4885" width="10.7109375" style="9" customWidth="1"/>
    <col min="4886" max="5122" width="9.140625" style="9"/>
    <col min="5123" max="5129" width="0" style="9" hidden="1" customWidth="1"/>
    <col min="5130" max="5130" width="10.7109375" style="9" customWidth="1"/>
    <col min="5131" max="5131" width="3.7109375" style="9" customWidth="1"/>
    <col min="5132" max="5137" width="10.7109375" style="9" customWidth="1"/>
    <col min="5138" max="5138" width="12.85546875" style="9" customWidth="1"/>
    <col min="5139" max="5141" width="10.7109375" style="9" customWidth="1"/>
    <col min="5142" max="5378" width="9.140625" style="9"/>
    <col min="5379" max="5385" width="0" style="9" hidden="1" customWidth="1"/>
    <col min="5386" max="5386" width="10.7109375" style="9" customWidth="1"/>
    <col min="5387" max="5387" width="3.7109375" style="9" customWidth="1"/>
    <col min="5388" max="5393" width="10.7109375" style="9" customWidth="1"/>
    <col min="5394" max="5394" width="12.85546875" style="9" customWidth="1"/>
    <col min="5395" max="5397" width="10.7109375" style="9" customWidth="1"/>
    <col min="5398" max="5634" width="9.140625" style="9"/>
    <col min="5635" max="5641" width="0" style="9" hidden="1" customWidth="1"/>
    <col min="5642" max="5642" width="10.7109375" style="9" customWidth="1"/>
    <col min="5643" max="5643" width="3.7109375" style="9" customWidth="1"/>
    <col min="5644" max="5649" width="10.7109375" style="9" customWidth="1"/>
    <col min="5650" max="5650" width="12.85546875" style="9" customWidth="1"/>
    <col min="5651" max="5653" width="10.7109375" style="9" customWidth="1"/>
    <col min="5654" max="5890" width="9.140625" style="9"/>
    <col min="5891" max="5897" width="0" style="9" hidden="1" customWidth="1"/>
    <col min="5898" max="5898" width="10.7109375" style="9" customWidth="1"/>
    <col min="5899" max="5899" width="3.7109375" style="9" customWidth="1"/>
    <col min="5900" max="5905" width="10.7109375" style="9" customWidth="1"/>
    <col min="5906" max="5906" width="12.85546875" style="9" customWidth="1"/>
    <col min="5907" max="5909" width="10.7109375" style="9" customWidth="1"/>
    <col min="5910" max="6146" width="9.140625" style="9"/>
    <col min="6147" max="6153" width="0" style="9" hidden="1" customWidth="1"/>
    <col min="6154" max="6154" width="10.7109375" style="9" customWidth="1"/>
    <col min="6155" max="6155" width="3.7109375" style="9" customWidth="1"/>
    <col min="6156" max="6161" width="10.7109375" style="9" customWidth="1"/>
    <col min="6162" max="6162" width="12.85546875" style="9" customWidth="1"/>
    <col min="6163" max="6165" width="10.7109375" style="9" customWidth="1"/>
    <col min="6166" max="6402" width="9.140625" style="9"/>
    <col min="6403" max="6409" width="0" style="9" hidden="1" customWidth="1"/>
    <col min="6410" max="6410" width="10.7109375" style="9" customWidth="1"/>
    <col min="6411" max="6411" width="3.7109375" style="9" customWidth="1"/>
    <col min="6412" max="6417" width="10.7109375" style="9" customWidth="1"/>
    <col min="6418" max="6418" width="12.85546875" style="9" customWidth="1"/>
    <col min="6419" max="6421" width="10.7109375" style="9" customWidth="1"/>
    <col min="6422" max="6658" width="9.140625" style="9"/>
    <col min="6659" max="6665" width="0" style="9" hidden="1" customWidth="1"/>
    <col min="6666" max="6666" width="10.7109375" style="9" customWidth="1"/>
    <col min="6667" max="6667" width="3.7109375" style="9" customWidth="1"/>
    <col min="6668" max="6673" width="10.7109375" style="9" customWidth="1"/>
    <col min="6674" max="6674" width="12.85546875" style="9" customWidth="1"/>
    <col min="6675" max="6677" width="10.7109375" style="9" customWidth="1"/>
    <col min="6678" max="6914" width="9.140625" style="9"/>
    <col min="6915" max="6921" width="0" style="9" hidden="1" customWidth="1"/>
    <col min="6922" max="6922" width="10.7109375" style="9" customWidth="1"/>
    <col min="6923" max="6923" width="3.7109375" style="9" customWidth="1"/>
    <col min="6924" max="6929" width="10.7109375" style="9" customWidth="1"/>
    <col min="6930" max="6930" width="12.85546875" style="9" customWidth="1"/>
    <col min="6931" max="6933" width="10.7109375" style="9" customWidth="1"/>
    <col min="6934" max="7170" width="9.140625" style="9"/>
    <col min="7171" max="7177" width="0" style="9" hidden="1" customWidth="1"/>
    <col min="7178" max="7178" width="10.7109375" style="9" customWidth="1"/>
    <col min="7179" max="7179" width="3.7109375" style="9" customWidth="1"/>
    <col min="7180" max="7185" width="10.7109375" style="9" customWidth="1"/>
    <col min="7186" max="7186" width="12.85546875" style="9" customWidth="1"/>
    <col min="7187" max="7189" width="10.7109375" style="9" customWidth="1"/>
    <col min="7190" max="7426" width="9.140625" style="9"/>
    <col min="7427" max="7433" width="0" style="9" hidden="1" customWidth="1"/>
    <col min="7434" max="7434" width="10.7109375" style="9" customWidth="1"/>
    <col min="7435" max="7435" width="3.7109375" style="9" customWidth="1"/>
    <col min="7436" max="7441" width="10.7109375" style="9" customWidth="1"/>
    <col min="7442" max="7442" width="12.85546875" style="9" customWidth="1"/>
    <col min="7443" max="7445" width="10.7109375" style="9" customWidth="1"/>
    <col min="7446" max="7682" width="9.140625" style="9"/>
    <col min="7683" max="7689" width="0" style="9" hidden="1" customWidth="1"/>
    <col min="7690" max="7690" width="10.7109375" style="9" customWidth="1"/>
    <col min="7691" max="7691" width="3.7109375" style="9" customWidth="1"/>
    <col min="7692" max="7697" width="10.7109375" style="9" customWidth="1"/>
    <col min="7698" max="7698" width="12.85546875" style="9" customWidth="1"/>
    <col min="7699" max="7701" width="10.7109375" style="9" customWidth="1"/>
    <col min="7702" max="7938" width="9.140625" style="9"/>
    <col min="7939" max="7945" width="0" style="9" hidden="1" customWidth="1"/>
    <col min="7946" max="7946" width="10.7109375" style="9" customWidth="1"/>
    <col min="7947" max="7947" width="3.7109375" style="9" customWidth="1"/>
    <col min="7948" max="7953" width="10.7109375" style="9" customWidth="1"/>
    <col min="7954" max="7954" width="12.85546875" style="9" customWidth="1"/>
    <col min="7955" max="7957" width="10.7109375" style="9" customWidth="1"/>
    <col min="7958" max="8194" width="9.140625" style="9"/>
    <col min="8195" max="8201" width="0" style="9" hidden="1" customWidth="1"/>
    <col min="8202" max="8202" width="10.7109375" style="9" customWidth="1"/>
    <col min="8203" max="8203" width="3.7109375" style="9" customWidth="1"/>
    <col min="8204" max="8209" width="10.7109375" style="9" customWidth="1"/>
    <col min="8210" max="8210" width="12.85546875" style="9" customWidth="1"/>
    <col min="8211" max="8213" width="10.7109375" style="9" customWidth="1"/>
    <col min="8214" max="8450" width="9.140625" style="9"/>
    <col min="8451" max="8457" width="0" style="9" hidden="1" customWidth="1"/>
    <col min="8458" max="8458" width="10.7109375" style="9" customWidth="1"/>
    <col min="8459" max="8459" width="3.7109375" style="9" customWidth="1"/>
    <col min="8460" max="8465" width="10.7109375" style="9" customWidth="1"/>
    <col min="8466" max="8466" width="12.85546875" style="9" customWidth="1"/>
    <col min="8467" max="8469" width="10.7109375" style="9" customWidth="1"/>
    <col min="8470" max="8706" width="9.140625" style="9"/>
    <col min="8707" max="8713" width="0" style="9" hidden="1" customWidth="1"/>
    <col min="8714" max="8714" width="10.7109375" style="9" customWidth="1"/>
    <col min="8715" max="8715" width="3.7109375" style="9" customWidth="1"/>
    <col min="8716" max="8721" width="10.7109375" style="9" customWidth="1"/>
    <col min="8722" max="8722" width="12.85546875" style="9" customWidth="1"/>
    <col min="8723" max="8725" width="10.7109375" style="9" customWidth="1"/>
    <col min="8726" max="8962" width="9.140625" style="9"/>
    <col min="8963" max="8969" width="0" style="9" hidden="1" customWidth="1"/>
    <col min="8970" max="8970" width="10.7109375" style="9" customWidth="1"/>
    <col min="8971" max="8971" width="3.7109375" style="9" customWidth="1"/>
    <col min="8972" max="8977" width="10.7109375" style="9" customWidth="1"/>
    <col min="8978" max="8978" width="12.85546875" style="9" customWidth="1"/>
    <col min="8979" max="8981" width="10.7109375" style="9" customWidth="1"/>
    <col min="8982" max="9218" width="9.140625" style="9"/>
    <col min="9219" max="9225" width="0" style="9" hidden="1" customWidth="1"/>
    <col min="9226" max="9226" width="10.7109375" style="9" customWidth="1"/>
    <col min="9227" max="9227" width="3.7109375" style="9" customWidth="1"/>
    <col min="9228" max="9233" width="10.7109375" style="9" customWidth="1"/>
    <col min="9234" max="9234" width="12.85546875" style="9" customWidth="1"/>
    <col min="9235" max="9237" width="10.7109375" style="9" customWidth="1"/>
    <col min="9238" max="9474" width="9.140625" style="9"/>
    <col min="9475" max="9481" width="0" style="9" hidden="1" customWidth="1"/>
    <col min="9482" max="9482" width="10.7109375" style="9" customWidth="1"/>
    <col min="9483" max="9483" width="3.7109375" style="9" customWidth="1"/>
    <col min="9484" max="9489" width="10.7109375" style="9" customWidth="1"/>
    <col min="9490" max="9490" width="12.85546875" style="9" customWidth="1"/>
    <col min="9491" max="9493" width="10.7109375" style="9" customWidth="1"/>
    <col min="9494" max="9730" width="9.140625" style="9"/>
    <col min="9731" max="9737" width="0" style="9" hidden="1" customWidth="1"/>
    <col min="9738" max="9738" width="10.7109375" style="9" customWidth="1"/>
    <col min="9739" max="9739" width="3.7109375" style="9" customWidth="1"/>
    <col min="9740" max="9745" width="10.7109375" style="9" customWidth="1"/>
    <col min="9746" max="9746" width="12.85546875" style="9" customWidth="1"/>
    <col min="9747" max="9749" width="10.7109375" style="9" customWidth="1"/>
    <col min="9750" max="9986" width="9.140625" style="9"/>
    <col min="9987" max="9993" width="0" style="9" hidden="1" customWidth="1"/>
    <col min="9994" max="9994" width="10.7109375" style="9" customWidth="1"/>
    <col min="9995" max="9995" width="3.7109375" style="9" customWidth="1"/>
    <col min="9996" max="10001" width="10.7109375" style="9" customWidth="1"/>
    <col min="10002" max="10002" width="12.85546875" style="9" customWidth="1"/>
    <col min="10003" max="10005" width="10.7109375" style="9" customWidth="1"/>
    <col min="10006" max="10242" width="9.140625" style="9"/>
    <col min="10243" max="10249" width="0" style="9" hidden="1" customWidth="1"/>
    <col min="10250" max="10250" width="10.7109375" style="9" customWidth="1"/>
    <col min="10251" max="10251" width="3.7109375" style="9" customWidth="1"/>
    <col min="10252" max="10257" width="10.7109375" style="9" customWidth="1"/>
    <col min="10258" max="10258" width="12.85546875" style="9" customWidth="1"/>
    <col min="10259" max="10261" width="10.7109375" style="9" customWidth="1"/>
    <col min="10262" max="10498" width="9.140625" style="9"/>
    <col min="10499" max="10505" width="0" style="9" hidden="1" customWidth="1"/>
    <col min="10506" max="10506" width="10.7109375" style="9" customWidth="1"/>
    <col min="10507" max="10507" width="3.7109375" style="9" customWidth="1"/>
    <col min="10508" max="10513" width="10.7109375" style="9" customWidth="1"/>
    <col min="10514" max="10514" width="12.85546875" style="9" customWidth="1"/>
    <col min="10515" max="10517" width="10.7109375" style="9" customWidth="1"/>
    <col min="10518" max="10754" width="9.140625" style="9"/>
    <col min="10755" max="10761" width="0" style="9" hidden="1" customWidth="1"/>
    <col min="10762" max="10762" width="10.7109375" style="9" customWidth="1"/>
    <col min="10763" max="10763" width="3.7109375" style="9" customWidth="1"/>
    <col min="10764" max="10769" width="10.7109375" style="9" customWidth="1"/>
    <col min="10770" max="10770" width="12.85546875" style="9" customWidth="1"/>
    <col min="10771" max="10773" width="10.7109375" style="9" customWidth="1"/>
    <col min="10774" max="11010" width="9.140625" style="9"/>
    <col min="11011" max="11017" width="0" style="9" hidden="1" customWidth="1"/>
    <col min="11018" max="11018" width="10.7109375" style="9" customWidth="1"/>
    <col min="11019" max="11019" width="3.7109375" style="9" customWidth="1"/>
    <col min="11020" max="11025" width="10.7109375" style="9" customWidth="1"/>
    <col min="11026" max="11026" width="12.85546875" style="9" customWidth="1"/>
    <col min="11027" max="11029" width="10.7109375" style="9" customWidth="1"/>
    <col min="11030" max="11266" width="9.140625" style="9"/>
    <col min="11267" max="11273" width="0" style="9" hidden="1" customWidth="1"/>
    <col min="11274" max="11274" width="10.7109375" style="9" customWidth="1"/>
    <col min="11275" max="11275" width="3.7109375" style="9" customWidth="1"/>
    <col min="11276" max="11281" width="10.7109375" style="9" customWidth="1"/>
    <col min="11282" max="11282" width="12.85546875" style="9" customWidth="1"/>
    <col min="11283" max="11285" width="10.7109375" style="9" customWidth="1"/>
    <col min="11286" max="11522" width="9.140625" style="9"/>
    <col min="11523" max="11529" width="0" style="9" hidden="1" customWidth="1"/>
    <col min="11530" max="11530" width="10.7109375" style="9" customWidth="1"/>
    <col min="11531" max="11531" width="3.7109375" style="9" customWidth="1"/>
    <col min="11532" max="11537" width="10.7109375" style="9" customWidth="1"/>
    <col min="11538" max="11538" width="12.85546875" style="9" customWidth="1"/>
    <col min="11539" max="11541" width="10.7109375" style="9" customWidth="1"/>
    <col min="11542" max="11778" width="9.140625" style="9"/>
    <col min="11779" max="11785" width="0" style="9" hidden="1" customWidth="1"/>
    <col min="11786" max="11786" width="10.7109375" style="9" customWidth="1"/>
    <col min="11787" max="11787" width="3.7109375" style="9" customWidth="1"/>
    <col min="11788" max="11793" width="10.7109375" style="9" customWidth="1"/>
    <col min="11794" max="11794" width="12.85546875" style="9" customWidth="1"/>
    <col min="11795" max="11797" width="10.7109375" style="9" customWidth="1"/>
    <col min="11798" max="12034" width="9.140625" style="9"/>
    <col min="12035" max="12041" width="0" style="9" hidden="1" customWidth="1"/>
    <col min="12042" max="12042" width="10.7109375" style="9" customWidth="1"/>
    <col min="12043" max="12043" width="3.7109375" style="9" customWidth="1"/>
    <col min="12044" max="12049" width="10.7109375" style="9" customWidth="1"/>
    <col min="12050" max="12050" width="12.85546875" style="9" customWidth="1"/>
    <col min="12051" max="12053" width="10.7109375" style="9" customWidth="1"/>
    <col min="12054" max="12290" width="9.140625" style="9"/>
    <col min="12291" max="12297" width="0" style="9" hidden="1" customWidth="1"/>
    <col min="12298" max="12298" width="10.7109375" style="9" customWidth="1"/>
    <col min="12299" max="12299" width="3.7109375" style="9" customWidth="1"/>
    <col min="12300" max="12305" width="10.7109375" style="9" customWidth="1"/>
    <col min="12306" max="12306" width="12.85546875" style="9" customWidth="1"/>
    <col min="12307" max="12309" width="10.7109375" style="9" customWidth="1"/>
    <col min="12310" max="12546" width="9.140625" style="9"/>
    <col min="12547" max="12553" width="0" style="9" hidden="1" customWidth="1"/>
    <col min="12554" max="12554" width="10.7109375" style="9" customWidth="1"/>
    <col min="12555" max="12555" width="3.7109375" style="9" customWidth="1"/>
    <col min="12556" max="12561" width="10.7109375" style="9" customWidth="1"/>
    <col min="12562" max="12562" width="12.85546875" style="9" customWidth="1"/>
    <col min="12563" max="12565" width="10.7109375" style="9" customWidth="1"/>
    <col min="12566" max="12802" width="9.140625" style="9"/>
    <col min="12803" max="12809" width="0" style="9" hidden="1" customWidth="1"/>
    <col min="12810" max="12810" width="10.7109375" style="9" customWidth="1"/>
    <col min="12811" max="12811" width="3.7109375" style="9" customWidth="1"/>
    <col min="12812" max="12817" width="10.7109375" style="9" customWidth="1"/>
    <col min="12818" max="12818" width="12.85546875" style="9" customWidth="1"/>
    <col min="12819" max="12821" width="10.7109375" style="9" customWidth="1"/>
    <col min="12822" max="13058" width="9.140625" style="9"/>
    <col min="13059" max="13065" width="0" style="9" hidden="1" customWidth="1"/>
    <col min="13066" max="13066" width="10.7109375" style="9" customWidth="1"/>
    <col min="13067" max="13067" width="3.7109375" style="9" customWidth="1"/>
    <col min="13068" max="13073" width="10.7109375" style="9" customWidth="1"/>
    <col min="13074" max="13074" width="12.85546875" style="9" customWidth="1"/>
    <col min="13075" max="13077" width="10.7109375" style="9" customWidth="1"/>
    <col min="13078" max="13314" width="9.140625" style="9"/>
    <col min="13315" max="13321" width="0" style="9" hidden="1" customWidth="1"/>
    <col min="13322" max="13322" width="10.7109375" style="9" customWidth="1"/>
    <col min="13323" max="13323" width="3.7109375" style="9" customWidth="1"/>
    <col min="13324" max="13329" width="10.7109375" style="9" customWidth="1"/>
    <col min="13330" max="13330" width="12.85546875" style="9" customWidth="1"/>
    <col min="13331" max="13333" width="10.7109375" style="9" customWidth="1"/>
    <col min="13334" max="13570" width="9.140625" style="9"/>
    <col min="13571" max="13577" width="0" style="9" hidden="1" customWidth="1"/>
    <col min="13578" max="13578" width="10.7109375" style="9" customWidth="1"/>
    <col min="13579" max="13579" width="3.7109375" style="9" customWidth="1"/>
    <col min="13580" max="13585" width="10.7109375" style="9" customWidth="1"/>
    <col min="13586" max="13586" width="12.85546875" style="9" customWidth="1"/>
    <col min="13587" max="13589" width="10.7109375" style="9" customWidth="1"/>
    <col min="13590" max="13826" width="9.140625" style="9"/>
    <col min="13827" max="13833" width="0" style="9" hidden="1" customWidth="1"/>
    <col min="13834" max="13834" width="10.7109375" style="9" customWidth="1"/>
    <col min="13835" max="13835" width="3.7109375" style="9" customWidth="1"/>
    <col min="13836" max="13841" width="10.7109375" style="9" customWidth="1"/>
    <col min="13842" max="13842" width="12.85546875" style="9" customWidth="1"/>
    <col min="13843" max="13845" width="10.7109375" style="9" customWidth="1"/>
    <col min="13846" max="14082" width="9.140625" style="9"/>
    <col min="14083" max="14089" width="0" style="9" hidden="1" customWidth="1"/>
    <col min="14090" max="14090" width="10.7109375" style="9" customWidth="1"/>
    <col min="14091" max="14091" width="3.7109375" style="9" customWidth="1"/>
    <col min="14092" max="14097" width="10.7109375" style="9" customWidth="1"/>
    <col min="14098" max="14098" width="12.85546875" style="9" customWidth="1"/>
    <col min="14099" max="14101" width="10.7109375" style="9" customWidth="1"/>
    <col min="14102" max="14338" width="9.140625" style="9"/>
    <col min="14339" max="14345" width="0" style="9" hidden="1" customWidth="1"/>
    <col min="14346" max="14346" width="10.7109375" style="9" customWidth="1"/>
    <col min="14347" max="14347" width="3.7109375" style="9" customWidth="1"/>
    <col min="14348" max="14353" width="10.7109375" style="9" customWidth="1"/>
    <col min="14354" max="14354" width="12.85546875" style="9" customWidth="1"/>
    <col min="14355" max="14357" width="10.7109375" style="9" customWidth="1"/>
    <col min="14358" max="14594" width="9.140625" style="9"/>
    <col min="14595" max="14601" width="0" style="9" hidden="1" customWidth="1"/>
    <col min="14602" max="14602" width="10.7109375" style="9" customWidth="1"/>
    <col min="14603" max="14603" width="3.7109375" style="9" customWidth="1"/>
    <col min="14604" max="14609" width="10.7109375" style="9" customWidth="1"/>
    <col min="14610" max="14610" width="12.85546875" style="9" customWidth="1"/>
    <col min="14611" max="14613" width="10.7109375" style="9" customWidth="1"/>
    <col min="14614" max="14850" width="9.140625" style="9"/>
    <col min="14851" max="14857" width="0" style="9" hidden="1" customWidth="1"/>
    <col min="14858" max="14858" width="10.7109375" style="9" customWidth="1"/>
    <col min="14859" max="14859" width="3.7109375" style="9" customWidth="1"/>
    <col min="14860" max="14865" width="10.7109375" style="9" customWidth="1"/>
    <col min="14866" max="14866" width="12.85546875" style="9" customWidth="1"/>
    <col min="14867" max="14869" width="10.7109375" style="9" customWidth="1"/>
    <col min="14870" max="15106" width="9.140625" style="9"/>
    <col min="15107" max="15113" width="0" style="9" hidden="1" customWidth="1"/>
    <col min="15114" max="15114" width="10.7109375" style="9" customWidth="1"/>
    <col min="15115" max="15115" width="3.7109375" style="9" customWidth="1"/>
    <col min="15116" max="15121" width="10.7109375" style="9" customWidth="1"/>
    <col min="15122" max="15122" width="12.85546875" style="9" customWidth="1"/>
    <col min="15123" max="15125" width="10.7109375" style="9" customWidth="1"/>
    <col min="15126" max="15362" width="9.140625" style="9"/>
    <col min="15363" max="15369" width="0" style="9" hidden="1" customWidth="1"/>
    <col min="15370" max="15370" width="10.7109375" style="9" customWidth="1"/>
    <col min="15371" max="15371" width="3.7109375" style="9" customWidth="1"/>
    <col min="15372" max="15377" width="10.7109375" style="9" customWidth="1"/>
    <col min="15378" max="15378" width="12.85546875" style="9" customWidth="1"/>
    <col min="15379" max="15381" width="10.7109375" style="9" customWidth="1"/>
    <col min="15382" max="15618" width="9.140625" style="9"/>
    <col min="15619" max="15625" width="0" style="9" hidden="1" customWidth="1"/>
    <col min="15626" max="15626" width="10.7109375" style="9" customWidth="1"/>
    <col min="15627" max="15627" width="3.7109375" style="9" customWidth="1"/>
    <col min="15628" max="15633" width="10.7109375" style="9" customWidth="1"/>
    <col min="15634" max="15634" width="12.85546875" style="9" customWidth="1"/>
    <col min="15635" max="15637" width="10.7109375" style="9" customWidth="1"/>
    <col min="15638" max="15874" width="9.140625" style="9"/>
    <col min="15875" max="15881" width="0" style="9" hidden="1" customWidth="1"/>
    <col min="15882" max="15882" width="10.7109375" style="9" customWidth="1"/>
    <col min="15883" max="15883" width="3.7109375" style="9" customWidth="1"/>
    <col min="15884" max="15889" width="10.7109375" style="9" customWidth="1"/>
    <col min="15890" max="15890" width="12.85546875" style="9" customWidth="1"/>
    <col min="15891" max="15893" width="10.7109375" style="9" customWidth="1"/>
    <col min="15894" max="16130" width="9.140625" style="9"/>
    <col min="16131" max="16137" width="0" style="9" hidden="1" customWidth="1"/>
    <col min="16138" max="16138" width="10.7109375" style="9" customWidth="1"/>
    <col min="16139" max="16139" width="3.7109375" style="9" customWidth="1"/>
    <col min="16140" max="16145" width="10.7109375" style="9" customWidth="1"/>
    <col min="16146" max="16146" width="12.85546875" style="9" customWidth="1"/>
    <col min="16147" max="16149" width="10.7109375" style="9" customWidth="1"/>
    <col min="16150" max="16384" width="9.140625" style="9"/>
  </cols>
  <sheetData>
    <row r="1" spans="1:26" ht="16.5" x14ac:dyDescent="0.25">
      <c r="I1" s="461"/>
      <c r="J1" s="660"/>
      <c r="K1" s="661"/>
      <c r="L1" s="289" t="str">
        <f>N.GOV</f>
        <v>GOVERNO DO ESTADO DE MATO GROSSO DO SUL</v>
      </c>
      <c r="M1" s="430"/>
      <c r="N1" s="290"/>
      <c r="O1" s="291"/>
      <c r="P1" s="291"/>
      <c r="Q1" s="662"/>
      <c r="R1" s="663"/>
      <c r="S1" s="664"/>
      <c r="T1" s="463"/>
      <c r="U1" s="463"/>
      <c r="V1" s="463"/>
      <c r="W1" s="464"/>
      <c r="X1" s="464"/>
      <c r="Y1" s="464"/>
      <c r="Z1" s="464"/>
    </row>
    <row r="2" spans="1:26" ht="16.5" x14ac:dyDescent="0.25">
      <c r="I2" s="461"/>
      <c r="J2" s="665"/>
      <c r="K2" s="638"/>
      <c r="L2" s="256" t="str">
        <f>CRONOGRAMA!C2</f>
        <v>PREFEITURA MUNICIPAL DE ELDORADO</v>
      </c>
      <c r="M2" s="256"/>
      <c r="N2" s="256"/>
      <c r="O2" s="256"/>
      <c r="P2" s="257"/>
      <c r="Q2" s="257"/>
      <c r="R2" s="257"/>
      <c r="S2" s="433"/>
      <c r="T2" s="465"/>
      <c r="Y2" s="465"/>
      <c r="Z2" s="465"/>
    </row>
    <row r="3" spans="1:26" ht="16.5" x14ac:dyDescent="0.25">
      <c r="E3" s="466" t="s">
        <v>1309</v>
      </c>
      <c r="F3" s="466" t="s">
        <v>1310</v>
      </c>
      <c r="G3" s="466" t="s">
        <v>1311</v>
      </c>
      <c r="I3" s="461"/>
      <c r="J3" s="665"/>
      <c r="K3" s="638"/>
      <c r="L3" s="307" t="str">
        <f>N.SECRETARIA</f>
        <v>SECRETARIA DE OBRAS</v>
      </c>
      <c r="M3" s="308"/>
      <c r="N3" s="308"/>
      <c r="O3" s="309"/>
      <c r="P3" s="309"/>
      <c r="Q3" s="367"/>
      <c r="R3" s="467"/>
      <c r="S3" s="666"/>
      <c r="T3" s="463"/>
      <c r="U3" s="463"/>
      <c r="V3" s="463"/>
      <c r="W3" s="464"/>
      <c r="X3" s="464"/>
      <c r="Y3" s="464"/>
      <c r="Z3" s="464"/>
    </row>
    <row r="4" spans="1:26" ht="18" customHeight="1" x14ac:dyDescent="0.25">
      <c r="A4" s="460" t="s">
        <v>1312</v>
      </c>
      <c r="B4" s="468" t="s">
        <v>1313</v>
      </c>
      <c r="C4" s="460" t="str">
        <f t="shared" ref="C4:C48" si="0">CONCATENATE(A4,"-",B4)</f>
        <v>Construção e Reforma de Edifícios-AC</v>
      </c>
      <c r="E4" s="469">
        <v>0.03</v>
      </c>
      <c r="F4" s="469">
        <v>0.04</v>
      </c>
      <c r="G4" s="469">
        <v>5.5E-2</v>
      </c>
      <c r="I4" s="461"/>
      <c r="J4" s="1236" t="s">
        <v>1314</v>
      </c>
      <c r="K4" s="1237"/>
      <c r="L4" s="1237"/>
      <c r="M4" s="1237"/>
      <c r="N4" s="1237"/>
      <c r="O4" s="1237"/>
      <c r="P4" s="1237"/>
      <c r="Q4" s="747"/>
      <c r="R4" s="747"/>
      <c r="S4" s="764"/>
      <c r="T4" s="470"/>
      <c r="U4" s="471"/>
      <c r="V4" s="471"/>
      <c r="W4" s="471"/>
      <c r="X4" s="471"/>
      <c r="Y4" s="471"/>
      <c r="Z4" s="471"/>
    </row>
    <row r="5" spans="1:26" ht="21" customHeight="1" x14ac:dyDescent="0.25">
      <c r="A5" s="460" t="str">
        <f>A4</f>
        <v>Construção e Reforma de Edifícios</v>
      </c>
      <c r="B5" s="468" t="s">
        <v>1315</v>
      </c>
      <c r="C5" s="460" t="str">
        <f t="shared" si="0"/>
        <v>Construção e Reforma de Edifícios-SG</v>
      </c>
      <c r="E5" s="469">
        <v>8.0000000000000002E-3</v>
      </c>
      <c r="F5" s="469">
        <v>8.0000000000000002E-3</v>
      </c>
      <c r="G5" s="469">
        <v>0.01</v>
      </c>
      <c r="I5" s="461"/>
      <c r="J5" s="667" t="s">
        <v>50</v>
      </c>
      <c r="K5" s="377" t="str">
        <f>ORÇAMENTO!C6</f>
        <v>CONSTRUÇÃO DA UNIDADE BÁSICA DE SAÚDE PORTE 01 - BAIRRO SPARTACO ASTOLFI</v>
      </c>
      <c r="L5" s="435"/>
      <c r="M5" s="472"/>
      <c r="N5" s="472"/>
      <c r="O5" s="377"/>
      <c r="P5" s="377"/>
      <c r="Q5" s="1238" t="s">
        <v>37</v>
      </c>
      <c r="R5" s="1239"/>
      <c r="S5" s="1240"/>
      <c r="T5" s="473"/>
      <c r="U5" s="474"/>
      <c r="V5" s="473"/>
    </row>
    <row r="6" spans="1:26" ht="18" customHeight="1" x14ac:dyDescent="0.25">
      <c r="A6" s="460" t="str">
        <f>A5</f>
        <v>Construção e Reforma de Edifícios</v>
      </c>
      <c r="B6" s="468" t="s">
        <v>1316</v>
      </c>
      <c r="C6" s="460" t="str">
        <f t="shared" si="0"/>
        <v>Construção e Reforma de Edifícios-R</v>
      </c>
      <c r="E6" s="469">
        <v>9.7000000000000003E-3</v>
      </c>
      <c r="F6" s="469">
        <v>1.2699999999999999E-2</v>
      </c>
      <c r="G6" s="469">
        <v>1.2699999999999999E-2</v>
      </c>
      <c r="I6" s="461"/>
      <c r="J6" s="667" t="s">
        <v>51</v>
      </c>
      <c r="K6" s="377" t="str">
        <f>N.MUNICIPIO</f>
        <v>ELDORADO</v>
      </c>
      <c r="L6" s="435"/>
      <c r="M6" s="472"/>
      <c r="N6" s="472"/>
      <c r="O6" s="377"/>
      <c r="P6" s="377"/>
      <c r="Q6" s="475"/>
      <c r="R6" s="668"/>
      <c r="S6" s="476"/>
      <c r="T6" s="477"/>
      <c r="U6" s="361"/>
      <c r="V6" s="478"/>
    </row>
    <row r="7" spans="1:26" ht="18" customHeight="1" x14ac:dyDescent="0.25">
      <c r="A7" s="460" t="str">
        <f>A6</f>
        <v>Construção e Reforma de Edifícios</v>
      </c>
      <c r="B7" s="468" t="s">
        <v>1317</v>
      </c>
      <c r="C7" s="460" t="str">
        <f t="shared" si="0"/>
        <v>Construção e Reforma de Edifícios-DF</v>
      </c>
      <c r="E7" s="469">
        <v>5.8999999999999999E-3</v>
      </c>
      <c r="F7" s="469">
        <v>1.23E-2</v>
      </c>
      <c r="G7" s="469">
        <v>1.3899999999999999E-2</v>
      </c>
      <c r="I7" s="461"/>
      <c r="J7" s="667" t="s">
        <v>52</v>
      </c>
      <c r="K7" s="377" t="str">
        <f>RELEVÂNCIA!C8</f>
        <v>R. IRMÃ ARISTELA, LOTES 2 E 3, QUADRA 35 - SPARTACO ASTOLFI EM ELDORADO-MS</v>
      </c>
      <c r="L7" s="435"/>
      <c r="M7" s="472"/>
      <c r="N7" s="472"/>
      <c r="O7" s="377"/>
      <c r="P7" s="377"/>
      <c r="Q7" s="1241" t="str">
        <f>N.Engenheiro</f>
        <v>FÁBIO MARQUES RIBEIRO</v>
      </c>
      <c r="R7" s="1242"/>
      <c r="S7" s="1243"/>
      <c r="T7" s="477"/>
      <c r="U7" s="361"/>
      <c r="V7" s="479"/>
    </row>
    <row r="8" spans="1:26" ht="18" customHeight="1" x14ac:dyDescent="0.25">
      <c r="A8" s="460" t="str">
        <f>A7</f>
        <v>Construção e Reforma de Edifícios</v>
      </c>
      <c r="B8" s="468" t="s">
        <v>1318</v>
      </c>
      <c r="C8" s="460" t="str">
        <f t="shared" si="0"/>
        <v>Construção e Reforma de Edifícios-L</v>
      </c>
      <c r="E8" s="469">
        <v>6.1600000000000002E-2</v>
      </c>
      <c r="F8" s="469">
        <v>7.400000000000001E-2</v>
      </c>
      <c r="G8" s="469">
        <v>8.9600000000000013E-2</v>
      </c>
      <c r="I8" s="1244" t="s">
        <v>1319</v>
      </c>
      <c r="J8" s="669" t="s">
        <v>53</v>
      </c>
      <c r="K8" s="670" t="str">
        <f>RELEVÂNCIA!C10</f>
        <v>AGESUL(JUNHO/2024) SINAPI (NOVEMBRO/2024) SBC (NOVEMBRO/2024)</v>
      </c>
      <c r="L8" s="671"/>
      <c r="M8" s="672"/>
      <c r="N8" s="673"/>
      <c r="O8" s="674"/>
      <c r="P8" s="675"/>
      <c r="Q8" s="1245" t="str">
        <f>N.CREA</f>
        <v>15.276 D/MS</v>
      </c>
      <c r="R8" s="1246"/>
      <c r="S8" s="1247"/>
      <c r="T8" s="477"/>
      <c r="U8" s="361"/>
      <c r="V8" s="480"/>
    </row>
    <row r="9" spans="1:26" hidden="1" x14ac:dyDescent="0.25">
      <c r="A9" s="460" t="str">
        <f>A8</f>
        <v>Construção e Reforma de Edifícios</v>
      </c>
      <c r="B9" s="481" t="s">
        <v>1320</v>
      </c>
      <c r="C9" s="460" t="str">
        <f t="shared" si="0"/>
        <v>Construção e Reforma de Edifícios-BDI PAD</v>
      </c>
      <c r="E9" s="469">
        <v>0.2034</v>
      </c>
      <c r="F9" s="469">
        <v>0.22120000000000001</v>
      </c>
      <c r="G9" s="469">
        <v>0.25</v>
      </c>
      <c r="I9" s="1244"/>
      <c r="J9" s="482"/>
      <c r="K9" s="483"/>
      <c r="L9" s="484"/>
      <c r="M9" s="485"/>
      <c r="N9" s="485"/>
      <c r="O9" s="486"/>
      <c r="P9" s="486"/>
      <c r="Q9" s="487"/>
      <c r="R9" s="488"/>
      <c r="S9" s="489"/>
      <c r="T9" s="480"/>
      <c r="U9" s="480"/>
      <c r="V9" s="480"/>
      <c r="W9" s="361"/>
      <c r="X9" s="361"/>
      <c r="Y9" s="361"/>
      <c r="Z9" s="361"/>
    </row>
    <row r="10" spans="1:26" hidden="1" x14ac:dyDescent="0.25">
      <c r="A10" s="460" t="s">
        <v>1321</v>
      </c>
      <c r="B10" s="468" t="s">
        <v>1313</v>
      </c>
      <c r="C10" s="460" t="str">
        <f t="shared" si="0"/>
        <v>Construção de Praças Urbanas, Rodovias, Ferrovias e recapeamento e pavimentação de vias urbanas-AC</v>
      </c>
      <c r="E10" s="469">
        <v>3.7999999999999999E-2</v>
      </c>
      <c r="F10" s="469">
        <v>4.0099999999999997E-2</v>
      </c>
      <c r="G10" s="469">
        <v>4.6699999999999998E-2</v>
      </c>
      <c r="I10" s="1244"/>
      <c r="J10" s="482"/>
      <c r="K10" s="483"/>
      <c r="L10" s="484"/>
      <c r="M10" s="485"/>
      <c r="N10" s="485"/>
      <c r="O10" s="486"/>
      <c r="P10" s="486"/>
      <c r="Q10" s="487"/>
      <c r="R10" s="488"/>
      <c r="S10" s="489"/>
      <c r="T10" s="480"/>
      <c r="U10" s="480"/>
      <c r="V10" s="490"/>
      <c r="W10" s="491"/>
      <c r="X10" s="491"/>
      <c r="Y10" s="491"/>
      <c r="Z10" s="491"/>
    </row>
    <row r="11" spans="1:26" hidden="1" x14ac:dyDescent="0.25">
      <c r="A11" s="460" t="s">
        <v>1321</v>
      </c>
      <c r="B11" s="468" t="s">
        <v>1315</v>
      </c>
      <c r="C11" s="460" t="str">
        <f t="shared" si="0"/>
        <v>Construção de Praças Urbanas, Rodovias, Ferrovias e recapeamento e pavimentação de vias urbanas-SG</v>
      </c>
      <c r="E11" s="469">
        <v>3.2000000000000002E-3</v>
      </c>
      <c r="F11" s="469">
        <v>4.0000000000000001E-3</v>
      </c>
      <c r="G11" s="469">
        <v>7.4000000000000003E-3</v>
      </c>
      <c r="I11" s="1244"/>
      <c r="J11" s="492"/>
      <c r="K11" s="493"/>
      <c r="L11" s="493"/>
      <c r="M11" s="493"/>
      <c r="N11" s="493"/>
      <c r="O11" s="493"/>
      <c r="P11" s="493"/>
      <c r="Q11" s="493"/>
      <c r="R11" s="493"/>
      <c r="S11" s="494"/>
      <c r="T11" s="109"/>
      <c r="U11" s="495"/>
    </row>
    <row r="12" spans="1:26" ht="12.75" customHeight="1" x14ac:dyDescent="0.25">
      <c r="A12" s="460" t="s">
        <v>1321</v>
      </c>
      <c r="B12" s="468" t="s">
        <v>1316</v>
      </c>
      <c r="C12" s="460" t="str">
        <f t="shared" si="0"/>
        <v>Construção de Praças Urbanas, Rodovias, Ferrovias e recapeamento e pavimentação de vias urbanas-R</v>
      </c>
      <c r="E12" s="469">
        <v>5.0000000000000001E-3</v>
      </c>
      <c r="F12" s="469">
        <v>5.6000000000000008E-3</v>
      </c>
      <c r="G12" s="469">
        <v>9.7000000000000003E-3</v>
      </c>
      <c r="I12" s="1244"/>
      <c r="J12" s="1248" t="s">
        <v>1322</v>
      </c>
      <c r="K12" s="1249"/>
      <c r="L12" s="1249"/>
      <c r="M12" s="1249"/>
      <c r="N12" s="1249"/>
      <c r="O12" s="1249"/>
      <c r="P12" s="1249"/>
      <c r="Q12" s="1249"/>
      <c r="R12" s="1250">
        <v>1</v>
      </c>
      <c r="S12" s="1251"/>
      <c r="T12" s="496"/>
      <c r="U12" s="497"/>
    </row>
    <row r="13" spans="1:26" ht="12.75" customHeight="1" x14ac:dyDescent="0.25">
      <c r="A13" s="460" t="s">
        <v>1321</v>
      </c>
      <c r="B13" s="468" t="s">
        <v>1317</v>
      </c>
      <c r="C13" s="460" t="str">
        <f t="shared" si="0"/>
        <v>Construção de Praças Urbanas, Rodovias, Ferrovias e recapeamento e pavimentação de vias urbanas-DF</v>
      </c>
      <c r="E13" s="469">
        <v>1.0200000000000001E-2</v>
      </c>
      <c r="F13" s="469">
        <v>1.11E-2</v>
      </c>
      <c r="G13" s="469">
        <v>1.21E-2</v>
      </c>
      <c r="I13" s="498" t="s">
        <v>1323</v>
      </c>
      <c r="J13" s="1227" t="s">
        <v>1324</v>
      </c>
      <c r="K13" s="1228"/>
      <c r="L13" s="1228"/>
      <c r="M13" s="1228"/>
      <c r="N13" s="1228"/>
      <c r="O13" s="1228"/>
      <c r="P13" s="1228"/>
      <c r="Q13" s="1228"/>
      <c r="R13" s="1229">
        <v>0.05</v>
      </c>
      <c r="S13" s="1230"/>
      <c r="T13" s="496"/>
      <c r="U13" s="497"/>
    </row>
    <row r="14" spans="1:26" x14ac:dyDescent="0.25">
      <c r="A14" s="460" t="s">
        <v>1321</v>
      </c>
      <c r="B14" s="468" t="s">
        <v>1318</v>
      </c>
      <c r="C14" s="460" t="str">
        <f t="shared" si="0"/>
        <v>Construção de Praças Urbanas, Rodovias, Ferrovias e recapeamento e pavimentação de vias urbanas-L</v>
      </c>
      <c r="E14" s="469">
        <v>6.6400000000000001E-2</v>
      </c>
      <c r="F14" s="469">
        <v>7.2999999999999995E-2</v>
      </c>
      <c r="G14" s="469">
        <v>8.6899999999999991E-2</v>
      </c>
      <c r="I14" s="461" t="s">
        <v>1325</v>
      </c>
      <c r="J14" s="676"/>
      <c r="K14" s="677"/>
      <c r="L14" s="677"/>
      <c r="M14" s="677"/>
      <c r="N14" s="677"/>
      <c r="O14" s="677"/>
      <c r="P14" s="677"/>
      <c r="Q14" s="677"/>
      <c r="R14" s="677"/>
      <c r="S14" s="678"/>
      <c r="T14" s="499"/>
      <c r="U14" s="500"/>
    </row>
    <row r="15" spans="1:26" ht="16.5" x14ac:dyDescent="0.3">
      <c r="A15" s="460" t="s">
        <v>1321</v>
      </c>
      <c r="B15" s="481" t="s">
        <v>1320</v>
      </c>
      <c r="C15" s="460" t="str">
        <f t="shared" si="0"/>
        <v>Construção de Praças Urbanas, Rodovias, Ferrovias e recapeamento e pavimentação de vias urbanas-BDI PAD</v>
      </c>
      <c r="E15" s="469">
        <v>0.19600000000000001</v>
      </c>
      <c r="F15" s="469">
        <v>0.2097</v>
      </c>
      <c r="G15" s="469">
        <v>0.24230000000000002</v>
      </c>
      <c r="I15" s="461" t="s">
        <v>1325</v>
      </c>
      <c r="J15" s="679"/>
      <c r="K15" s="501"/>
      <c r="L15" s="501"/>
      <c r="M15" s="501"/>
      <c r="N15" s="501"/>
      <c r="O15" s="501"/>
      <c r="P15" s="501"/>
      <c r="Q15" s="501"/>
      <c r="R15" s="501"/>
      <c r="S15" s="680"/>
      <c r="T15" s="503"/>
    </row>
    <row r="16" spans="1:26" ht="15.75" x14ac:dyDescent="0.25">
      <c r="A16" s="460" t="s">
        <v>1326</v>
      </c>
      <c r="B16" s="468" t="s">
        <v>1313</v>
      </c>
      <c r="C16" s="460" t="str">
        <f t="shared" si="0"/>
        <v>Construção de Redes de Abastecimento de Água, Coleta de Esgoto-AC</v>
      </c>
      <c r="E16" s="469">
        <v>3.4300000000000004E-2</v>
      </c>
      <c r="F16" s="469">
        <v>4.9299999999999997E-2</v>
      </c>
      <c r="G16" s="469">
        <v>6.7099999999999993E-2</v>
      </c>
      <c r="I16" s="461" t="s">
        <v>1325</v>
      </c>
      <c r="J16" s="1231" t="s">
        <v>1327</v>
      </c>
      <c r="K16" s="1232"/>
      <c r="L16" s="1232"/>
      <c r="M16" s="1232"/>
      <c r="N16" s="1232"/>
      <c r="O16" s="1232"/>
      <c r="P16" s="1232"/>
      <c r="Q16" s="1232"/>
      <c r="R16" s="1232"/>
      <c r="S16" s="1233"/>
      <c r="T16" s="504"/>
      <c r="U16" s="505"/>
    </row>
    <row r="17" spans="1:28" ht="16.5" x14ac:dyDescent="0.3">
      <c r="A17" s="460" t="str">
        <f>A16</f>
        <v>Construção de Redes de Abastecimento de Água, Coleta de Esgoto</v>
      </c>
      <c r="B17" s="468" t="s">
        <v>1315</v>
      </c>
      <c r="C17" s="460" t="str">
        <f t="shared" si="0"/>
        <v>Construção de Redes de Abastecimento de Água, Coleta de Esgoto-SG</v>
      </c>
      <c r="E17" s="469">
        <v>2.8000000000000004E-3</v>
      </c>
      <c r="F17" s="469">
        <v>4.8999999999999998E-3</v>
      </c>
      <c r="G17" s="469">
        <v>7.4999999999999997E-3</v>
      </c>
      <c r="I17" s="461" t="s">
        <v>1325</v>
      </c>
      <c r="J17" s="679"/>
      <c r="K17" s="501"/>
      <c r="L17" s="501"/>
      <c r="M17" s="501"/>
      <c r="N17" s="501"/>
      <c r="O17" s="501"/>
      <c r="P17" s="501"/>
      <c r="Q17" s="501"/>
      <c r="R17" s="501"/>
      <c r="S17" s="680"/>
      <c r="T17" s="503"/>
    </row>
    <row r="18" spans="1:28" ht="15.75" x14ac:dyDescent="0.25">
      <c r="A18" s="460" t="str">
        <f>A17</f>
        <v>Construção de Redes de Abastecimento de Água, Coleta de Esgoto</v>
      </c>
      <c r="B18" s="468" t="s">
        <v>1316</v>
      </c>
      <c r="C18" s="460" t="str">
        <f t="shared" si="0"/>
        <v>Construção de Redes de Abastecimento de Água, Coleta de Esgoto-R</v>
      </c>
      <c r="E18" s="469">
        <v>0.01</v>
      </c>
      <c r="F18" s="469">
        <v>1.3899999999999999E-2</v>
      </c>
      <c r="G18" s="469">
        <v>1.7399999999999999E-2</v>
      </c>
      <c r="I18" s="461" t="s">
        <v>1325</v>
      </c>
      <c r="J18" s="1234" t="s">
        <v>1328</v>
      </c>
      <c r="K18" s="1196"/>
      <c r="L18" s="1196"/>
      <c r="M18" s="1196"/>
      <c r="N18" s="1196"/>
      <c r="O18" s="1196"/>
      <c r="P18" s="1196"/>
      <c r="Q18" s="1196"/>
      <c r="R18" s="1196"/>
      <c r="S18" s="1235"/>
      <c r="T18" s="506"/>
      <c r="U18" s="507"/>
      <c r="W18" s="1226" t="s">
        <v>1329</v>
      </c>
      <c r="X18" s="1226"/>
      <c r="Y18" s="1226"/>
      <c r="Z18" s="1226"/>
      <c r="AA18" s="1226"/>
      <c r="AB18" s="1226"/>
    </row>
    <row r="19" spans="1:28" x14ac:dyDescent="0.25">
      <c r="A19" s="460" t="str">
        <f>A18</f>
        <v>Construção de Redes de Abastecimento de Água, Coleta de Esgoto</v>
      </c>
      <c r="B19" s="468" t="s">
        <v>1317</v>
      </c>
      <c r="C19" s="460" t="str">
        <f t="shared" si="0"/>
        <v>Construção de Redes de Abastecimento de Água, Coleta de Esgoto-DF</v>
      </c>
      <c r="E19" s="469">
        <v>9.3999999999999986E-3</v>
      </c>
      <c r="F19" s="469">
        <v>9.8999999999999991E-3</v>
      </c>
      <c r="G19" s="469">
        <v>1.1699999999999999E-2</v>
      </c>
      <c r="I19" s="461" t="s">
        <v>1325</v>
      </c>
      <c r="J19" s="1225" t="s">
        <v>1312</v>
      </c>
      <c r="K19" s="1225"/>
      <c r="L19" s="1225"/>
      <c r="M19" s="1225"/>
      <c r="N19" s="1225"/>
      <c r="O19" s="1225"/>
      <c r="P19" s="1225"/>
      <c r="Q19" s="1225"/>
      <c r="R19" s="1225"/>
      <c r="S19" s="1225"/>
      <c r="T19" s="508"/>
      <c r="U19" s="509"/>
    </row>
    <row r="20" spans="1:28" ht="16.5" x14ac:dyDescent="0.3">
      <c r="A20" s="460" t="str">
        <f>A19</f>
        <v>Construção de Redes de Abastecimento de Água, Coleta de Esgoto</v>
      </c>
      <c r="B20" s="468" t="s">
        <v>1318</v>
      </c>
      <c r="C20" s="460" t="str">
        <f t="shared" si="0"/>
        <v>Construção de Redes de Abastecimento de Água, Coleta de Esgoto-L</v>
      </c>
      <c r="E20" s="469">
        <v>6.7400000000000002E-2</v>
      </c>
      <c r="F20" s="469">
        <v>8.0399999999999985E-2</v>
      </c>
      <c r="G20" s="469">
        <v>9.4E-2</v>
      </c>
      <c r="I20" s="461" t="s">
        <v>1325</v>
      </c>
      <c r="J20" s="510"/>
      <c r="K20" s="511"/>
      <c r="L20" s="511"/>
      <c r="M20" s="511"/>
      <c r="N20" s="511"/>
      <c r="O20" s="511"/>
      <c r="P20" s="511"/>
      <c r="Q20" s="511"/>
      <c r="R20" s="511"/>
      <c r="S20" s="512"/>
      <c r="T20" s="503"/>
    </row>
    <row r="21" spans="1:28" ht="12.75" customHeight="1" x14ac:dyDescent="0.25">
      <c r="A21" s="460" t="str">
        <f>A20</f>
        <v>Construção de Redes de Abastecimento de Água, Coleta de Esgoto</v>
      </c>
      <c r="B21" s="481" t="s">
        <v>1320</v>
      </c>
      <c r="C21" s="460" t="str">
        <f t="shared" si="0"/>
        <v>Construção de Redes de Abastecimento de Água, Coleta de Esgoto-BDI PAD</v>
      </c>
      <c r="E21" s="469">
        <v>0.20760000000000001</v>
      </c>
      <c r="F21" s="469">
        <v>0.24179999999999999</v>
      </c>
      <c r="G21" s="469">
        <v>0.26440000000000002</v>
      </c>
      <c r="I21" s="461" t="s">
        <v>1325</v>
      </c>
      <c r="J21" s="1217" t="s">
        <v>1330</v>
      </c>
      <c r="K21" s="1217"/>
      <c r="L21" s="1217"/>
      <c r="M21" s="1217"/>
      <c r="N21" s="1217"/>
      <c r="O21" s="1217"/>
      <c r="P21" s="1217"/>
      <c r="Q21" s="1217"/>
      <c r="R21" s="1217" t="s">
        <v>1331</v>
      </c>
      <c r="S21" s="1218" t="s">
        <v>1332</v>
      </c>
      <c r="T21" s="513"/>
      <c r="U21" s="514"/>
      <c r="W21" s="1219" t="s">
        <v>1333</v>
      </c>
      <c r="X21" s="1220"/>
      <c r="Y21" s="1221"/>
      <c r="Z21" s="515" t="s">
        <v>1334</v>
      </c>
      <c r="AA21" s="515" t="s">
        <v>1335</v>
      </c>
      <c r="AB21" s="515" t="s">
        <v>1336</v>
      </c>
    </row>
    <row r="22" spans="1:28" ht="12.75" customHeight="1" x14ac:dyDescent="0.25">
      <c r="A22" s="460" t="s">
        <v>1337</v>
      </c>
      <c r="B22" s="468" t="s">
        <v>1313</v>
      </c>
      <c r="C22" s="460" t="str">
        <f t="shared" si="0"/>
        <v>Construção e Manutenção de Estações e Redes de Distribuição de Energia Elétrica-AC</v>
      </c>
      <c r="E22" s="469">
        <v>5.2900000000000003E-2</v>
      </c>
      <c r="F22" s="469">
        <v>5.9200000000000003E-2</v>
      </c>
      <c r="G22" s="469">
        <v>7.9299999999999995E-2</v>
      </c>
      <c r="I22" s="461" t="s">
        <v>1325</v>
      </c>
      <c r="J22" s="1217"/>
      <c r="K22" s="1217"/>
      <c r="L22" s="1217"/>
      <c r="M22" s="1217"/>
      <c r="N22" s="1217"/>
      <c r="O22" s="1217"/>
      <c r="P22" s="1217"/>
      <c r="Q22" s="1217"/>
      <c r="R22" s="1217"/>
      <c r="S22" s="1218"/>
      <c r="T22" s="513"/>
      <c r="U22" s="514"/>
      <c r="W22" s="1222"/>
      <c r="X22" s="1223"/>
      <c r="Y22" s="1224"/>
      <c r="Z22" s="516"/>
      <c r="AA22" s="516"/>
      <c r="AB22" s="516"/>
    </row>
    <row r="23" spans="1:28" ht="15" customHeight="1" x14ac:dyDescent="0.25">
      <c r="A23" s="460" t="str">
        <f>A22</f>
        <v>Construção e Manutenção de Estações e Redes de Distribuição de Energia Elétrica</v>
      </c>
      <c r="B23" s="468" t="s">
        <v>1315</v>
      </c>
      <c r="C23" s="460" t="str">
        <f t="shared" si="0"/>
        <v>Construção e Manutenção de Estações e Redes de Distribuição de Energia Elétrica-SG</v>
      </c>
      <c r="E23" s="469">
        <v>2.5000000000000001E-3</v>
      </c>
      <c r="F23" s="469">
        <v>5.1000000000000004E-3</v>
      </c>
      <c r="G23" s="469">
        <v>5.6000000000000008E-3</v>
      </c>
      <c r="I23" s="461" t="s">
        <v>1325</v>
      </c>
      <c r="J23" s="1204" t="s">
        <v>2166</v>
      </c>
      <c r="K23" s="1204"/>
      <c r="L23" s="1204"/>
      <c r="M23" s="1204"/>
      <c r="N23" s="1204"/>
      <c r="O23" s="1204"/>
      <c r="P23" s="1204"/>
      <c r="Q23" s="1204"/>
      <c r="R23" s="517" t="s">
        <v>1313</v>
      </c>
      <c r="S23" s="450">
        <v>0.03</v>
      </c>
      <c r="T23" s="518"/>
      <c r="U23" s="519"/>
      <c r="W23" s="1205" t="s">
        <v>1338</v>
      </c>
      <c r="X23" s="1206"/>
      <c r="Y23" s="1207"/>
      <c r="Z23" s="520">
        <f>VLOOKUP(CONCATENATE(J19,"-",R23),$C$4:$G$79,3,FALSE)</f>
        <v>0.03</v>
      </c>
      <c r="AA23" s="520">
        <f>VLOOKUP(CONCATENATE(J19,"-",R23),$C$4:$G$75,4,FALSE)</f>
        <v>0.04</v>
      </c>
      <c r="AB23" s="520">
        <f>VLOOKUP(CONCATENATE(J19,"-",R23),$C$4:$G$75,5,FALSE)</f>
        <v>5.5E-2</v>
      </c>
    </row>
    <row r="24" spans="1:28" ht="15" customHeight="1" x14ac:dyDescent="0.25">
      <c r="A24" s="460" t="str">
        <f>A23</f>
        <v>Construção e Manutenção de Estações e Redes de Distribuição de Energia Elétrica</v>
      </c>
      <c r="B24" s="468" t="s">
        <v>1316</v>
      </c>
      <c r="C24" s="460" t="str">
        <f t="shared" si="0"/>
        <v>Construção e Manutenção de Estações e Redes de Distribuição de Energia Elétrica-R</v>
      </c>
      <c r="E24" s="469">
        <v>0.01</v>
      </c>
      <c r="F24" s="469">
        <v>1.4800000000000001E-2</v>
      </c>
      <c r="G24" s="469">
        <v>1.9699999999999999E-2</v>
      </c>
      <c r="I24" s="461" t="s">
        <v>1325</v>
      </c>
      <c r="J24" s="1204" t="s">
        <v>252</v>
      </c>
      <c r="K24" s="1204"/>
      <c r="L24" s="1204"/>
      <c r="M24" s="1204"/>
      <c r="N24" s="1204"/>
      <c r="O24" s="1204"/>
      <c r="P24" s="1204"/>
      <c r="Q24" s="1204"/>
      <c r="R24" s="517" t="s">
        <v>1315</v>
      </c>
      <c r="S24" s="450">
        <v>8.0000000000000002E-3</v>
      </c>
      <c r="T24" s="518"/>
      <c r="U24" s="519"/>
      <c r="W24" s="1205" t="s">
        <v>1338</v>
      </c>
      <c r="X24" s="1206"/>
      <c r="Y24" s="1207"/>
      <c r="Z24" s="520">
        <f>VLOOKUP(CONCATENATE(J19,"-",R24),$C$4:$G$79,3,FALSE)</f>
        <v>8.0000000000000002E-3</v>
      </c>
      <c r="AA24" s="520">
        <f>VLOOKUP(CONCATENATE(J19,"-",R24),$C$4:$G$75,4,FALSE)</f>
        <v>8.0000000000000002E-3</v>
      </c>
      <c r="AB24" s="520">
        <f>VLOOKUP(CONCATENATE(J19,"-",R24),$C$4:$G$75,5,FALSE)</f>
        <v>0.01</v>
      </c>
    </row>
    <row r="25" spans="1:28" ht="15" customHeight="1" x14ac:dyDescent="0.25">
      <c r="A25" s="460" t="str">
        <f>A24</f>
        <v>Construção e Manutenção de Estações e Redes de Distribuição de Energia Elétrica</v>
      </c>
      <c r="B25" s="468" t="s">
        <v>1317</v>
      </c>
      <c r="C25" s="460" t="str">
        <f t="shared" si="0"/>
        <v>Construção e Manutenção de Estações e Redes de Distribuição de Energia Elétrica-DF</v>
      </c>
      <c r="E25" s="469">
        <v>1.01E-2</v>
      </c>
      <c r="F25" s="469">
        <v>1.0700000000000001E-2</v>
      </c>
      <c r="G25" s="469">
        <v>1.11E-2</v>
      </c>
      <c r="I25" s="461" t="s">
        <v>1325</v>
      </c>
      <c r="J25" s="1204" t="s">
        <v>253</v>
      </c>
      <c r="K25" s="1204"/>
      <c r="L25" s="1204"/>
      <c r="M25" s="1204"/>
      <c r="N25" s="1204"/>
      <c r="O25" s="1204"/>
      <c r="P25" s="1204"/>
      <c r="Q25" s="1204"/>
      <c r="R25" s="517" t="s">
        <v>1316</v>
      </c>
      <c r="S25" s="450">
        <v>9.7000000000000003E-3</v>
      </c>
      <c r="T25" s="518"/>
      <c r="U25" s="519"/>
      <c r="W25" s="1205" t="s">
        <v>1338</v>
      </c>
      <c r="X25" s="1206"/>
      <c r="Y25" s="1207"/>
      <c r="Z25" s="520">
        <f>VLOOKUP(CONCATENATE(J19,"-",R25),$C$3:$G$74,3,FALSE)</f>
        <v>9.7000000000000003E-3</v>
      </c>
      <c r="AA25" s="520">
        <f>VLOOKUP(CONCATENATE(J19,"-",R25),$C$4:$G$75,4,FALSE)</f>
        <v>1.2699999999999999E-2</v>
      </c>
      <c r="AB25" s="520">
        <f>VLOOKUP(CONCATENATE(J19,"-",R25),$C$4:$G$75,5,FALSE)</f>
        <v>1.2699999999999999E-2</v>
      </c>
    </row>
    <row r="26" spans="1:28" ht="15" customHeight="1" x14ac:dyDescent="0.25">
      <c r="A26" s="460" t="str">
        <f>A25</f>
        <v>Construção e Manutenção de Estações e Redes de Distribuição de Energia Elétrica</v>
      </c>
      <c r="B26" s="468" t="s">
        <v>1318</v>
      </c>
      <c r="C26" s="460" t="str">
        <f t="shared" si="0"/>
        <v>Construção e Manutenção de Estações e Redes de Distribuição de Energia Elétrica-L</v>
      </c>
      <c r="E26" s="469">
        <v>0.08</v>
      </c>
      <c r="F26" s="469">
        <v>8.3100000000000007E-2</v>
      </c>
      <c r="G26" s="469">
        <v>9.5100000000000004E-2</v>
      </c>
      <c r="I26" s="461" t="s">
        <v>1325</v>
      </c>
      <c r="J26" s="1204" t="s">
        <v>254</v>
      </c>
      <c r="K26" s="1204"/>
      <c r="L26" s="1204"/>
      <c r="M26" s="1204"/>
      <c r="N26" s="1204"/>
      <c r="O26" s="1204"/>
      <c r="P26" s="1204"/>
      <c r="Q26" s="1204"/>
      <c r="R26" s="517" t="s">
        <v>1317</v>
      </c>
      <c r="S26" s="450">
        <v>5.8999999999999999E-3</v>
      </c>
      <c r="T26" s="518"/>
      <c r="U26" s="519"/>
      <c r="W26" s="1205" t="s">
        <v>1338</v>
      </c>
      <c r="X26" s="1206"/>
      <c r="Y26" s="1207"/>
      <c r="Z26" s="520">
        <f>VLOOKUP(CONCATENATE(J19,"-",R26),$C$4:$G$75,3,FALSE)</f>
        <v>5.8999999999999999E-3</v>
      </c>
      <c r="AA26" s="520">
        <f>VLOOKUP(CONCATENATE(J19,"-",R26),$C$4:$G$75,4,FALSE)</f>
        <v>1.23E-2</v>
      </c>
      <c r="AB26" s="520">
        <f>VLOOKUP(CONCATENATE(J19,"-",R26),$C$4:$G$75,5,FALSE)</f>
        <v>1.3899999999999999E-2</v>
      </c>
    </row>
    <row r="27" spans="1:28" ht="15" customHeight="1" x14ac:dyDescent="0.25">
      <c r="A27" s="460" t="str">
        <f>A26</f>
        <v>Construção e Manutenção de Estações e Redes de Distribuição de Energia Elétrica</v>
      </c>
      <c r="B27" s="481" t="s">
        <v>1320</v>
      </c>
      <c r="C27" s="460" t="str">
        <f t="shared" si="0"/>
        <v>Construção e Manutenção de Estações e Redes de Distribuição de Energia Elétrica-BDI PAD</v>
      </c>
      <c r="E27" s="469">
        <v>0.24</v>
      </c>
      <c r="F27" s="469">
        <v>0.25840000000000002</v>
      </c>
      <c r="G27" s="469">
        <v>0.27860000000000001</v>
      </c>
      <c r="I27" s="461" t="s">
        <v>1325</v>
      </c>
      <c r="J27" s="1204" t="s">
        <v>255</v>
      </c>
      <c r="K27" s="1204"/>
      <c r="L27" s="1204"/>
      <c r="M27" s="1204"/>
      <c r="N27" s="1204"/>
      <c r="O27" s="1204"/>
      <c r="P27" s="1204"/>
      <c r="Q27" s="1204"/>
      <c r="R27" s="517" t="s">
        <v>1318</v>
      </c>
      <c r="S27" s="450">
        <v>6.1600000000000002E-2</v>
      </c>
      <c r="T27" s="518"/>
      <c r="U27" s="519"/>
      <c r="W27" s="1205" t="s">
        <v>1338</v>
      </c>
      <c r="X27" s="1206"/>
      <c r="Y27" s="1207"/>
      <c r="Z27" s="520">
        <f>VLOOKUP(CONCATENATE(J19,"-",R27),$C$8:$G$79,3,FALSE)</f>
        <v>6.1600000000000002E-2</v>
      </c>
      <c r="AA27" s="520">
        <f>VLOOKUP(CONCATENATE(J19,"-",R27),$C$8:$G$79,4,FALSE)</f>
        <v>7.400000000000001E-2</v>
      </c>
      <c r="AB27" s="520">
        <f>VLOOKUP(CONCATENATE(J19,"-",R27),$C$8:$G$79,5,FALSE)</f>
        <v>8.9600000000000013E-2</v>
      </c>
    </row>
    <row r="28" spans="1:28" ht="15" customHeight="1" x14ac:dyDescent="0.25">
      <c r="A28" s="460" t="s">
        <v>1339</v>
      </c>
      <c r="B28" s="468" t="s">
        <v>1313</v>
      </c>
      <c r="C28" s="460" t="str">
        <f t="shared" si="0"/>
        <v>Obras Portuárias, Marítimas e Fluviais-AC</v>
      </c>
      <c r="E28" s="469">
        <v>0.04</v>
      </c>
      <c r="F28" s="469">
        <v>5.5199999999999999E-2</v>
      </c>
      <c r="G28" s="469">
        <v>7.85E-2</v>
      </c>
      <c r="I28" s="461" t="s">
        <v>1325</v>
      </c>
      <c r="J28" s="1204" t="s">
        <v>1340</v>
      </c>
      <c r="K28" s="1204"/>
      <c r="L28" s="1204"/>
      <c r="M28" s="1204"/>
      <c r="N28" s="1204"/>
      <c r="O28" s="1204"/>
      <c r="P28" s="1204"/>
      <c r="Q28" s="1204"/>
      <c r="R28" s="517" t="s">
        <v>1341</v>
      </c>
      <c r="S28" s="450">
        <v>3.6499999999999998E-2</v>
      </c>
      <c r="T28" s="518"/>
      <c r="U28" s="519"/>
      <c r="W28" s="1205" t="s">
        <v>1338</v>
      </c>
      <c r="X28" s="1206"/>
      <c r="Y28" s="1207"/>
      <c r="Z28" s="520">
        <v>3.6499999999999998E-2</v>
      </c>
      <c r="AA28" s="520">
        <v>3.6499999999999998E-2</v>
      </c>
      <c r="AB28" s="520">
        <v>3.6499999999999998E-2</v>
      </c>
    </row>
    <row r="29" spans="1:28" ht="15" customHeight="1" x14ac:dyDescent="0.25">
      <c r="A29" s="460" t="str">
        <f>A28</f>
        <v>Obras Portuárias, Marítimas e Fluviais</v>
      </c>
      <c r="B29" s="468" t="s">
        <v>1315</v>
      </c>
      <c r="C29" s="460" t="str">
        <f t="shared" si="0"/>
        <v>Obras Portuárias, Marítimas e Fluviais-SG</v>
      </c>
      <c r="E29" s="469">
        <v>8.1000000000000013E-3</v>
      </c>
      <c r="F29" s="469">
        <v>1.2199999999999999E-2</v>
      </c>
      <c r="G29" s="469">
        <v>1.9900000000000001E-2</v>
      </c>
      <c r="I29" s="461" t="s">
        <v>1325</v>
      </c>
      <c r="J29" s="1204" t="s">
        <v>1342</v>
      </c>
      <c r="K29" s="1204"/>
      <c r="L29" s="1204"/>
      <c r="M29" s="1204"/>
      <c r="N29" s="1204"/>
      <c r="O29" s="1204"/>
      <c r="P29" s="1204"/>
      <c r="Q29" s="1204"/>
      <c r="R29" s="517" t="s">
        <v>1343</v>
      </c>
      <c r="S29" s="521">
        <v>0.05</v>
      </c>
      <c r="T29" s="522"/>
      <c r="U29" s="523"/>
      <c r="W29" s="1205" t="s">
        <v>1338</v>
      </c>
      <c r="X29" s="1206"/>
      <c r="Y29" s="1207"/>
      <c r="Z29" s="520">
        <v>0</v>
      </c>
      <c r="AA29" s="520">
        <v>2.5000000000000001E-2</v>
      </c>
      <c r="AB29" s="520">
        <v>0.05</v>
      </c>
    </row>
    <row r="30" spans="1:28" ht="15" customHeight="1" x14ac:dyDescent="0.25">
      <c r="A30" s="460" t="str">
        <f>A29</f>
        <v>Obras Portuárias, Marítimas e Fluviais</v>
      </c>
      <c r="B30" s="468" t="s">
        <v>1316</v>
      </c>
      <c r="C30" s="460" t="str">
        <f t="shared" si="0"/>
        <v>Obras Portuárias, Marítimas e Fluviais-R</v>
      </c>
      <c r="E30" s="469">
        <v>1.46E-2</v>
      </c>
      <c r="F30" s="469">
        <v>2.3199999999999998E-2</v>
      </c>
      <c r="G30" s="469">
        <v>3.1600000000000003E-2</v>
      </c>
      <c r="I30" s="461" t="s">
        <v>1325</v>
      </c>
      <c r="J30" s="1204" t="s">
        <v>1344</v>
      </c>
      <c r="K30" s="1204"/>
      <c r="L30" s="1204"/>
      <c r="M30" s="1204"/>
      <c r="N30" s="1204"/>
      <c r="O30" s="1204"/>
      <c r="P30" s="1204"/>
      <c r="Q30" s="1204"/>
      <c r="R30" s="517" t="s">
        <v>24</v>
      </c>
      <c r="S30" s="521">
        <v>0</v>
      </c>
      <c r="T30" s="522"/>
      <c r="U30" s="523"/>
      <c r="W30" s="1205" t="s">
        <v>1338</v>
      </c>
      <c r="X30" s="1206"/>
      <c r="Y30" s="1207"/>
      <c r="Z30" s="524">
        <v>0</v>
      </c>
      <c r="AA30" s="524">
        <v>4.4999999999999998E-2</v>
      </c>
      <c r="AB30" s="524">
        <v>4.4999999999999998E-2</v>
      </c>
    </row>
    <row r="31" spans="1:28" ht="15" customHeight="1" x14ac:dyDescent="0.25">
      <c r="A31" s="460" t="str">
        <f>A30</f>
        <v>Obras Portuárias, Marítimas e Fluviais</v>
      </c>
      <c r="B31" s="468" t="s">
        <v>1317</v>
      </c>
      <c r="C31" s="460" t="str">
        <f t="shared" si="0"/>
        <v>Obras Portuárias, Marítimas e Fluviais-DF</v>
      </c>
      <c r="E31" s="469">
        <v>9.3999999999999986E-3</v>
      </c>
      <c r="F31" s="469">
        <v>1.0200000000000001E-2</v>
      </c>
      <c r="G31" s="469">
        <v>1.3300000000000001E-2</v>
      </c>
      <c r="I31" s="461" t="s">
        <v>1325</v>
      </c>
      <c r="J31" s="1204" t="s">
        <v>1345</v>
      </c>
      <c r="K31" s="1204"/>
      <c r="L31" s="1204"/>
      <c r="M31" s="1204"/>
      <c r="N31" s="1204"/>
      <c r="O31" s="1204"/>
      <c r="P31" s="1204"/>
      <c r="Q31" s="1204"/>
      <c r="R31" s="525" t="s">
        <v>1320</v>
      </c>
      <c r="S31" s="521">
        <v>0.22470000000000001</v>
      </c>
      <c r="T31" s="522"/>
      <c r="U31" s="523"/>
      <c r="W31" s="1211" t="str">
        <f>IF(OR($J$19=$A$89,$J$19=$A$88,AND(S31&gt;=Z31,S31&lt;=AB31)),"OK","FORA DO INTERVALO")</f>
        <v>OK</v>
      </c>
      <c r="X31" s="1212"/>
      <c r="Y31" s="1213"/>
      <c r="Z31" s="520">
        <f>IF($J19=$A$88,0,VLOOKUP(CONCATENATE($J19,"-",$R31),$C$8:$G$79,3,FALSE))</f>
        <v>0.2034</v>
      </c>
      <c r="AA31" s="520">
        <f>IF($J19=$A$88,0,VLOOKUP(CONCATENATE($J19,"-",$R31),$C$8:$G$79,4,FALSE))</f>
        <v>0.22120000000000001</v>
      </c>
      <c r="AB31" s="520">
        <f>IF($J19=$A$88,0,VLOOKUP(CONCATENATE($J19,"-",$R31),$C$8:$G$79,5,FALSE))</f>
        <v>0.25</v>
      </c>
    </row>
    <row r="32" spans="1:28" ht="15.75" x14ac:dyDescent="0.25">
      <c r="A32" s="460" t="e">
        <f>#REF!</f>
        <v>#REF!</v>
      </c>
      <c r="B32" s="481" t="s">
        <v>1320</v>
      </c>
      <c r="C32" s="460" t="e">
        <f t="shared" si="0"/>
        <v>#REF!</v>
      </c>
      <c r="E32" s="469">
        <v>0.22800000000000001</v>
      </c>
      <c r="F32" s="469">
        <v>0.27479999999999999</v>
      </c>
      <c r="G32" s="469">
        <v>0.3095</v>
      </c>
      <c r="I32" s="461" t="s">
        <v>1325</v>
      </c>
      <c r="J32" s="1157" t="s">
        <v>1346</v>
      </c>
      <c r="K32" s="1157"/>
      <c r="L32" s="1157"/>
      <c r="M32" s="1157"/>
      <c r="N32" s="1157"/>
      <c r="O32" s="1157"/>
      <c r="P32" s="1157"/>
      <c r="Q32" s="1157"/>
      <c r="R32" s="451" t="s">
        <v>1347</v>
      </c>
      <c r="S32" s="452">
        <v>0.22470000000000001</v>
      </c>
      <c r="T32" s="503"/>
    </row>
    <row r="33" spans="1:21" ht="15.75" x14ac:dyDescent="0.25">
      <c r="A33" s="460" t="s">
        <v>1348</v>
      </c>
      <c r="B33" s="468" t="s">
        <v>1313</v>
      </c>
      <c r="C33" s="460" t="str">
        <f t="shared" si="0"/>
        <v>Fornecimento de Materiais e Equipamentos (aquisição indireta - em conjunto com licitação de obras)-AC</v>
      </c>
      <c r="E33" s="469">
        <v>1.4999999999999999E-2</v>
      </c>
      <c r="F33" s="469">
        <v>3.4500000000000003E-2</v>
      </c>
      <c r="G33" s="469">
        <v>4.4900000000000002E-2</v>
      </c>
      <c r="I33" s="461" t="s">
        <v>1325</v>
      </c>
      <c r="J33" s="681" t="s">
        <v>362</v>
      </c>
      <c r="K33" s="1180" t="s">
        <v>362</v>
      </c>
      <c r="L33" s="1180"/>
      <c r="M33" s="1180"/>
      <c r="N33" s="1180"/>
      <c r="O33" s="1180"/>
      <c r="P33" s="1180"/>
      <c r="Q33" s="1180"/>
      <c r="R33" s="1180"/>
      <c r="S33" s="1214"/>
      <c r="T33" s="527"/>
      <c r="U33" s="528"/>
    </row>
    <row r="34" spans="1:21" ht="16.5" x14ac:dyDescent="0.3">
      <c r="A34" s="460" t="str">
        <f>A33</f>
        <v>Fornecimento de Materiais e Equipamentos (aquisição indireta - em conjunto com licitação de obras)</v>
      </c>
      <c r="B34" s="468" t="s">
        <v>1315</v>
      </c>
      <c r="C34" s="460" t="str">
        <f t="shared" si="0"/>
        <v>Fornecimento de Materiais e Equipamentos (aquisição indireta - em conjunto com licitação de obras)-SG</v>
      </c>
      <c r="E34" s="469">
        <v>3.0000000000000001E-3</v>
      </c>
      <c r="F34" s="469">
        <v>4.7999999999999996E-3</v>
      </c>
      <c r="G34" s="469">
        <v>8.199999999999999E-3</v>
      </c>
      <c r="I34" s="461" t="s">
        <v>1325</v>
      </c>
      <c r="J34" s="679"/>
      <c r="K34" s="501"/>
      <c r="L34" s="501"/>
      <c r="M34" s="501"/>
      <c r="N34" s="501"/>
      <c r="O34" s="501"/>
      <c r="P34" s="501"/>
      <c r="Q34" s="501"/>
      <c r="R34" s="501"/>
      <c r="S34" s="680"/>
      <c r="T34" s="503"/>
    </row>
    <row r="35" spans="1:21" ht="16.5" x14ac:dyDescent="0.25">
      <c r="A35" s="460" t="str">
        <f>A34</f>
        <v>Fornecimento de Materiais e Equipamentos (aquisição indireta - em conjunto com licitação de obras)</v>
      </c>
      <c r="B35" s="468" t="s">
        <v>1316</v>
      </c>
      <c r="C35" s="460" t="str">
        <f t="shared" si="0"/>
        <v>Fornecimento de Materiais e Equipamentos (aquisição indireta - em conjunto com licitação de obras)-R</v>
      </c>
      <c r="E35" s="469">
        <v>5.6000000000000008E-3</v>
      </c>
      <c r="F35" s="469">
        <v>8.5000000000000006E-3</v>
      </c>
      <c r="G35" s="469">
        <v>8.8999999999999999E-3</v>
      </c>
      <c r="I35" s="461" t="s">
        <v>1325</v>
      </c>
      <c r="J35" s="1215" t="s">
        <v>1349</v>
      </c>
      <c r="K35" s="1171"/>
      <c r="L35" s="1171"/>
      <c r="M35" s="1171"/>
      <c r="N35" s="1171"/>
      <c r="O35" s="1171"/>
      <c r="P35" s="1171"/>
      <c r="Q35" s="1171"/>
      <c r="R35" s="1171"/>
      <c r="S35" s="1216"/>
      <c r="T35" s="530"/>
      <c r="U35" s="531"/>
    </row>
    <row r="36" spans="1:21" ht="16.5" x14ac:dyDescent="0.25">
      <c r="A36" s="460" t="str">
        <f>A35</f>
        <v>Fornecimento de Materiais e Equipamentos (aquisição indireta - em conjunto com licitação de obras)</v>
      </c>
      <c r="B36" s="468" t="s">
        <v>1317</v>
      </c>
      <c r="C36" s="460" t="str">
        <f t="shared" si="0"/>
        <v>Fornecimento de Materiais e Equipamentos (aquisição indireta - em conjunto com licitação de obras)-DF</v>
      </c>
      <c r="E36" s="469">
        <v>8.5000000000000006E-3</v>
      </c>
      <c r="F36" s="469">
        <v>8.5000000000000006E-3</v>
      </c>
      <c r="G36" s="469">
        <v>1.11E-2</v>
      </c>
      <c r="I36" s="461" t="s">
        <v>1325</v>
      </c>
      <c r="J36" s="682"/>
      <c r="K36" s="533"/>
      <c r="L36" s="533"/>
      <c r="M36" s="1173" t="s">
        <v>1350</v>
      </c>
      <c r="N36" s="1174" t="s">
        <v>2167</v>
      </c>
      <c r="O36" s="1174"/>
      <c r="P36" s="1174"/>
      <c r="Q36" s="1175" t="s">
        <v>1351</v>
      </c>
      <c r="R36" s="533"/>
      <c r="S36" s="683"/>
      <c r="T36" s="537"/>
      <c r="U36" s="538"/>
    </row>
    <row r="37" spans="1:21" ht="16.5" x14ac:dyDescent="0.25">
      <c r="A37" s="460" t="str">
        <f>A36</f>
        <v>Fornecimento de Materiais e Equipamentos (aquisição indireta - em conjunto com licitação de obras)</v>
      </c>
      <c r="B37" s="468" t="s">
        <v>1318</v>
      </c>
      <c r="C37" s="460" t="str">
        <f t="shared" si="0"/>
        <v>Fornecimento de Materiais e Equipamentos (aquisição indireta - em conjunto com licitação de obras)-L</v>
      </c>
      <c r="E37" s="469">
        <v>3.5000000000000003E-2</v>
      </c>
      <c r="F37" s="469">
        <v>5.1100000000000007E-2</v>
      </c>
      <c r="G37" s="469">
        <v>6.2199999999999998E-2</v>
      </c>
      <c r="I37" s="461" t="s">
        <v>1325</v>
      </c>
      <c r="J37" s="682"/>
      <c r="K37" s="533"/>
      <c r="L37" s="533"/>
      <c r="M37" s="1173"/>
      <c r="N37" s="1176" t="s">
        <v>1352</v>
      </c>
      <c r="O37" s="1176"/>
      <c r="P37" s="1176"/>
      <c r="Q37" s="1175"/>
      <c r="R37" s="533"/>
      <c r="S37" s="683"/>
      <c r="T37" s="537"/>
      <c r="U37" s="538"/>
    </row>
    <row r="38" spans="1:21" ht="15" customHeight="1" x14ac:dyDescent="0.25">
      <c r="A38" s="460" t="str">
        <f>A37</f>
        <v>Fornecimento de Materiais e Equipamentos (aquisição indireta - em conjunto com licitação de obras)</v>
      </c>
      <c r="B38" s="481" t="s">
        <v>1320</v>
      </c>
      <c r="C38" s="460" t="str">
        <f t="shared" si="0"/>
        <v>Fornecimento de Materiais e Equipamentos (aquisição indireta - em conjunto com licitação de obras)-BDI PAD</v>
      </c>
      <c r="E38" s="469">
        <v>0.111</v>
      </c>
      <c r="F38" s="469">
        <v>0.14019999999999999</v>
      </c>
      <c r="G38" s="469">
        <v>0.16800000000000001</v>
      </c>
      <c r="I38" s="461" t="s">
        <v>1325</v>
      </c>
      <c r="J38" s="684"/>
      <c r="K38" s="685"/>
      <c r="L38" s="685"/>
      <c r="M38" s="685"/>
      <c r="N38" s="685"/>
      <c r="O38" s="685"/>
      <c r="P38" s="685"/>
      <c r="Q38" s="685"/>
      <c r="R38" s="685"/>
      <c r="S38" s="686"/>
      <c r="T38" s="540"/>
      <c r="U38" s="541"/>
    </row>
    <row r="39" spans="1:21" ht="50.1" customHeight="1" x14ac:dyDescent="0.25">
      <c r="A39" s="460" t="s">
        <v>1353</v>
      </c>
      <c r="B39" s="481" t="s">
        <v>1313</v>
      </c>
      <c r="C39" s="460" t="str">
        <f t="shared" si="0"/>
        <v>Fornecimento de Materiais e Equipamentos (aquisição direta)-AC</v>
      </c>
      <c r="E39" s="469" t="s">
        <v>1338</v>
      </c>
      <c r="F39" s="469" t="s">
        <v>1338</v>
      </c>
      <c r="G39" s="469" t="s">
        <v>1338</v>
      </c>
      <c r="I39" s="461" t="s">
        <v>1325</v>
      </c>
      <c r="J39" s="1208" t="s">
        <v>2168</v>
      </c>
      <c r="K39" s="1209"/>
      <c r="L39" s="1209"/>
      <c r="M39" s="1209"/>
      <c r="N39" s="1209"/>
      <c r="O39" s="1209"/>
      <c r="P39" s="1209"/>
      <c r="Q39" s="1209"/>
      <c r="R39" s="1209"/>
      <c r="S39" s="1210"/>
      <c r="T39" s="542"/>
      <c r="U39" s="543"/>
    </row>
    <row r="40" spans="1:21" ht="16.5" x14ac:dyDescent="0.3">
      <c r="A40" s="460" t="s">
        <v>1353</v>
      </c>
      <c r="B40" s="481" t="s">
        <v>1315</v>
      </c>
      <c r="C40" s="460" t="str">
        <f t="shared" si="0"/>
        <v>Fornecimento de Materiais e Equipamentos (aquisição direta)-SG</v>
      </c>
      <c r="E40" s="469" t="s">
        <v>1338</v>
      </c>
      <c r="F40" s="469" t="s">
        <v>1338</v>
      </c>
      <c r="G40" s="469" t="s">
        <v>1338</v>
      </c>
      <c r="I40" s="461" t="s">
        <v>1325</v>
      </c>
      <c r="J40" s="679"/>
      <c r="K40" s="501"/>
      <c r="L40" s="501"/>
      <c r="M40" s="501"/>
      <c r="N40" s="501"/>
      <c r="O40" s="501"/>
      <c r="P40" s="501"/>
      <c r="Q40" s="501"/>
      <c r="R40" s="501"/>
      <c r="S40" s="680"/>
      <c r="T40" s="503"/>
    </row>
    <row r="41" spans="1:21" ht="16.5" x14ac:dyDescent="0.3">
      <c r="A41" s="460" t="s">
        <v>1353</v>
      </c>
      <c r="B41" s="481" t="s">
        <v>1318</v>
      </c>
      <c r="C41" s="460" t="str">
        <f t="shared" si="0"/>
        <v>Fornecimento de Materiais e Equipamentos (aquisição direta)-L</v>
      </c>
      <c r="E41" s="469" t="s">
        <v>1338</v>
      </c>
      <c r="F41" s="469" t="s">
        <v>1338</v>
      </c>
      <c r="G41" s="469" t="s">
        <v>1338</v>
      </c>
      <c r="I41" s="461" t="s">
        <v>1325</v>
      </c>
      <c r="J41" s="679" t="s">
        <v>1354</v>
      </c>
      <c r="K41" s="501"/>
      <c r="L41" s="501"/>
      <c r="M41" s="501"/>
      <c r="N41" s="501"/>
      <c r="O41" s="501"/>
      <c r="P41" s="501"/>
      <c r="Q41" s="501"/>
      <c r="R41" s="501"/>
      <c r="S41" s="680"/>
      <c r="T41" s="503"/>
    </row>
    <row r="42" spans="1:21" ht="99.95" customHeight="1" x14ac:dyDescent="0.25">
      <c r="A42" s="460" t="s">
        <v>1353</v>
      </c>
      <c r="B42" s="481" t="s">
        <v>1320</v>
      </c>
      <c r="C42" s="460" t="str">
        <f t="shared" si="0"/>
        <v>Fornecimento de Materiais e Equipamentos (aquisição direta)-BDI PAD</v>
      </c>
      <c r="E42" s="469" t="s">
        <v>1338</v>
      </c>
      <c r="F42" s="469" t="s">
        <v>1338</v>
      </c>
      <c r="G42" s="469" t="s">
        <v>1338</v>
      </c>
      <c r="I42" s="461" t="s">
        <v>1325</v>
      </c>
      <c r="J42" s="1189"/>
      <c r="K42" s="1190"/>
      <c r="L42" s="1190"/>
      <c r="M42" s="1190"/>
      <c r="N42" s="1190"/>
      <c r="O42" s="1190"/>
      <c r="P42" s="1190"/>
      <c r="Q42" s="1190"/>
      <c r="R42" s="1190"/>
      <c r="S42" s="1191"/>
      <c r="T42" s="544"/>
      <c r="U42" s="545"/>
    </row>
    <row r="43" spans="1:21" ht="16.5" x14ac:dyDescent="0.3">
      <c r="A43" s="460" t="s">
        <v>1355</v>
      </c>
      <c r="B43" s="468" t="s">
        <v>1356</v>
      </c>
      <c r="C43" s="460" t="str">
        <f t="shared" si="0"/>
        <v>Estudos e Projetos, Planos e Gerenciamento e outros correlatos-K1</v>
      </c>
      <c r="E43" s="469" t="s">
        <v>1338</v>
      </c>
      <c r="F43" s="469" t="s">
        <v>1338</v>
      </c>
      <c r="G43" s="469" t="s">
        <v>1338</v>
      </c>
      <c r="I43" s="461" t="s">
        <v>1325</v>
      </c>
      <c r="J43" s="501"/>
      <c r="K43" s="501"/>
      <c r="L43" s="501"/>
      <c r="M43" s="501"/>
      <c r="N43" s="501"/>
      <c r="O43" s="501"/>
      <c r="P43" s="501"/>
      <c r="Q43" s="501"/>
      <c r="R43" s="501"/>
      <c r="S43" s="501"/>
      <c r="T43" s="503"/>
    </row>
    <row r="44" spans="1:21" ht="16.5" x14ac:dyDescent="0.3">
      <c r="A44" s="460" t="str">
        <f>A43</f>
        <v>Estudos e Projetos, Planos e Gerenciamento e outros correlatos</v>
      </c>
      <c r="B44" s="468" t="s">
        <v>1357</v>
      </c>
      <c r="C44" s="460" t="str">
        <f t="shared" si="0"/>
        <v>Estudos e Projetos, Planos e Gerenciamento e outros correlatos-K2</v>
      </c>
      <c r="E44" s="469" t="s">
        <v>1338</v>
      </c>
      <c r="F44" s="469">
        <v>0.2</v>
      </c>
      <c r="G44" s="469" t="s">
        <v>1338</v>
      </c>
      <c r="I44" s="461" t="s">
        <v>1325</v>
      </c>
      <c r="J44" s="546"/>
      <c r="K44" s="547"/>
      <c r="L44" s="548"/>
      <c r="M44" s="548"/>
      <c r="N44" s="549"/>
      <c r="O44" s="501"/>
      <c r="P44" s="501"/>
      <c r="Q44" s="501"/>
      <c r="R44" s="501"/>
      <c r="S44" s="501"/>
    </row>
    <row r="45" spans="1:21" ht="15.75" x14ac:dyDescent="0.25">
      <c r="A45" s="460" t="str">
        <f>A44</f>
        <v>Estudos e Projetos, Planos e Gerenciamento e outros correlatos</v>
      </c>
      <c r="B45" s="468"/>
      <c r="C45" s="460" t="str">
        <f t="shared" si="0"/>
        <v>Estudos e Projetos, Planos e Gerenciamento e outros correlatos-</v>
      </c>
      <c r="E45" s="469" t="s">
        <v>1338</v>
      </c>
      <c r="F45" s="469" t="s">
        <v>1338</v>
      </c>
      <c r="G45" s="469" t="s">
        <v>1338</v>
      </c>
      <c r="I45" s="461" t="str">
        <f t="shared" ref="I45:I74" si="1">IF($S$60=0,"","F")</f>
        <v>F</v>
      </c>
      <c r="J45" s="1192" t="s">
        <v>1358</v>
      </c>
      <c r="K45" s="1193"/>
      <c r="L45" s="1193"/>
      <c r="M45" s="1193"/>
      <c r="N45" s="1193"/>
      <c r="O45" s="1193"/>
      <c r="P45" s="1193"/>
      <c r="Q45" s="1193"/>
      <c r="R45" s="1193"/>
      <c r="S45" s="1194"/>
      <c r="T45" s="505"/>
      <c r="U45" s="505"/>
    </row>
    <row r="46" spans="1:21" ht="16.5" x14ac:dyDescent="0.3">
      <c r="A46" s="460" t="str">
        <f>A45</f>
        <v>Estudos e Projetos, Planos e Gerenciamento e outros correlatos</v>
      </c>
      <c r="B46" s="468"/>
      <c r="C46" s="460" t="str">
        <f t="shared" si="0"/>
        <v>Estudos e Projetos, Planos e Gerenciamento e outros correlatos-</v>
      </c>
      <c r="E46" s="469" t="s">
        <v>1338</v>
      </c>
      <c r="F46" s="469" t="s">
        <v>1338</v>
      </c>
      <c r="G46" s="469" t="s">
        <v>1338</v>
      </c>
      <c r="I46" s="461" t="str">
        <f t="shared" si="1"/>
        <v>F</v>
      </c>
      <c r="J46" s="529"/>
      <c r="K46" s="501"/>
      <c r="L46" s="501"/>
      <c r="M46" s="501"/>
      <c r="N46" s="501"/>
      <c r="O46" s="501"/>
      <c r="P46" s="501"/>
      <c r="Q46" s="501"/>
      <c r="R46" s="501"/>
      <c r="S46" s="502"/>
    </row>
    <row r="47" spans="1:21" x14ac:dyDescent="0.25">
      <c r="A47" s="460" t="str">
        <f>A46</f>
        <v>Estudos e Projetos, Planos e Gerenciamento e outros correlatos</v>
      </c>
      <c r="B47" s="468" t="s">
        <v>1359</v>
      </c>
      <c r="C47" s="460" t="str">
        <f t="shared" si="0"/>
        <v>Estudos e Projetos, Planos e Gerenciamento e outros correlatos-K3</v>
      </c>
      <c r="E47" s="469" t="s">
        <v>1338</v>
      </c>
      <c r="F47" s="469">
        <v>0.12</v>
      </c>
      <c r="G47" s="469" t="s">
        <v>1338</v>
      </c>
      <c r="I47" s="461" t="str">
        <f t="shared" si="1"/>
        <v>F</v>
      </c>
      <c r="J47" s="1195" t="s">
        <v>1328</v>
      </c>
      <c r="K47" s="1196"/>
      <c r="L47" s="1196"/>
      <c r="M47" s="1196"/>
      <c r="N47" s="1196"/>
      <c r="O47" s="1196"/>
      <c r="P47" s="1196"/>
      <c r="Q47" s="1196"/>
      <c r="R47" s="1196"/>
      <c r="S47" s="1197"/>
      <c r="T47" s="507"/>
      <c r="U47" s="507"/>
    </row>
    <row r="48" spans="1:21" x14ac:dyDescent="0.25">
      <c r="A48" s="460" t="str">
        <f>A47</f>
        <v>Estudos e Projetos, Planos e Gerenciamento e outros correlatos</v>
      </c>
      <c r="B48" s="481" t="s">
        <v>1320</v>
      </c>
      <c r="C48" s="460" t="str">
        <f t="shared" si="0"/>
        <v>Estudos e Projetos, Planos e Gerenciamento e outros correlatos-BDI PAD</v>
      </c>
      <c r="E48" s="469" t="s">
        <v>1338</v>
      </c>
      <c r="F48" s="469" t="s">
        <v>1338</v>
      </c>
      <c r="G48" s="469" t="s">
        <v>1338</v>
      </c>
      <c r="I48" s="461" t="str">
        <f t="shared" si="1"/>
        <v>F</v>
      </c>
      <c r="J48" s="1198" t="s">
        <v>1348</v>
      </c>
      <c r="K48" s="1199"/>
      <c r="L48" s="1199"/>
      <c r="M48" s="1199"/>
      <c r="N48" s="1199"/>
      <c r="O48" s="1199"/>
      <c r="P48" s="1199"/>
      <c r="Q48" s="1199"/>
      <c r="R48" s="1199"/>
      <c r="S48" s="1200"/>
      <c r="T48" s="509"/>
      <c r="U48" s="509"/>
    </row>
    <row r="49" spans="1:28" ht="16.5" x14ac:dyDescent="0.3">
      <c r="B49" s="481"/>
      <c r="E49" s="469"/>
      <c r="F49" s="469"/>
      <c r="G49" s="469"/>
      <c r="I49" s="461" t="str">
        <f t="shared" si="1"/>
        <v>F</v>
      </c>
      <c r="J49" s="529"/>
      <c r="K49" s="501"/>
      <c r="L49" s="501"/>
      <c r="M49" s="501"/>
      <c r="N49" s="501"/>
      <c r="O49" s="501"/>
      <c r="P49" s="501"/>
      <c r="Q49" s="501"/>
      <c r="R49" s="501"/>
      <c r="S49" s="502"/>
    </row>
    <row r="50" spans="1:28" ht="12.75" customHeight="1" x14ac:dyDescent="0.2">
      <c r="A50" s="9"/>
      <c r="B50" s="9"/>
      <c r="C50" s="9"/>
      <c r="D50" s="9"/>
      <c r="E50" s="9"/>
      <c r="F50" s="9"/>
      <c r="G50" s="9"/>
      <c r="I50" s="461" t="str">
        <f t="shared" si="1"/>
        <v>F</v>
      </c>
      <c r="J50" s="1201" t="s">
        <v>1330</v>
      </c>
      <c r="K50" s="1202"/>
      <c r="L50" s="1202"/>
      <c r="M50" s="1202"/>
      <c r="N50" s="1202"/>
      <c r="O50" s="1202"/>
      <c r="P50" s="1202"/>
      <c r="Q50" s="1202"/>
      <c r="R50" s="1202" t="s">
        <v>1331</v>
      </c>
      <c r="S50" s="1203" t="s">
        <v>1332</v>
      </c>
      <c r="T50" s="514"/>
      <c r="U50" s="514"/>
      <c r="W50" s="1185" t="s">
        <v>1333</v>
      </c>
      <c r="X50" s="1185"/>
      <c r="Y50" s="1185"/>
      <c r="Z50" s="1188" t="s">
        <v>1334</v>
      </c>
      <c r="AA50" s="1188" t="s">
        <v>1335</v>
      </c>
      <c r="AB50" s="1188" t="s">
        <v>1336</v>
      </c>
    </row>
    <row r="51" spans="1:28" ht="12.75" customHeight="1" x14ac:dyDescent="0.2">
      <c r="A51" s="9"/>
      <c r="B51" s="9"/>
      <c r="C51" s="9"/>
      <c r="D51" s="9"/>
      <c r="E51" s="9"/>
      <c r="F51" s="9"/>
      <c r="G51" s="9"/>
      <c r="I51" s="461" t="str">
        <f t="shared" si="1"/>
        <v>F</v>
      </c>
      <c r="J51" s="1201"/>
      <c r="K51" s="1202"/>
      <c r="L51" s="1202"/>
      <c r="M51" s="1202"/>
      <c r="N51" s="1202"/>
      <c r="O51" s="1202"/>
      <c r="P51" s="1202"/>
      <c r="Q51" s="1202"/>
      <c r="R51" s="1202"/>
      <c r="S51" s="1203"/>
      <c r="T51" s="514"/>
      <c r="U51" s="514"/>
      <c r="W51" s="1185"/>
      <c r="X51" s="1185"/>
      <c r="Y51" s="1185"/>
      <c r="Z51" s="1188"/>
      <c r="AA51" s="1188"/>
      <c r="AB51" s="1188"/>
    </row>
    <row r="52" spans="1:28" ht="15" customHeight="1" x14ac:dyDescent="0.2">
      <c r="A52" s="9"/>
      <c r="B52" s="9"/>
      <c r="C52" s="9"/>
      <c r="D52" s="9"/>
      <c r="E52" s="9"/>
      <c r="F52" s="9"/>
      <c r="G52" s="9"/>
      <c r="I52" s="461" t="str">
        <f t="shared" si="1"/>
        <v>F</v>
      </c>
      <c r="J52" s="1182" t="str">
        <f>IF($J$19=$A$89,"Encargos Sociais incidentes sobre a mão de obra","Administração Central")</f>
        <v>Administração Central</v>
      </c>
      <c r="K52" s="1183"/>
      <c r="L52" s="1183"/>
      <c r="M52" s="1183"/>
      <c r="N52" s="1183"/>
      <c r="O52" s="1183"/>
      <c r="P52" s="1183"/>
      <c r="Q52" s="1183"/>
      <c r="R52" s="550" t="str">
        <f>IF($J48=$A$89,"K1","AC")</f>
        <v>AC</v>
      </c>
      <c r="S52" s="551">
        <v>3.4500000000000003E-2</v>
      </c>
      <c r="T52" s="519"/>
      <c r="U52" s="519"/>
      <c r="W52" s="1184" t="s">
        <v>1338</v>
      </c>
      <c r="X52" s="1184"/>
      <c r="Y52" s="1184"/>
      <c r="Z52" s="552">
        <f>VLOOKUP(CONCATENATE(J48,"-",R52),$C$8:$G$79,3,FALSE)</f>
        <v>1.4999999999999999E-2</v>
      </c>
      <c r="AA52" s="552">
        <f>VLOOKUP(CONCATENATE(J48,"-",R52),$C$8:$G$79,4,FALSE)</f>
        <v>3.4500000000000003E-2</v>
      </c>
      <c r="AB52" s="552">
        <f>VLOOKUP(CONCATENATE(J48,"-",R52),$C$8:$G$79,5,FALSE)</f>
        <v>4.4900000000000002E-2</v>
      </c>
    </row>
    <row r="53" spans="1:28" ht="15" customHeight="1" x14ac:dyDescent="0.2">
      <c r="A53" s="9"/>
      <c r="B53" s="9"/>
      <c r="C53" s="9"/>
      <c r="D53" s="9"/>
      <c r="E53" s="9"/>
      <c r="F53" s="9"/>
      <c r="G53" s="9"/>
      <c r="I53" s="461" t="str">
        <f t="shared" si="1"/>
        <v>F</v>
      </c>
      <c r="J53" s="1182" t="str">
        <f>IF($J$19=$A$89,"Administração Central da empresa ou consultoria - overhead","Seguro e Garantia")</f>
        <v>Seguro e Garantia</v>
      </c>
      <c r="K53" s="1183"/>
      <c r="L53" s="1183"/>
      <c r="M53" s="1183"/>
      <c r="N53" s="1183"/>
      <c r="O53" s="1183"/>
      <c r="P53" s="1183"/>
      <c r="Q53" s="1183"/>
      <c r="R53" s="550" t="str">
        <f>IF($J48=$A$89,"K2","SG")</f>
        <v>SG</v>
      </c>
      <c r="S53" s="551">
        <v>4.7999999999999996E-3</v>
      </c>
      <c r="T53" s="519"/>
      <c r="U53" s="519"/>
      <c r="W53" s="1184" t="s">
        <v>1338</v>
      </c>
      <c r="X53" s="1184"/>
      <c r="Y53" s="1184"/>
      <c r="Z53" s="552">
        <f>VLOOKUP(CONCATENATE(J48,"-",R53),$C$8:$G$79,3,FALSE)</f>
        <v>3.0000000000000001E-3</v>
      </c>
      <c r="AA53" s="552">
        <f>VLOOKUP(CONCATENATE(J48,"-",R53),$C$8:$G$79,4,FALSE)</f>
        <v>4.7999999999999996E-3</v>
      </c>
      <c r="AB53" s="552">
        <f>VLOOKUP(CONCATENATE(J48,"-",R53),$C$8:$G$79,5,FALSE)</f>
        <v>8.199999999999999E-3</v>
      </c>
    </row>
    <row r="54" spans="1:28" ht="15" customHeight="1" x14ac:dyDescent="0.2">
      <c r="A54" s="9"/>
      <c r="B54" s="9"/>
      <c r="C54" s="9"/>
      <c r="D54" s="9"/>
      <c r="E54" s="9"/>
      <c r="F54" s="9"/>
      <c r="G54" s="9"/>
      <c r="I54" s="461" t="str">
        <f t="shared" si="1"/>
        <v>F</v>
      </c>
      <c r="J54" s="1182" t="str">
        <f>IF($J$19=$A$89,"","Risco")</f>
        <v>Risco</v>
      </c>
      <c r="K54" s="1183"/>
      <c r="L54" s="1183"/>
      <c r="M54" s="1183"/>
      <c r="N54" s="1183"/>
      <c r="O54" s="1183"/>
      <c r="P54" s="1183"/>
      <c r="Q54" s="1183"/>
      <c r="R54" s="550" t="str">
        <f>IF($J48=$A$89,"","R")</f>
        <v>R</v>
      </c>
      <c r="S54" s="551">
        <v>8.5000000000000006E-3</v>
      </c>
      <c r="T54" s="519"/>
      <c r="U54" s="519"/>
      <c r="W54" s="1184" t="s">
        <v>1338</v>
      </c>
      <c r="X54" s="1184"/>
      <c r="Y54" s="1184"/>
      <c r="Z54" s="552">
        <f>VLOOKUP(CONCATENATE(J48,"-",R54),$C$8:$G$79,3,FALSE)</f>
        <v>5.6000000000000008E-3</v>
      </c>
      <c r="AA54" s="552">
        <f>VLOOKUP(CONCATENATE(J48,"-",R54),$C$8:$G$79,4,FALSE)</f>
        <v>8.5000000000000006E-3</v>
      </c>
      <c r="AB54" s="552">
        <f>VLOOKUP(CONCATENATE(J48,"-",R54),$C$8:$G$79,5,FALSE)</f>
        <v>8.8999999999999999E-3</v>
      </c>
    </row>
    <row r="55" spans="1:28" ht="15" customHeight="1" x14ac:dyDescent="0.2">
      <c r="A55" s="9"/>
      <c r="B55" s="9"/>
      <c r="C55" s="9"/>
      <c r="D55" s="9"/>
      <c r="E55" s="9"/>
      <c r="F55" s="9"/>
      <c r="G55" s="9"/>
      <c r="I55" s="461" t="str">
        <f t="shared" si="1"/>
        <v>F</v>
      </c>
      <c r="J55" s="1182" t="str">
        <f>IF($J$19=$A$89,"","Despesas Financeiras")</f>
        <v>Despesas Financeiras</v>
      </c>
      <c r="K55" s="1183"/>
      <c r="L55" s="1183"/>
      <c r="M55" s="1183"/>
      <c r="N55" s="1183"/>
      <c r="O55" s="1183"/>
      <c r="P55" s="1183"/>
      <c r="Q55" s="1183"/>
      <c r="R55" s="550" t="str">
        <f>IF($J48=$A$89,"","DF")</f>
        <v>DF</v>
      </c>
      <c r="S55" s="551">
        <v>8.5000000000000006E-3</v>
      </c>
      <c r="T55" s="519"/>
      <c r="U55" s="519"/>
      <c r="W55" s="1184" t="s">
        <v>1338</v>
      </c>
      <c r="X55" s="1184"/>
      <c r="Y55" s="1184"/>
      <c r="Z55" s="552">
        <f>VLOOKUP(CONCATENATE(J48,"-",R55),$C$8:$G$79,3,FALSE)</f>
        <v>8.5000000000000006E-3</v>
      </c>
      <c r="AA55" s="552">
        <f>VLOOKUP(CONCATENATE(J48,"-",R55),$C$8:$G$79,4,FALSE)</f>
        <v>8.5000000000000006E-3</v>
      </c>
      <c r="AB55" s="552">
        <f>VLOOKUP(CONCATENATE(J48,"-",R55),$C$8:$G$79,5,FALSE)</f>
        <v>1.11E-2</v>
      </c>
    </row>
    <row r="56" spans="1:28" ht="15" customHeight="1" x14ac:dyDescent="0.2">
      <c r="A56" s="9"/>
      <c r="B56" s="9"/>
      <c r="C56" s="9"/>
      <c r="D56" s="9"/>
      <c r="E56" s="9"/>
      <c r="F56" s="9"/>
      <c r="G56" s="9"/>
      <c r="I56" s="461" t="str">
        <f t="shared" si="1"/>
        <v>F</v>
      </c>
      <c r="J56" s="1182" t="str">
        <f>IF($J$19=$A$89,"Margem bruta da empresa de consultoria","Lucro")</f>
        <v>Lucro</v>
      </c>
      <c r="K56" s="1183"/>
      <c r="L56" s="1183"/>
      <c r="M56" s="1183"/>
      <c r="N56" s="1183"/>
      <c r="O56" s="1183"/>
      <c r="P56" s="1183"/>
      <c r="Q56" s="1183"/>
      <c r="R56" s="550" t="str">
        <f>IF($J48=$A$89,"K3","L")</f>
        <v>L</v>
      </c>
      <c r="S56" s="551">
        <v>5.1100000000000007E-2</v>
      </c>
      <c r="T56" s="519"/>
      <c r="U56" s="519"/>
      <c r="W56" s="1184" t="s">
        <v>1338</v>
      </c>
      <c r="X56" s="1184"/>
      <c r="Y56" s="1184"/>
      <c r="Z56" s="552">
        <f>VLOOKUP(CONCATENATE(J48,"-",R56),$C$8:$G$79,3,FALSE)</f>
        <v>3.5000000000000003E-2</v>
      </c>
      <c r="AA56" s="552">
        <f>VLOOKUP(CONCATENATE(J48,"-",R56),$C$8:$G$79,4,FALSE)</f>
        <v>5.1100000000000007E-2</v>
      </c>
      <c r="AB56" s="552">
        <f>VLOOKUP(CONCATENATE(J48,"-",R56),$C$8:$G$79,5,FALSE)</f>
        <v>6.2199999999999998E-2</v>
      </c>
    </row>
    <row r="57" spans="1:28" ht="15" customHeight="1" x14ac:dyDescent="0.2">
      <c r="A57" s="9"/>
      <c r="B57" s="9"/>
      <c r="C57" s="9"/>
      <c r="D57" s="9"/>
      <c r="E57" s="9"/>
      <c r="F57" s="9"/>
      <c r="G57" s="9"/>
      <c r="I57" s="461" t="str">
        <f t="shared" si="1"/>
        <v>F</v>
      </c>
      <c r="J57" s="1182" t="s">
        <v>1340</v>
      </c>
      <c r="K57" s="1183"/>
      <c r="L57" s="1183"/>
      <c r="M57" s="1183"/>
      <c r="N57" s="1183"/>
      <c r="O57" s="1183"/>
      <c r="P57" s="1183"/>
      <c r="Q57" s="1183"/>
      <c r="R57" s="550" t="s">
        <v>1341</v>
      </c>
      <c r="S57" s="551">
        <v>3.6499999999999998E-2</v>
      </c>
      <c r="T57" s="519"/>
      <c r="U57" s="519"/>
      <c r="W57" s="1184" t="s">
        <v>1338</v>
      </c>
      <c r="X57" s="1184"/>
      <c r="Y57" s="1184"/>
      <c r="Z57" s="552">
        <v>3.6499999999999998E-2</v>
      </c>
      <c r="AA57" s="552">
        <v>3.6499999999999998E-2</v>
      </c>
      <c r="AB57" s="552">
        <v>3.6499999999999998E-2</v>
      </c>
    </row>
    <row r="58" spans="1:28" ht="15" customHeight="1" x14ac:dyDescent="0.2">
      <c r="A58" s="9"/>
      <c r="B58" s="9"/>
      <c r="C58" s="9"/>
      <c r="D58" s="9"/>
      <c r="E58" s="9"/>
      <c r="F58" s="9"/>
      <c r="G58" s="9"/>
      <c r="I58" s="461" t="str">
        <f t="shared" si="1"/>
        <v>F</v>
      </c>
      <c r="J58" s="1182" t="s">
        <v>1342</v>
      </c>
      <c r="K58" s="1183"/>
      <c r="L58" s="1183"/>
      <c r="M58" s="1183"/>
      <c r="N58" s="1183"/>
      <c r="O58" s="1183"/>
      <c r="P58" s="1183"/>
      <c r="Q58" s="1183"/>
      <c r="R58" s="550" t="s">
        <v>1343</v>
      </c>
      <c r="S58" s="553">
        <v>0</v>
      </c>
      <c r="T58" s="523"/>
      <c r="U58" s="523"/>
      <c r="W58" s="1184" t="s">
        <v>1338</v>
      </c>
      <c r="X58" s="1184"/>
      <c r="Y58" s="1184"/>
      <c r="Z58" s="552">
        <v>0</v>
      </c>
      <c r="AA58" s="552">
        <v>2.5000000000000001E-2</v>
      </c>
      <c r="AB58" s="552">
        <v>0.05</v>
      </c>
    </row>
    <row r="59" spans="1:28" ht="15" customHeight="1" x14ac:dyDescent="0.2">
      <c r="A59" s="9"/>
      <c r="B59" s="9"/>
      <c r="C59" s="9"/>
      <c r="D59" s="9"/>
      <c r="E59" s="9"/>
      <c r="F59" s="9"/>
      <c r="G59" s="9"/>
      <c r="I59" s="461" t="str">
        <f t="shared" si="1"/>
        <v>F</v>
      </c>
      <c r="J59" s="1182" t="s">
        <v>1344</v>
      </c>
      <c r="K59" s="1183"/>
      <c r="L59" s="1183"/>
      <c r="M59" s="1183"/>
      <c r="N59" s="1183"/>
      <c r="O59" s="1183"/>
      <c r="P59" s="1183"/>
      <c r="Q59" s="1183"/>
      <c r="R59" s="550" t="s">
        <v>24</v>
      </c>
      <c r="S59" s="553">
        <f ca="1">IF(W18&lt;&gt;"Desonerado",0,IF(AND($J48&lt;&gt;$A$88,COUNTA(OFFSET(S51,1,0,6))&gt;0),4.5%,0%))</f>
        <v>0</v>
      </c>
      <c r="T59" s="523"/>
      <c r="U59" s="523"/>
      <c r="W59" s="1184" t="s">
        <v>1338</v>
      </c>
      <c r="X59" s="1184"/>
      <c r="Y59" s="1184"/>
      <c r="Z59" s="554">
        <v>0</v>
      </c>
      <c r="AA59" s="554">
        <v>4.4999999999999998E-2</v>
      </c>
      <c r="AB59" s="554">
        <v>4.4999999999999998E-2</v>
      </c>
    </row>
    <row r="60" spans="1:28" ht="15" customHeight="1" x14ac:dyDescent="0.2">
      <c r="A60" s="9"/>
      <c r="B60" s="9"/>
      <c r="C60" s="9"/>
      <c r="D60" s="9"/>
      <c r="E60" s="9"/>
      <c r="F60" s="9"/>
      <c r="G60" s="9"/>
      <c r="I60" s="461" t="str">
        <f t="shared" si="1"/>
        <v>F</v>
      </c>
      <c r="J60" s="1182" t="s">
        <v>1345</v>
      </c>
      <c r="K60" s="1183"/>
      <c r="L60" s="1183"/>
      <c r="M60" s="1183"/>
      <c r="N60" s="1183"/>
      <c r="O60" s="1183"/>
      <c r="P60" s="1183"/>
      <c r="Q60" s="1183"/>
      <c r="R60" s="555" t="s">
        <v>1320</v>
      </c>
      <c r="S60" s="553">
        <f>IF($J48=$A$88,0,ROUND((((1+S52+S53+S54)*(1+S55)*(1+S56)/(1-(S57+S58)))-1),4))</f>
        <v>0.15279999999999999</v>
      </c>
      <c r="T60" s="523"/>
      <c r="U60" s="523"/>
      <c r="W60" s="1185" t="str">
        <f>IF(OR($J$19=$A$89,$J$19=$A$88,AND(S60&gt;=Z60,S60&lt;=AB60)),"OK","FORA DO INTERVALO")</f>
        <v>OK</v>
      </c>
      <c r="X60" s="1185"/>
      <c r="Y60" s="1185"/>
      <c r="Z60" s="552">
        <f>IF($J48=$A$88,0,VLOOKUP(CONCATENATE($J48,"-",$R60),$C$8:$G$79,3,FALSE))</f>
        <v>0.111</v>
      </c>
      <c r="AA60" s="552">
        <f>IF($J48=$A$88,0,VLOOKUP(CONCATENATE($J48,"-",$R60),$C$8:$G$79,4,FALSE))</f>
        <v>0.14019999999999999</v>
      </c>
      <c r="AB60" s="552">
        <f>IF($J48=$A$88,0,VLOOKUP(CONCATENATE($J48,"-",$R60),$C$8:$G$79,5,FALSE))</f>
        <v>0.16800000000000001</v>
      </c>
    </row>
    <row r="61" spans="1:28" ht="15" customHeight="1" x14ac:dyDescent="0.2">
      <c r="A61" s="9"/>
      <c r="B61" s="9"/>
      <c r="C61" s="9"/>
      <c r="D61" s="9"/>
      <c r="E61" s="9"/>
      <c r="F61" s="9"/>
      <c r="G61" s="9"/>
      <c r="I61" s="461" t="str">
        <f t="shared" si="1"/>
        <v>F</v>
      </c>
      <c r="J61" s="1186" t="str">
        <f>J32</f>
        <v>BDI SEM desoneração</v>
      </c>
      <c r="K61" s="1187"/>
      <c r="L61" s="1187"/>
      <c r="M61" s="1187"/>
      <c r="N61" s="1187"/>
      <c r="O61" s="1187"/>
      <c r="P61" s="1187"/>
      <c r="Q61" s="1187"/>
      <c r="R61" s="556" t="s">
        <v>1360</v>
      </c>
      <c r="S61" s="557">
        <f ca="1">IF($J48=$A$88,0,ROUND((((1+S52+S53+S54)*(1+S55)*(1+S56)/(1-(S57+S58+S59)))-1),4))</f>
        <v>0.15279999999999999</v>
      </c>
      <c r="T61" s="558"/>
      <c r="U61" s="558"/>
    </row>
    <row r="62" spans="1:28" ht="25.5" customHeight="1" x14ac:dyDescent="0.3">
      <c r="A62" s="9"/>
      <c r="B62" s="9"/>
      <c r="C62" s="9"/>
      <c r="D62" s="9"/>
      <c r="E62" s="9"/>
      <c r="F62" s="9"/>
      <c r="G62" s="9"/>
      <c r="I62" s="461" t="str">
        <f t="shared" si="1"/>
        <v>F</v>
      </c>
      <c r="J62" s="529"/>
      <c r="K62" s="501"/>
      <c r="L62" s="501"/>
      <c r="M62" s="501"/>
      <c r="N62" s="501"/>
      <c r="O62" s="501"/>
      <c r="P62" s="501"/>
      <c r="Q62" s="501"/>
      <c r="R62" s="501"/>
      <c r="S62" s="502"/>
    </row>
    <row r="63" spans="1:28" ht="15.75" x14ac:dyDescent="0.2">
      <c r="A63" s="9"/>
      <c r="B63" s="9"/>
      <c r="C63" s="9"/>
      <c r="D63" s="9"/>
      <c r="E63" s="9"/>
      <c r="F63" s="9"/>
      <c r="G63" s="9"/>
      <c r="I63" s="461" t="str">
        <f t="shared" si="1"/>
        <v>F</v>
      </c>
      <c r="J63" s="526" t="str">
        <f>IF(W60&lt;&gt;"ok","X","")</f>
        <v/>
      </c>
      <c r="K63" s="1180" t="str">
        <f>IF(W60&lt;&gt;"ok","Anexo: Relatório Técnico Circunstanciado justificando a adoção do percentual de cada parcela do BDI.","")</f>
        <v/>
      </c>
      <c r="L63" s="1180"/>
      <c r="M63" s="1180"/>
      <c r="N63" s="1180"/>
      <c r="O63" s="1180"/>
      <c r="P63" s="1180"/>
      <c r="Q63" s="1180"/>
      <c r="R63" s="1180"/>
      <c r="S63" s="1181"/>
      <c r="T63" s="528"/>
      <c r="U63" s="528"/>
    </row>
    <row r="64" spans="1:28" ht="16.5" x14ac:dyDescent="0.3">
      <c r="A64" s="9"/>
      <c r="B64" s="9"/>
      <c r="C64" s="9"/>
      <c r="D64" s="9"/>
      <c r="E64" s="9"/>
      <c r="F64" s="9"/>
      <c r="G64" s="9"/>
      <c r="I64" s="461" t="str">
        <f t="shared" si="1"/>
        <v>F</v>
      </c>
      <c r="J64" s="529"/>
      <c r="K64" s="501"/>
      <c r="L64" s="501"/>
      <c r="M64" s="501"/>
      <c r="N64" s="501"/>
      <c r="O64" s="501"/>
      <c r="P64" s="501"/>
      <c r="Q64" s="501"/>
      <c r="R64" s="501"/>
      <c r="S64" s="502"/>
    </row>
    <row r="65" spans="1:28" ht="16.5" x14ac:dyDescent="0.2">
      <c r="A65" s="9"/>
      <c r="B65" s="9"/>
      <c r="C65" s="9"/>
      <c r="D65" s="9"/>
      <c r="E65" s="9"/>
      <c r="F65" s="9"/>
      <c r="G65" s="9"/>
      <c r="I65" s="461" t="str">
        <f t="shared" si="1"/>
        <v>F</v>
      </c>
      <c r="J65" s="1170" t="s">
        <v>1349</v>
      </c>
      <c r="K65" s="1171"/>
      <c r="L65" s="1171"/>
      <c r="M65" s="1171"/>
      <c r="N65" s="1171"/>
      <c r="O65" s="1171"/>
      <c r="P65" s="1171"/>
      <c r="Q65" s="1171"/>
      <c r="R65" s="1171"/>
      <c r="S65" s="1172"/>
      <c r="T65" s="531"/>
      <c r="U65" s="531"/>
    </row>
    <row r="66" spans="1:28" ht="16.5" x14ac:dyDescent="0.25">
      <c r="A66" s="9"/>
      <c r="B66" s="9"/>
      <c r="C66" s="9"/>
      <c r="D66" s="9"/>
      <c r="E66" s="9"/>
      <c r="F66" s="9"/>
      <c r="G66" s="9"/>
      <c r="I66" s="461" t="str">
        <f t="shared" si="1"/>
        <v>F</v>
      </c>
      <c r="J66" s="532"/>
      <c r="K66" s="533"/>
      <c r="L66" s="533"/>
      <c r="M66" s="1173" t="s">
        <v>1350</v>
      </c>
      <c r="N66" s="1174" t="str">
        <f>IF($J48=$A$89,"(1+K1+K2)*(1+K3)","(1+AC + S + R + G)*(1 + DF)*(1+L)")</f>
        <v>(1+AC + S + R + G)*(1 + DF)*(1+L)</v>
      </c>
      <c r="O66" s="1174"/>
      <c r="P66" s="1174"/>
      <c r="Q66" s="1175" t="s">
        <v>1351</v>
      </c>
      <c r="R66" s="533"/>
      <c r="S66" s="536"/>
      <c r="T66" s="538"/>
      <c r="U66" s="538"/>
    </row>
    <row r="67" spans="1:28" ht="16.5" x14ac:dyDescent="0.2">
      <c r="A67" s="9"/>
      <c r="B67" s="9"/>
      <c r="C67" s="9"/>
      <c r="D67" s="9"/>
      <c r="E67" s="9"/>
      <c r="F67" s="9"/>
      <c r="G67" s="9"/>
      <c r="I67" s="461" t="str">
        <f t="shared" si="1"/>
        <v>F</v>
      </c>
      <c r="J67" s="532"/>
      <c r="K67" s="533"/>
      <c r="L67" s="533"/>
      <c r="M67" s="1173"/>
      <c r="N67" s="1176" t="s">
        <v>1352</v>
      </c>
      <c r="O67" s="1176"/>
      <c r="P67" s="1176"/>
      <c r="Q67" s="1175"/>
      <c r="R67" s="533"/>
      <c r="S67" s="536"/>
      <c r="T67" s="538"/>
      <c r="U67" s="538"/>
    </row>
    <row r="68" spans="1:28" ht="15" customHeight="1" x14ac:dyDescent="0.2">
      <c r="A68" s="9"/>
      <c r="B68" s="9"/>
      <c r="C68" s="9"/>
      <c r="D68" s="9"/>
      <c r="E68" s="9"/>
      <c r="F68" s="9"/>
      <c r="G68" s="9"/>
      <c r="I68" s="461" t="str">
        <f t="shared" si="1"/>
        <v>F</v>
      </c>
      <c r="J68" s="532"/>
      <c r="K68" s="533"/>
      <c r="L68" s="533"/>
      <c r="M68" s="534"/>
      <c r="N68" s="539"/>
      <c r="O68" s="539"/>
      <c r="P68" s="539"/>
      <c r="Q68" s="535"/>
      <c r="R68" s="533"/>
      <c r="S68" s="536"/>
      <c r="T68" s="538"/>
      <c r="U68" s="538"/>
    </row>
    <row r="69" spans="1:28" ht="50.1" customHeight="1" x14ac:dyDescent="0.2">
      <c r="A69" s="9"/>
      <c r="B69" s="9"/>
      <c r="C69" s="9"/>
      <c r="D69" s="9"/>
      <c r="E69" s="9"/>
      <c r="F69" s="9"/>
      <c r="G69" s="9"/>
      <c r="I69" s="461" t="str">
        <f t="shared" si="1"/>
        <v>F</v>
      </c>
      <c r="J69" s="1177"/>
      <c r="K69" s="1178"/>
      <c r="L69" s="1178"/>
      <c r="M69" s="1178"/>
      <c r="N69" s="1178"/>
      <c r="O69" s="1178"/>
      <c r="P69" s="1178"/>
      <c r="Q69" s="1178"/>
      <c r="R69" s="1178"/>
      <c r="S69" s="1179"/>
      <c r="T69" s="543"/>
      <c r="U69" s="543"/>
    </row>
    <row r="70" spans="1:28" ht="16.5" x14ac:dyDescent="0.3">
      <c r="A70" s="9"/>
      <c r="B70" s="9"/>
      <c r="C70" s="9"/>
      <c r="D70" s="9"/>
      <c r="E70" s="9"/>
      <c r="F70" s="9"/>
      <c r="G70" s="9"/>
      <c r="I70" s="461" t="str">
        <f t="shared" si="1"/>
        <v>F</v>
      </c>
      <c r="J70" s="529"/>
      <c r="K70" s="501"/>
      <c r="L70" s="501"/>
      <c r="M70" s="501"/>
      <c r="N70" s="501"/>
      <c r="O70" s="501"/>
      <c r="P70" s="501"/>
      <c r="Q70" s="501"/>
      <c r="R70" s="501"/>
      <c r="S70" s="502"/>
    </row>
    <row r="71" spans="1:28" ht="16.5" x14ac:dyDescent="0.3">
      <c r="A71" s="9"/>
      <c r="B71" s="9"/>
      <c r="C71" s="9"/>
      <c r="D71" s="9"/>
      <c r="E71" s="9"/>
      <c r="F71" s="9"/>
      <c r="G71" s="9"/>
      <c r="I71" s="461" t="str">
        <f t="shared" si="1"/>
        <v>F</v>
      </c>
      <c r="J71" s="529"/>
      <c r="K71" s="501"/>
      <c r="L71" s="501"/>
      <c r="M71" s="501"/>
      <c r="N71" s="501"/>
      <c r="O71" s="501"/>
      <c r="P71" s="501"/>
      <c r="Q71" s="501"/>
      <c r="R71" s="501"/>
      <c r="S71" s="502"/>
    </row>
    <row r="72" spans="1:28" ht="16.5" x14ac:dyDescent="0.3">
      <c r="A72" s="9"/>
      <c r="B72" s="9"/>
      <c r="C72" s="9"/>
      <c r="D72" s="9"/>
      <c r="E72" s="9"/>
      <c r="F72" s="9"/>
      <c r="G72" s="9"/>
      <c r="I72" s="461" t="str">
        <f t="shared" si="1"/>
        <v>F</v>
      </c>
      <c r="J72" s="529" t="s">
        <v>1354</v>
      </c>
      <c r="K72" s="501"/>
      <c r="L72" s="501"/>
      <c r="M72" s="501"/>
      <c r="N72" s="501"/>
      <c r="O72" s="501"/>
      <c r="P72" s="501"/>
      <c r="Q72" s="501"/>
      <c r="R72" s="501"/>
      <c r="S72" s="502"/>
    </row>
    <row r="73" spans="1:28" ht="99.95" customHeight="1" x14ac:dyDescent="0.2">
      <c r="A73" s="9"/>
      <c r="B73" s="9"/>
      <c r="C73" s="9"/>
      <c r="D73" s="9"/>
      <c r="E73" s="9"/>
      <c r="F73" s="9"/>
      <c r="G73" s="9"/>
      <c r="I73" s="461" t="str">
        <f t="shared" si="1"/>
        <v>F</v>
      </c>
      <c r="J73" s="1167"/>
      <c r="K73" s="1168"/>
      <c r="L73" s="1168"/>
      <c r="M73" s="1168"/>
      <c r="N73" s="1168"/>
      <c r="O73" s="1168"/>
      <c r="P73" s="1168"/>
      <c r="Q73" s="1168"/>
      <c r="R73" s="1168"/>
      <c r="S73" s="1169"/>
      <c r="T73" s="545"/>
      <c r="U73" s="545"/>
    </row>
    <row r="74" spans="1:28" x14ac:dyDescent="0.25">
      <c r="A74" s="9"/>
      <c r="B74" s="9"/>
      <c r="C74" s="9"/>
      <c r="D74" s="9"/>
      <c r="E74" s="9"/>
      <c r="F74" s="9"/>
      <c r="G74" s="9"/>
      <c r="I74" s="107" t="str">
        <f t="shared" si="1"/>
        <v>F</v>
      </c>
      <c r="J74" s="503"/>
      <c r="K74" s="503"/>
      <c r="L74" s="503"/>
      <c r="M74" s="503"/>
      <c r="N74" s="503"/>
      <c r="O74" s="503"/>
      <c r="P74" s="503"/>
      <c r="Q74" s="503"/>
      <c r="R74" s="503"/>
      <c r="S74" s="503"/>
    </row>
    <row r="75" spans="1:28" hidden="1" x14ac:dyDescent="0.25">
      <c r="A75" s="9"/>
      <c r="B75" s="9"/>
      <c r="C75" s="9"/>
      <c r="D75" s="9"/>
      <c r="E75" s="9"/>
      <c r="F75" s="9"/>
      <c r="G75" s="9"/>
      <c r="I75" s="9" t="e">
        <f>IF(#REF!=0,"","F")</f>
        <v>#REF!</v>
      </c>
    </row>
    <row r="76" spans="1:28" s="460" customFormat="1" x14ac:dyDescent="0.25">
      <c r="A76" s="9"/>
      <c r="B76" s="9"/>
      <c r="C76" s="9"/>
      <c r="D76" s="9"/>
      <c r="E76" s="9"/>
      <c r="F76" s="9"/>
      <c r="G76" s="9"/>
      <c r="H76" s="9"/>
      <c r="I76" s="9"/>
      <c r="V76" s="9"/>
      <c r="W76" s="9"/>
      <c r="X76" s="9"/>
      <c r="Y76" s="9"/>
      <c r="Z76" s="9"/>
      <c r="AA76" s="9"/>
      <c r="AB76" s="9"/>
    </row>
    <row r="77" spans="1:28" s="460" customFormat="1" x14ac:dyDescent="0.25">
      <c r="A77" s="9"/>
      <c r="B77" s="9"/>
      <c r="C77" s="9"/>
      <c r="D77" s="9"/>
      <c r="E77" s="9"/>
      <c r="F77" s="9"/>
      <c r="G77" s="9"/>
      <c r="H77" s="9"/>
      <c r="I77" s="9"/>
      <c r="V77" s="9"/>
      <c r="W77" s="9"/>
      <c r="X77" s="9"/>
      <c r="Y77" s="9"/>
      <c r="Z77" s="9"/>
      <c r="AA77" s="9"/>
      <c r="AB77" s="9"/>
    </row>
    <row r="78" spans="1:28" s="460" customFormat="1" x14ac:dyDescent="0.25">
      <c r="A78" s="9"/>
      <c r="B78" s="9"/>
      <c r="C78" s="9"/>
      <c r="D78" s="9"/>
      <c r="E78" s="9"/>
      <c r="F78" s="9"/>
      <c r="G78" s="9"/>
      <c r="H78" s="9"/>
      <c r="I78" s="9"/>
      <c r="V78" s="9"/>
      <c r="W78" s="9"/>
      <c r="X78" s="9"/>
      <c r="Y78" s="9"/>
      <c r="Z78" s="9"/>
      <c r="AA78" s="9"/>
      <c r="AB78" s="9"/>
    </row>
    <row r="79" spans="1:28" s="460" customFormat="1" x14ac:dyDescent="0.25">
      <c r="A79" s="9"/>
      <c r="B79" s="9"/>
      <c r="C79" s="9"/>
      <c r="D79" s="9"/>
      <c r="E79" s="9"/>
      <c r="F79" s="9"/>
      <c r="G79" s="9"/>
      <c r="H79" s="9"/>
      <c r="I79" s="9"/>
      <c r="V79" s="9"/>
      <c r="W79" s="9"/>
      <c r="X79" s="9"/>
      <c r="Y79" s="9"/>
      <c r="Z79" s="9"/>
      <c r="AA79" s="9"/>
      <c r="AB79" s="9"/>
    </row>
    <row r="80" spans="1:28" s="460" customFormat="1" x14ac:dyDescent="0.25">
      <c r="A80" s="9"/>
      <c r="B80" s="9"/>
      <c r="C80" s="9"/>
      <c r="D80" s="9"/>
      <c r="E80" s="9"/>
      <c r="F80" s="9"/>
      <c r="G80" s="9"/>
      <c r="H80" s="9"/>
      <c r="I80" s="9"/>
      <c r="V80" s="9"/>
      <c r="W80" s="9"/>
      <c r="X80" s="9"/>
      <c r="Y80" s="9"/>
      <c r="Z80" s="9"/>
      <c r="AA80" s="9"/>
      <c r="AB80" s="9"/>
    </row>
    <row r="81" spans="1:28" s="460" customFormat="1" x14ac:dyDescent="0.25">
      <c r="A81" s="460" t="s">
        <v>1361</v>
      </c>
      <c r="H81" s="9"/>
      <c r="I81" s="9"/>
      <c r="V81" s="9"/>
      <c r="W81" s="9"/>
      <c r="X81" s="9"/>
      <c r="Y81" s="9"/>
      <c r="Z81" s="9"/>
      <c r="AA81" s="9"/>
      <c r="AB81" s="9"/>
    </row>
    <row r="82" spans="1:28" s="460" customFormat="1" x14ac:dyDescent="0.25">
      <c r="A82" s="460" t="s">
        <v>1312</v>
      </c>
      <c r="H82" s="9"/>
      <c r="I82" s="9"/>
      <c r="V82" s="9"/>
      <c r="W82" s="9"/>
      <c r="X82" s="9"/>
      <c r="Y82" s="9"/>
      <c r="Z82" s="9"/>
      <c r="AA82" s="9"/>
      <c r="AB82" s="9"/>
    </row>
    <row r="83" spans="1:28" s="460" customFormat="1" x14ac:dyDescent="0.25">
      <c r="A83" s="460" t="s">
        <v>1321</v>
      </c>
      <c r="H83" s="9"/>
      <c r="I83" s="9"/>
      <c r="V83" s="9"/>
      <c r="W83" s="9"/>
      <c r="X83" s="9"/>
      <c r="Y83" s="9"/>
      <c r="Z83" s="9"/>
      <c r="AA83" s="9"/>
      <c r="AB83" s="9"/>
    </row>
    <row r="84" spans="1:28" s="460" customFormat="1" x14ac:dyDescent="0.25">
      <c r="A84" s="460" t="s">
        <v>1326</v>
      </c>
      <c r="H84" s="9"/>
      <c r="I84" s="9"/>
      <c r="V84" s="9"/>
      <c r="W84" s="9"/>
      <c r="X84" s="9"/>
      <c r="Y84" s="9"/>
      <c r="Z84" s="9"/>
      <c r="AA84" s="9"/>
      <c r="AB84" s="9"/>
    </row>
    <row r="85" spans="1:28" s="460" customFormat="1" x14ac:dyDescent="0.25">
      <c r="A85" s="460" t="s">
        <v>1337</v>
      </c>
      <c r="H85" s="9"/>
      <c r="I85" s="9"/>
      <c r="V85" s="9"/>
      <c r="W85" s="9"/>
      <c r="X85" s="9"/>
      <c r="Y85" s="9"/>
      <c r="Z85" s="9"/>
      <c r="AA85" s="9"/>
      <c r="AB85" s="9"/>
    </row>
    <row r="86" spans="1:28" s="460" customFormat="1" x14ac:dyDescent="0.25">
      <c r="A86" s="460" t="s">
        <v>1339</v>
      </c>
      <c r="H86" s="9"/>
      <c r="I86" s="9"/>
      <c r="V86" s="9"/>
      <c r="W86" s="9"/>
      <c r="X86" s="9"/>
      <c r="Y86" s="9"/>
      <c r="Z86" s="9"/>
      <c r="AA86" s="9"/>
      <c r="AB86" s="9"/>
    </row>
    <row r="87" spans="1:28" s="460" customFormat="1" x14ac:dyDescent="0.25">
      <c r="A87" s="460" t="s">
        <v>1348</v>
      </c>
      <c r="H87" s="9"/>
      <c r="I87" s="9"/>
      <c r="V87" s="9"/>
      <c r="W87" s="9"/>
      <c r="X87" s="9"/>
      <c r="Y87" s="9"/>
      <c r="Z87" s="9"/>
      <c r="AA87" s="9"/>
      <c r="AB87" s="9"/>
    </row>
    <row r="88" spans="1:28" s="460" customFormat="1" x14ac:dyDescent="0.25">
      <c r="A88" s="460" t="s">
        <v>1353</v>
      </c>
      <c r="H88" s="9"/>
      <c r="I88" s="9"/>
      <c r="V88" s="9"/>
      <c r="W88" s="9"/>
      <c r="X88" s="9"/>
      <c r="Y88" s="9"/>
      <c r="Z88" s="9"/>
      <c r="AA88" s="9"/>
      <c r="AB88" s="9"/>
    </row>
    <row r="89" spans="1:28" s="460" customFormat="1" x14ac:dyDescent="0.25">
      <c r="A89" s="460" t="s">
        <v>1355</v>
      </c>
      <c r="H89" s="9"/>
      <c r="I89" s="9"/>
      <c r="V89" s="9"/>
      <c r="W89" s="9"/>
      <c r="X89" s="9"/>
      <c r="Y89" s="9"/>
      <c r="Z89" s="9"/>
      <c r="AA89" s="9"/>
      <c r="AB89" s="9"/>
    </row>
  </sheetData>
  <sheetProtection autoFilter="0"/>
  <autoFilter ref="I13:I75" xr:uid="{57EFFB71-887C-473D-8AD5-FD073FA9A05C}">
    <filterColumn colId="0">
      <filters>
        <filter val="F"/>
      </filters>
    </filterColumn>
  </autoFilter>
  <mergeCells count="81">
    <mergeCell ref="J4:S4"/>
    <mergeCell ref="Q5:S5"/>
    <mergeCell ref="Q7:S7"/>
    <mergeCell ref="I8:I12"/>
    <mergeCell ref="Q8:S8"/>
    <mergeCell ref="J12:Q12"/>
    <mergeCell ref="R12:S12"/>
    <mergeCell ref="W18:AB18"/>
    <mergeCell ref="J13:Q13"/>
    <mergeCell ref="R13:S13"/>
    <mergeCell ref="J16:S16"/>
    <mergeCell ref="J18:S18"/>
    <mergeCell ref="J21:Q22"/>
    <mergeCell ref="R21:R22"/>
    <mergeCell ref="S21:S22"/>
    <mergeCell ref="W21:Y22"/>
    <mergeCell ref="J19:S19"/>
    <mergeCell ref="J23:Q23"/>
    <mergeCell ref="W23:Y23"/>
    <mergeCell ref="J24:Q24"/>
    <mergeCell ref="W24:Y24"/>
    <mergeCell ref="J25:Q25"/>
    <mergeCell ref="W25:Y25"/>
    <mergeCell ref="J26:Q26"/>
    <mergeCell ref="W26:Y26"/>
    <mergeCell ref="J27:Q27"/>
    <mergeCell ref="W27:Y27"/>
    <mergeCell ref="J28:Q28"/>
    <mergeCell ref="W28:Y28"/>
    <mergeCell ref="J29:Q29"/>
    <mergeCell ref="W29:Y29"/>
    <mergeCell ref="J39:S39"/>
    <mergeCell ref="J30:Q30"/>
    <mergeCell ref="W30:Y30"/>
    <mergeCell ref="J31:Q31"/>
    <mergeCell ref="W31:Y31"/>
    <mergeCell ref="J32:Q32"/>
    <mergeCell ref="K33:S33"/>
    <mergeCell ref="J35:S35"/>
    <mergeCell ref="M36:M37"/>
    <mergeCell ref="N36:P36"/>
    <mergeCell ref="Q36:Q37"/>
    <mergeCell ref="N37:P37"/>
    <mergeCell ref="J42:S42"/>
    <mergeCell ref="J45:S45"/>
    <mergeCell ref="J47:S47"/>
    <mergeCell ref="J48:S48"/>
    <mergeCell ref="J50:Q51"/>
    <mergeCell ref="R50:R51"/>
    <mergeCell ref="S50:S51"/>
    <mergeCell ref="W50:Y51"/>
    <mergeCell ref="Z50:Z51"/>
    <mergeCell ref="AA50:AA51"/>
    <mergeCell ref="AB50:AB51"/>
    <mergeCell ref="J52:Q52"/>
    <mergeCell ref="W52:Y52"/>
    <mergeCell ref="J53:Q53"/>
    <mergeCell ref="W53:Y53"/>
    <mergeCell ref="J54:Q54"/>
    <mergeCell ref="W54:Y54"/>
    <mergeCell ref="J55:Q55"/>
    <mergeCell ref="W55:Y55"/>
    <mergeCell ref="K63:S63"/>
    <mergeCell ref="J56:Q56"/>
    <mergeCell ref="W56:Y56"/>
    <mergeCell ref="J57:Q57"/>
    <mergeCell ref="W57:Y57"/>
    <mergeCell ref="J58:Q58"/>
    <mergeCell ref="W58:Y58"/>
    <mergeCell ref="J59:Q59"/>
    <mergeCell ref="W59:Y59"/>
    <mergeCell ref="J60:Q60"/>
    <mergeCell ref="W60:Y60"/>
    <mergeCell ref="J61:Q61"/>
    <mergeCell ref="J73:S73"/>
    <mergeCell ref="J65:S65"/>
    <mergeCell ref="M66:M67"/>
    <mergeCell ref="N66:P66"/>
    <mergeCell ref="Q66:Q67"/>
    <mergeCell ref="N67:P67"/>
    <mergeCell ref="J69:S69"/>
  </mergeCells>
  <conditionalFormatting sqref="J32:S32">
    <cfRule type="expression" dxfId="4" priority="1" stopIfTrue="1">
      <formula>DESONERACAO="não"</formula>
    </cfRule>
  </conditionalFormatting>
  <conditionalFormatting sqref="J61:U61">
    <cfRule type="expression" dxfId="3" priority="2" stopIfTrue="1">
      <formula>DESONERACAO="não"</formula>
    </cfRule>
  </conditionalFormatting>
  <conditionalFormatting sqref="S31:U31 S60:U60">
    <cfRule type="expression" dxfId="2" priority="5" stopIfTrue="1">
      <formula>DESONERACAO="não"</formula>
    </cfRule>
  </conditionalFormatting>
  <conditionalFormatting sqref="W31 W60:Y60">
    <cfRule type="expression" dxfId="1" priority="3" stopIfTrue="1">
      <formula>AND(W31&lt;&gt;"OK",W31&lt;&gt;"-",W31&lt;&gt;"")</formula>
    </cfRule>
    <cfRule type="cellIs" dxfId="0" priority="4" stopIfTrue="1" operator="equal">
      <formula>"OK"</formula>
    </cfRule>
  </conditionalFormatting>
  <dataValidations count="7">
    <dataValidation type="list" allowBlank="1" showErrorMessage="1" sqref="JH19:JQ19 TD19:TM19 ACZ19:ADI19 AMV19:ANE19 AWR19:AXA19 BGN19:BGW19 BQJ19:BQS19 CAF19:CAO19 CKB19:CKK19 CTX19:CUG19 DDT19:DEC19 DNP19:DNY19 DXL19:DXU19 EHH19:EHQ19 ERD19:ERM19 FAZ19:FBI19 FKV19:FLE19 FUR19:FVA19 GEN19:GEW19 GOJ19:GOS19 GYF19:GYO19 HIB19:HIK19 HRX19:HSG19 IBT19:ICC19 ILP19:ILY19 IVL19:IVU19 JFH19:JFQ19 JPD19:JPM19 JYZ19:JZI19 KIV19:KJE19 KSR19:KTA19 LCN19:LCW19 LMJ19:LMS19 LWF19:LWO19 MGB19:MGK19 MPX19:MQG19 MZT19:NAC19 NJP19:NJY19 NTL19:NTU19 ODH19:ODQ19 OND19:ONM19 OWZ19:OXI19 PGV19:PHE19 PQR19:PRA19 QAN19:QAW19 QKJ19:QKS19 QUF19:QUO19 REB19:REK19 RNX19:ROG19 RXT19:RYC19 SHP19:SHY19 SRL19:SRU19 TBH19:TBQ19 TLD19:TLM19 TUZ19:TVI19 UEV19:UFE19 UOR19:UPA19 UYN19:UYW19 VIJ19:VIS19 VSF19:VSO19 WCB19:WCK19 WLX19:WMG19 WVT19:WWC19 JH65496:JQ65496 TD65496:TM65496 ACZ65496:ADI65496 AMV65496:ANE65496 AWR65496:AXA65496 BGN65496:BGW65496 BQJ65496:BQS65496 CAF65496:CAO65496 CKB65496:CKK65496 CTX65496:CUG65496 DDT65496:DEC65496 DNP65496:DNY65496 DXL65496:DXU65496 EHH65496:EHQ65496 ERD65496:ERM65496 FAZ65496:FBI65496 FKV65496:FLE65496 FUR65496:FVA65496 GEN65496:GEW65496 GOJ65496:GOS65496 GYF65496:GYO65496 HIB65496:HIK65496 HRX65496:HSG65496 IBT65496:ICC65496 ILP65496:ILY65496 IVL65496:IVU65496 JFH65496:JFQ65496 JPD65496:JPM65496 JYZ65496:JZI65496 KIV65496:KJE65496 KSR65496:KTA65496 LCN65496:LCW65496 LMJ65496:LMS65496 LWF65496:LWO65496 MGB65496:MGK65496 MPX65496:MQG65496 MZT65496:NAC65496 NJP65496:NJY65496 NTL65496:NTU65496 ODH65496:ODQ65496 OND65496:ONM65496 OWZ65496:OXI65496 PGV65496:PHE65496 PQR65496:PRA65496 QAN65496:QAW65496 QKJ65496:QKS65496 QUF65496:QUO65496 REB65496:REK65496 RNX65496:ROG65496 RXT65496:RYC65496 SHP65496:SHY65496 SRL65496:SRU65496 TBH65496:TBQ65496 TLD65496:TLM65496 TUZ65496:TVI65496 UEV65496:UFE65496 UOR65496:UPA65496 UYN65496:UYW65496 VIJ65496:VIS65496 VSF65496:VSO65496 WCB65496:WCK65496 WLX65496:WMG65496 WVT65496:WWC65496 JH131032:JQ131032 TD131032:TM131032 ACZ131032:ADI131032 AMV131032:ANE131032 AWR131032:AXA131032 BGN131032:BGW131032 BQJ131032:BQS131032 CAF131032:CAO131032 CKB131032:CKK131032 CTX131032:CUG131032 DDT131032:DEC131032 DNP131032:DNY131032 DXL131032:DXU131032 EHH131032:EHQ131032 ERD131032:ERM131032 FAZ131032:FBI131032 FKV131032:FLE131032 FUR131032:FVA131032 GEN131032:GEW131032 GOJ131032:GOS131032 GYF131032:GYO131032 HIB131032:HIK131032 HRX131032:HSG131032 IBT131032:ICC131032 ILP131032:ILY131032 IVL131032:IVU131032 JFH131032:JFQ131032 JPD131032:JPM131032 JYZ131032:JZI131032 KIV131032:KJE131032 KSR131032:KTA131032 LCN131032:LCW131032 LMJ131032:LMS131032 LWF131032:LWO131032 MGB131032:MGK131032 MPX131032:MQG131032 MZT131032:NAC131032 NJP131032:NJY131032 NTL131032:NTU131032 ODH131032:ODQ131032 OND131032:ONM131032 OWZ131032:OXI131032 PGV131032:PHE131032 PQR131032:PRA131032 QAN131032:QAW131032 QKJ131032:QKS131032 QUF131032:QUO131032 REB131032:REK131032 RNX131032:ROG131032 RXT131032:RYC131032 SHP131032:SHY131032 SRL131032:SRU131032 TBH131032:TBQ131032 TLD131032:TLM131032 TUZ131032:TVI131032 UEV131032:UFE131032 UOR131032:UPA131032 UYN131032:UYW131032 VIJ131032:VIS131032 VSF131032:VSO131032 WCB131032:WCK131032 WLX131032:WMG131032 WVT131032:WWC131032 JH196568:JQ196568 TD196568:TM196568 ACZ196568:ADI196568 AMV196568:ANE196568 AWR196568:AXA196568 BGN196568:BGW196568 BQJ196568:BQS196568 CAF196568:CAO196568 CKB196568:CKK196568 CTX196568:CUG196568 DDT196568:DEC196568 DNP196568:DNY196568 DXL196568:DXU196568 EHH196568:EHQ196568 ERD196568:ERM196568 FAZ196568:FBI196568 FKV196568:FLE196568 FUR196568:FVA196568 GEN196568:GEW196568 GOJ196568:GOS196568 GYF196568:GYO196568 HIB196568:HIK196568 HRX196568:HSG196568 IBT196568:ICC196568 ILP196568:ILY196568 IVL196568:IVU196568 JFH196568:JFQ196568 JPD196568:JPM196568 JYZ196568:JZI196568 KIV196568:KJE196568 KSR196568:KTA196568 LCN196568:LCW196568 LMJ196568:LMS196568 LWF196568:LWO196568 MGB196568:MGK196568 MPX196568:MQG196568 MZT196568:NAC196568 NJP196568:NJY196568 NTL196568:NTU196568 ODH196568:ODQ196568 OND196568:ONM196568 OWZ196568:OXI196568 PGV196568:PHE196568 PQR196568:PRA196568 QAN196568:QAW196568 QKJ196568:QKS196568 QUF196568:QUO196568 REB196568:REK196568 RNX196568:ROG196568 RXT196568:RYC196568 SHP196568:SHY196568 SRL196568:SRU196568 TBH196568:TBQ196568 TLD196568:TLM196568 TUZ196568:TVI196568 UEV196568:UFE196568 UOR196568:UPA196568 UYN196568:UYW196568 VIJ196568:VIS196568 VSF196568:VSO196568 WCB196568:WCK196568 WLX196568:WMG196568 WVT196568:WWC196568 JH262104:JQ262104 TD262104:TM262104 ACZ262104:ADI262104 AMV262104:ANE262104 AWR262104:AXA262104 BGN262104:BGW262104 BQJ262104:BQS262104 CAF262104:CAO262104 CKB262104:CKK262104 CTX262104:CUG262104 DDT262104:DEC262104 DNP262104:DNY262104 DXL262104:DXU262104 EHH262104:EHQ262104 ERD262104:ERM262104 FAZ262104:FBI262104 FKV262104:FLE262104 FUR262104:FVA262104 GEN262104:GEW262104 GOJ262104:GOS262104 GYF262104:GYO262104 HIB262104:HIK262104 HRX262104:HSG262104 IBT262104:ICC262104 ILP262104:ILY262104 IVL262104:IVU262104 JFH262104:JFQ262104 JPD262104:JPM262104 JYZ262104:JZI262104 KIV262104:KJE262104 KSR262104:KTA262104 LCN262104:LCW262104 LMJ262104:LMS262104 LWF262104:LWO262104 MGB262104:MGK262104 MPX262104:MQG262104 MZT262104:NAC262104 NJP262104:NJY262104 NTL262104:NTU262104 ODH262104:ODQ262104 OND262104:ONM262104 OWZ262104:OXI262104 PGV262104:PHE262104 PQR262104:PRA262104 QAN262104:QAW262104 QKJ262104:QKS262104 QUF262104:QUO262104 REB262104:REK262104 RNX262104:ROG262104 RXT262104:RYC262104 SHP262104:SHY262104 SRL262104:SRU262104 TBH262104:TBQ262104 TLD262104:TLM262104 TUZ262104:TVI262104 UEV262104:UFE262104 UOR262104:UPA262104 UYN262104:UYW262104 VIJ262104:VIS262104 VSF262104:VSO262104 WCB262104:WCK262104 WLX262104:WMG262104 WVT262104:WWC262104 JH327640:JQ327640 TD327640:TM327640 ACZ327640:ADI327640 AMV327640:ANE327640 AWR327640:AXA327640 BGN327640:BGW327640 BQJ327640:BQS327640 CAF327640:CAO327640 CKB327640:CKK327640 CTX327640:CUG327640 DDT327640:DEC327640 DNP327640:DNY327640 DXL327640:DXU327640 EHH327640:EHQ327640 ERD327640:ERM327640 FAZ327640:FBI327640 FKV327640:FLE327640 FUR327640:FVA327640 GEN327640:GEW327640 GOJ327640:GOS327640 GYF327640:GYO327640 HIB327640:HIK327640 HRX327640:HSG327640 IBT327640:ICC327640 ILP327640:ILY327640 IVL327640:IVU327640 JFH327640:JFQ327640 JPD327640:JPM327640 JYZ327640:JZI327640 KIV327640:KJE327640 KSR327640:KTA327640 LCN327640:LCW327640 LMJ327640:LMS327640 LWF327640:LWO327640 MGB327640:MGK327640 MPX327640:MQG327640 MZT327640:NAC327640 NJP327640:NJY327640 NTL327640:NTU327640 ODH327640:ODQ327640 OND327640:ONM327640 OWZ327640:OXI327640 PGV327640:PHE327640 PQR327640:PRA327640 QAN327640:QAW327640 QKJ327640:QKS327640 QUF327640:QUO327640 REB327640:REK327640 RNX327640:ROG327640 RXT327640:RYC327640 SHP327640:SHY327640 SRL327640:SRU327640 TBH327640:TBQ327640 TLD327640:TLM327640 TUZ327640:TVI327640 UEV327640:UFE327640 UOR327640:UPA327640 UYN327640:UYW327640 VIJ327640:VIS327640 VSF327640:VSO327640 WCB327640:WCK327640 WLX327640:WMG327640 WVT327640:WWC327640 JH393176:JQ393176 TD393176:TM393176 ACZ393176:ADI393176 AMV393176:ANE393176 AWR393176:AXA393176 BGN393176:BGW393176 BQJ393176:BQS393176 CAF393176:CAO393176 CKB393176:CKK393176 CTX393176:CUG393176 DDT393176:DEC393176 DNP393176:DNY393176 DXL393176:DXU393176 EHH393176:EHQ393176 ERD393176:ERM393176 FAZ393176:FBI393176 FKV393176:FLE393176 FUR393176:FVA393176 GEN393176:GEW393176 GOJ393176:GOS393176 GYF393176:GYO393176 HIB393176:HIK393176 HRX393176:HSG393176 IBT393176:ICC393176 ILP393176:ILY393176 IVL393176:IVU393176 JFH393176:JFQ393176 JPD393176:JPM393176 JYZ393176:JZI393176 KIV393176:KJE393176 KSR393176:KTA393176 LCN393176:LCW393176 LMJ393176:LMS393176 LWF393176:LWO393176 MGB393176:MGK393176 MPX393176:MQG393176 MZT393176:NAC393176 NJP393176:NJY393176 NTL393176:NTU393176 ODH393176:ODQ393176 OND393176:ONM393176 OWZ393176:OXI393176 PGV393176:PHE393176 PQR393176:PRA393176 QAN393176:QAW393176 QKJ393176:QKS393176 QUF393176:QUO393176 REB393176:REK393176 RNX393176:ROG393176 RXT393176:RYC393176 SHP393176:SHY393176 SRL393176:SRU393176 TBH393176:TBQ393176 TLD393176:TLM393176 TUZ393176:TVI393176 UEV393176:UFE393176 UOR393176:UPA393176 UYN393176:UYW393176 VIJ393176:VIS393176 VSF393176:VSO393176 WCB393176:WCK393176 WLX393176:WMG393176 WVT393176:WWC393176 JH458712:JQ458712 TD458712:TM458712 ACZ458712:ADI458712 AMV458712:ANE458712 AWR458712:AXA458712 BGN458712:BGW458712 BQJ458712:BQS458712 CAF458712:CAO458712 CKB458712:CKK458712 CTX458712:CUG458712 DDT458712:DEC458712 DNP458712:DNY458712 DXL458712:DXU458712 EHH458712:EHQ458712 ERD458712:ERM458712 FAZ458712:FBI458712 FKV458712:FLE458712 FUR458712:FVA458712 GEN458712:GEW458712 GOJ458712:GOS458712 GYF458712:GYO458712 HIB458712:HIK458712 HRX458712:HSG458712 IBT458712:ICC458712 ILP458712:ILY458712 IVL458712:IVU458712 JFH458712:JFQ458712 JPD458712:JPM458712 JYZ458712:JZI458712 KIV458712:KJE458712 KSR458712:KTA458712 LCN458712:LCW458712 LMJ458712:LMS458712 LWF458712:LWO458712 MGB458712:MGK458712 MPX458712:MQG458712 MZT458712:NAC458712 NJP458712:NJY458712 NTL458712:NTU458712 ODH458712:ODQ458712 OND458712:ONM458712 OWZ458712:OXI458712 PGV458712:PHE458712 PQR458712:PRA458712 QAN458712:QAW458712 QKJ458712:QKS458712 QUF458712:QUO458712 REB458712:REK458712 RNX458712:ROG458712 RXT458712:RYC458712 SHP458712:SHY458712 SRL458712:SRU458712 TBH458712:TBQ458712 TLD458712:TLM458712 TUZ458712:TVI458712 UEV458712:UFE458712 UOR458712:UPA458712 UYN458712:UYW458712 VIJ458712:VIS458712 VSF458712:VSO458712 WCB458712:WCK458712 WLX458712:WMG458712 WVT458712:WWC458712 JH524248:JQ524248 TD524248:TM524248 ACZ524248:ADI524248 AMV524248:ANE524248 AWR524248:AXA524248 BGN524248:BGW524248 BQJ524248:BQS524248 CAF524248:CAO524248 CKB524248:CKK524248 CTX524248:CUG524248 DDT524248:DEC524248 DNP524248:DNY524248 DXL524248:DXU524248 EHH524248:EHQ524248 ERD524248:ERM524248 FAZ524248:FBI524248 FKV524248:FLE524248 FUR524248:FVA524248 GEN524248:GEW524248 GOJ524248:GOS524248 GYF524248:GYO524248 HIB524248:HIK524248 HRX524248:HSG524248 IBT524248:ICC524248 ILP524248:ILY524248 IVL524248:IVU524248 JFH524248:JFQ524248 JPD524248:JPM524248 JYZ524248:JZI524248 KIV524248:KJE524248 KSR524248:KTA524248 LCN524248:LCW524248 LMJ524248:LMS524248 LWF524248:LWO524248 MGB524248:MGK524248 MPX524248:MQG524248 MZT524248:NAC524248 NJP524248:NJY524248 NTL524248:NTU524248 ODH524248:ODQ524248 OND524248:ONM524248 OWZ524248:OXI524248 PGV524248:PHE524248 PQR524248:PRA524248 QAN524248:QAW524248 QKJ524248:QKS524248 QUF524248:QUO524248 REB524248:REK524248 RNX524248:ROG524248 RXT524248:RYC524248 SHP524248:SHY524248 SRL524248:SRU524248 TBH524248:TBQ524248 TLD524248:TLM524248 TUZ524248:TVI524248 UEV524248:UFE524248 UOR524248:UPA524248 UYN524248:UYW524248 VIJ524248:VIS524248 VSF524248:VSO524248 WCB524248:WCK524248 WLX524248:WMG524248 WVT524248:WWC524248 JH589784:JQ589784 TD589784:TM589784 ACZ589784:ADI589784 AMV589784:ANE589784 AWR589784:AXA589784 BGN589784:BGW589784 BQJ589784:BQS589784 CAF589784:CAO589784 CKB589784:CKK589784 CTX589784:CUG589784 DDT589784:DEC589784 DNP589784:DNY589784 DXL589784:DXU589784 EHH589784:EHQ589784 ERD589784:ERM589784 FAZ589784:FBI589784 FKV589784:FLE589784 FUR589784:FVA589784 GEN589784:GEW589784 GOJ589784:GOS589784 GYF589784:GYO589784 HIB589784:HIK589784 HRX589784:HSG589784 IBT589784:ICC589784 ILP589784:ILY589784 IVL589784:IVU589784 JFH589784:JFQ589784 JPD589784:JPM589784 JYZ589784:JZI589784 KIV589784:KJE589784 KSR589784:KTA589784 LCN589784:LCW589784 LMJ589784:LMS589784 LWF589784:LWO589784 MGB589784:MGK589784 MPX589784:MQG589784 MZT589784:NAC589784 NJP589784:NJY589784 NTL589784:NTU589784 ODH589784:ODQ589784 OND589784:ONM589784 OWZ589784:OXI589784 PGV589784:PHE589784 PQR589784:PRA589784 QAN589784:QAW589784 QKJ589784:QKS589784 QUF589784:QUO589784 REB589784:REK589784 RNX589784:ROG589784 RXT589784:RYC589784 SHP589784:SHY589784 SRL589784:SRU589784 TBH589784:TBQ589784 TLD589784:TLM589784 TUZ589784:TVI589784 UEV589784:UFE589784 UOR589784:UPA589784 UYN589784:UYW589784 VIJ589784:VIS589784 VSF589784:VSO589784 WCB589784:WCK589784 WLX589784:WMG589784 WVT589784:WWC589784 JH655320:JQ655320 TD655320:TM655320 ACZ655320:ADI655320 AMV655320:ANE655320 AWR655320:AXA655320 BGN655320:BGW655320 BQJ655320:BQS655320 CAF655320:CAO655320 CKB655320:CKK655320 CTX655320:CUG655320 DDT655320:DEC655320 DNP655320:DNY655320 DXL655320:DXU655320 EHH655320:EHQ655320 ERD655320:ERM655320 FAZ655320:FBI655320 FKV655320:FLE655320 FUR655320:FVA655320 GEN655320:GEW655320 GOJ655320:GOS655320 GYF655320:GYO655320 HIB655320:HIK655320 HRX655320:HSG655320 IBT655320:ICC655320 ILP655320:ILY655320 IVL655320:IVU655320 JFH655320:JFQ655320 JPD655320:JPM655320 JYZ655320:JZI655320 KIV655320:KJE655320 KSR655320:KTA655320 LCN655320:LCW655320 LMJ655320:LMS655320 LWF655320:LWO655320 MGB655320:MGK655320 MPX655320:MQG655320 MZT655320:NAC655320 NJP655320:NJY655320 NTL655320:NTU655320 ODH655320:ODQ655320 OND655320:ONM655320 OWZ655320:OXI655320 PGV655320:PHE655320 PQR655320:PRA655320 QAN655320:QAW655320 QKJ655320:QKS655320 QUF655320:QUO655320 REB655320:REK655320 RNX655320:ROG655320 RXT655320:RYC655320 SHP655320:SHY655320 SRL655320:SRU655320 TBH655320:TBQ655320 TLD655320:TLM655320 TUZ655320:TVI655320 UEV655320:UFE655320 UOR655320:UPA655320 UYN655320:UYW655320 VIJ655320:VIS655320 VSF655320:VSO655320 WCB655320:WCK655320 WLX655320:WMG655320 WVT655320:WWC655320 JH720856:JQ720856 TD720856:TM720856 ACZ720856:ADI720856 AMV720856:ANE720856 AWR720856:AXA720856 BGN720856:BGW720856 BQJ720856:BQS720856 CAF720856:CAO720856 CKB720856:CKK720856 CTX720856:CUG720856 DDT720856:DEC720856 DNP720856:DNY720856 DXL720856:DXU720856 EHH720856:EHQ720856 ERD720856:ERM720856 FAZ720856:FBI720856 FKV720856:FLE720856 FUR720856:FVA720856 GEN720856:GEW720856 GOJ720856:GOS720856 GYF720856:GYO720856 HIB720856:HIK720856 HRX720856:HSG720856 IBT720856:ICC720856 ILP720856:ILY720856 IVL720856:IVU720856 JFH720856:JFQ720856 JPD720856:JPM720856 JYZ720856:JZI720856 KIV720856:KJE720856 KSR720856:KTA720856 LCN720856:LCW720856 LMJ720856:LMS720856 LWF720856:LWO720856 MGB720856:MGK720856 MPX720856:MQG720856 MZT720856:NAC720856 NJP720856:NJY720856 NTL720856:NTU720856 ODH720856:ODQ720856 OND720856:ONM720856 OWZ720856:OXI720856 PGV720856:PHE720856 PQR720856:PRA720856 QAN720856:QAW720856 QKJ720856:QKS720856 QUF720856:QUO720856 REB720856:REK720856 RNX720856:ROG720856 RXT720856:RYC720856 SHP720856:SHY720856 SRL720856:SRU720856 TBH720856:TBQ720856 TLD720856:TLM720856 TUZ720856:TVI720856 UEV720856:UFE720856 UOR720856:UPA720856 UYN720856:UYW720856 VIJ720856:VIS720856 VSF720856:VSO720856 WCB720856:WCK720856 WLX720856:WMG720856 WVT720856:WWC720856 JH786392:JQ786392 TD786392:TM786392 ACZ786392:ADI786392 AMV786392:ANE786392 AWR786392:AXA786392 BGN786392:BGW786392 BQJ786392:BQS786392 CAF786392:CAO786392 CKB786392:CKK786392 CTX786392:CUG786392 DDT786392:DEC786392 DNP786392:DNY786392 DXL786392:DXU786392 EHH786392:EHQ786392 ERD786392:ERM786392 FAZ786392:FBI786392 FKV786392:FLE786392 FUR786392:FVA786392 GEN786392:GEW786392 GOJ786392:GOS786392 GYF786392:GYO786392 HIB786392:HIK786392 HRX786392:HSG786392 IBT786392:ICC786392 ILP786392:ILY786392 IVL786392:IVU786392 JFH786392:JFQ786392 JPD786392:JPM786392 JYZ786392:JZI786392 KIV786392:KJE786392 KSR786392:KTA786392 LCN786392:LCW786392 LMJ786392:LMS786392 LWF786392:LWO786392 MGB786392:MGK786392 MPX786392:MQG786392 MZT786392:NAC786392 NJP786392:NJY786392 NTL786392:NTU786392 ODH786392:ODQ786392 OND786392:ONM786392 OWZ786392:OXI786392 PGV786392:PHE786392 PQR786392:PRA786392 QAN786392:QAW786392 QKJ786392:QKS786392 QUF786392:QUO786392 REB786392:REK786392 RNX786392:ROG786392 RXT786392:RYC786392 SHP786392:SHY786392 SRL786392:SRU786392 TBH786392:TBQ786392 TLD786392:TLM786392 TUZ786392:TVI786392 UEV786392:UFE786392 UOR786392:UPA786392 UYN786392:UYW786392 VIJ786392:VIS786392 VSF786392:VSO786392 WCB786392:WCK786392 WLX786392:WMG786392 WVT786392:WWC786392 JH851928:JQ851928 TD851928:TM851928 ACZ851928:ADI851928 AMV851928:ANE851928 AWR851928:AXA851928 BGN851928:BGW851928 BQJ851928:BQS851928 CAF851928:CAO851928 CKB851928:CKK851928 CTX851928:CUG851928 DDT851928:DEC851928 DNP851928:DNY851928 DXL851928:DXU851928 EHH851928:EHQ851928 ERD851928:ERM851928 FAZ851928:FBI851928 FKV851928:FLE851928 FUR851928:FVA851928 GEN851928:GEW851928 GOJ851928:GOS851928 GYF851928:GYO851928 HIB851928:HIK851928 HRX851928:HSG851928 IBT851928:ICC851928 ILP851928:ILY851928 IVL851928:IVU851928 JFH851928:JFQ851928 JPD851928:JPM851928 JYZ851928:JZI851928 KIV851928:KJE851928 KSR851928:KTA851928 LCN851928:LCW851928 LMJ851928:LMS851928 LWF851928:LWO851928 MGB851928:MGK851928 MPX851928:MQG851928 MZT851928:NAC851928 NJP851928:NJY851928 NTL851928:NTU851928 ODH851928:ODQ851928 OND851928:ONM851928 OWZ851928:OXI851928 PGV851928:PHE851928 PQR851928:PRA851928 QAN851928:QAW851928 QKJ851928:QKS851928 QUF851928:QUO851928 REB851928:REK851928 RNX851928:ROG851928 RXT851928:RYC851928 SHP851928:SHY851928 SRL851928:SRU851928 TBH851928:TBQ851928 TLD851928:TLM851928 TUZ851928:TVI851928 UEV851928:UFE851928 UOR851928:UPA851928 UYN851928:UYW851928 VIJ851928:VIS851928 VSF851928:VSO851928 WCB851928:WCK851928 WLX851928:WMG851928 WVT851928:WWC851928 JH917464:JQ917464 TD917464:TM917464 ACZ917464:ADI917464 AMV917464:ANE917464 AWR917464:AXA917464 BGN917464:BGW917464 BQJ917464:BQS917464 CAF917464:CAO917464 CKB917464:CKK917464 CTX917464:CUG917464 DDT917464:DEC917464 DNP917464:DNY917464 DXL917464:DXU917464 EHH917464:EHQ917464 ERD917464:ERM917464 FAZ917464:FBI917464 FKV917464:FLE917464 FUR917464:FVA917464 GEN917464:GEW917464 GOJ917464:GOS917464 GYF917464:GYO917464 HIB917464:HIK917464 HRX917464:HSG917464 IBT917464:ICC917464 ILP917464:ILY917464 IVL917464:IVU917464 JFH917464:JFQ917464 JPD917464:JPM917464 JYZ917464:JZI917464 KIV917464:KJE917464 KSR917464:KTA917464 LCN917464:LCW917464 LMJ917464:LMS917464 LWF917464:LWO917464 MGB917464:MGK917464 MPX917464:MQG917464 MZT917464:NAC917464 NJP917464:NJY917464 NTL917464:NTU917464 ODH917464:ODQ917464 OND917464:ONM917464 OWZ917464:OXI917464 PGV917464:PHE917464 PQR917464:PRA917464 QAN917464:QAW917464 QKJ917464:QKS917464 QUF917464:QUO917464 REB917464:REK917464 RNX917464:ROG917464 RXT917464:RYC917464 SHP917464:SHY917464 SRL917464:SRU917464 TBH917464:TBQ917464 TLD917464:TLM917464 TUZ917464:TVI917464 UEV917464:UFE917464 UOR917464:UPA917464 UYN917464:UYW917464 VIJ917464:VIS917464 VSF917464:VSO917464 WCB917464:WCK917464 WLX917464:WMG917464 WVT917464:WWC917464 JH983000:JQ983000 TD983000:TM983000 ACZ983000:ADI983000 AMV983000:ANE983000 AWR983000:AXA983000 BGN983000:BGW983000 BQJ983000:BQS983000 CAF983000:CAO983000 CKB983000:CKK983000 CTX983000:CUG983000 DDT983000:DEC983000 DNP983000:DNY983000 DXL983000:DXU983000 EHH983000:EHQ983000 ERD983000:ERM983000 FAZ983000:FBI983000 FKV983000:FLE983000 FUR983000:FVA983000 GEN983000:GEW983000 GOJ983000:GOS983000 GYF983000:GYO983000 HIB983000:HIK983000 HRX983000:HSG983000 IBT983000:ICC983000 ILP983000:ILY983000 IVL983000:IVU983000 JFH983000:JFQ983000 JPD983000:JPM983000 JYZ983000:JZI983000 KIV983000:KJE983000 KSR983000:KTA983000 LCN983000:LCW983000 LMJ983000:LMS983000 LWF983000:LWO983000 MGB983000:MGK983000 MPX983000:MQG983000 MZT983000:NAC983000 NJP983000:NJY983000 NTL983000:NTU983000 ODH983000:ODQ983000 OND983000:ONM983000 OWZ983000:OXI983000 PGV983000:PHE983000 PQR983000:PRA983000 QAN983000:QAW983000 QKJ983000:QKS983000 QUF983000:QUO983000 REB983000:REK983000 RNX983000:ROG983000 RXT983000:RYC983000 SHP983000:SHY983000 SRL983000:SRU983000 TBH983000:TBQ983000 TLD983000:TLM983000 TUZ983000:TVI983000 UEV983000:UFE983000 UOR983000:UPA983000 UYN983000:UYW983000 VIJ983000:VIS983000 VSF983000:VSO983000 WCB983000:WCK983000 WLX983000:WMG983000 WVT983000:WWC983000 JH48:JQ48 TD48:TM48 ACZ48:ADI48 AMV48:ANE48 AWR48:AXA48 BGN48:BGW48 BQJ48:BQS48 CAF48:CAO48 CKB48:CKK48 CTX48:CUG48 DDT48:DEC48 DNP48:DNY48 DXL48:DXU48 EHH48:EHQ48 ERD48:ERM48 FAZ48:FBI48 FKV48:FLE48 FUR48:FVA48 GEN48:GEW48 GOJ48:GOS48 GYF48:GYO48 HIB48:HIK48 HRX48:HSG48 IBT48:ICC48 ILP48:ILY48 IVL48:IVU48 JFH48:JFQ48 JPD48:JPM48 JYZ48:JZI48 KIV48:KJE48 KSR48:KTA48 LCN48:LCW48 LMJ48:LMS48 LWF48:LWO48 MGB48:MGK48 MPX48:MQG48 MZT48:NAC48 NJP48:NJY48 NTL48:NTU48 ODH48:ODQ48 OND48:ONM48 OWZ48:OXI48 PGV48:PHE48 PQR48:PRA48 QAN48:QAW48 QKJ48:QKS48 QUF48:QUO48 REB48:REK48 RNX48:ROG48 RXT48:RYC48 SHP48:SHY48 SRL48:SRU48 TBH48:TBQ48 TLD48:TLM48 TUZ48:TVI48 UEV48:UFE48 UOR48:UPA48 UYN48:UYW48 VIJ48:VIS48 VSF48:VSO48 WCB48:WCK48 WLX48:WMG48 WVT48:WWC48 JH65536:JQ65536 TD65536:TM65536 ACZ65536:ADI65536 AMV65536:ANE65536 AWR65536:AXA65536 BGN65536:BGW65536 BQJ65536:BQS65536 CAF65536:CAO65536 CKB65536:CKK65536 CTX65536:CUG65536 DDT65536:DEC65536 DNP65536:DNY65536 DXL65536:DXU65536 EHH65536:EHQ65536 ERD65536:ERM65536 FAZ65536:FBI65536 FKV65536:FLE65536 FUR65536:FVA65536 GEN65536:GEW65536 GOJ65536:GOS65536 GYF65536:GYO65536 HIB65536:HIK65536 HRX65536:HSG65536 IBT65536:ICC65536 ILP65536:ILY65536 IVL65536:IVU65536 JFH65536:JFQ65536 JPD65536:JPM65536 JYZ65536:JZI65536 KIV65536:KJE65536 KSR65536:KTA65536 LCN65536:LCW65536 LMJ65536:LMS65536 LWF65536:LWO65536 MGB65536:MGK65536 MPX65536:MQG65536 MZT65536:NAC65536 NJP65536:NJY65536 NTL65536:NTU65536 ODH65536:ODQ65536 OND65536:ONM65536 OWZ65536:OXI65536 PGV65536:PHE65536 PQR65536:PRA65536 QAN65536:QAW65536 QKJ65536:QKS65536 QUF65536:QUO65536 REB65536:REK65536 RNX65536:ROG65536 RXT65536:RYC65536 SHP65536:SHY65536 SRL65536:SRU65536 TBH65536:TBQ65536 TLD65536:TLM65536 TUZ65536:TVI65536 UEV65536:UFE65536 UOR65536:UPA65536 UYN65536:UYW65536 VIJ65536:VIS65536 VSF65536:VSO65536 WCB65536:WCK65536 WLX65536:WMG65536 WVT65536:WWC65536 JH131072:JQ131072 TD131072:TM131072 ACZ131072:ADI131072 AMV131072:ANE131072 AWR131072:AXA131072 BGN131072:BGW131072 BQJ131072:BQS131072 CAF131072:CAO131072 CKB131072:CKK131072 CTX131072:CUG131072 DDT131072:DEC131072 DNP131072:DNY131072 DXL131072:DXU131072 EHH131072:EHQ131072 ERD131072:ERM131072 FAZ131072:FBI131072 FKV131072:FLE131072 FUR131072:FVA131072 GEN131072:GEW131072 GOJ131072:GOS131072 GYF131072:GYO131072 HIB131072:HIK131072 HRX131072:HSG131072 IBT131072:ICC131072 ILP131072:ILY131072 IVL131072:IVU131072 JFH131072:JFQ131072 JPD131072:JPM131072 JYZ131072:JZI131072 KIV131072:KJE131072 KSR131072:KTA131072 LCN131072:LCW131072 LMJ131072:LMS131072 LWF131072:LWO131072 MGB131072:MGK131072 MPX131072:MQG131072 MZT131072:NAC131072 NJP131072:NJY131072 NTL131072:NTU131072 ODH131072:ODQ131072 OND131072:ONM131072 OWZ131072:OXI131072 PGV131072:PHE131072 PQR131072:PRA131072 QAN131072:QAW131072 QKJ131072:QKS131072 QUF131072:QUO131072 REB131072:REK131072 RNX131072:ROG131072 RXT131072:RYC131072 SHP131072:SHY131072 SRL131072:SRU131072 TBH131072:TBQ131072 TLD131072:TLM131072 TUZ131072:TVI131072 UEV131072:UFE131072 UOR131072:UPA131072 UYN131072:UYW131072 VIJ131072:VIS131072 VSF131072:VSO131072 WCB131072:WCK131072 WLX131072:WMG131072 WVT131072:WWC131072 JH196608:JQ196608 TD196608:TM196608 ACZ196608:ADI196608 AMV196608:ANE196608 AWR196608:AXA196608 BGN196608:BGW196608 BQJ196608:BQS196608 CAF196608:CAO196608 CKB196608:CKK196608 CTX196608:CUG196608 DDT196608:DEC196608 DNP196608:DNY196608 DXL196608:DXU196608 EHH196608:EHQ196608 ERD196608:ERM196608 FAZ196608:FBI196608 FKV196608:FLE196608 FUR196608:FVA196608 GEN196608:GEW196608 GOJ196608:GOS196608 GYF196608:GYO196608 HIB196608:HIK196608 HRX196608:HSG196608 IBT196608:ICC196608 ILP196608:ILY196608 IVL196608:IVU196608 JFH196608:JFQ196608 JPD196608:JPM196608 JYZ196608:JZI196608 KIV196608:KJE196608 KSR196608:KTA196608 LCN196608:LCW196608 LMJ196608:LMS196608 LWF196608:LWO196608 MGB196608:MGK196608 MPX196608:MQG196608 MZT196608:NAC196608 NJP196608:NJY196608 NTL196608:NTU196608 ODH196608:ODQ196608 OND196608:ONM196608 OWZ196608:OXI196608 PGV196608:PHE196608 PQR196608:PRA196608 QAN196608:QAW196608 QKJ196608:QKS196608 QUF196608:QUO196608 REB196608:REK196608 RNX196608:ROG196608 RXT196608:RYC196608 SHP196608:SHY196608 SRL196608:SRU196608 TBH196608:TBQ196608 TLD196608:TLM196608 TUZ196608:TVI196608 UEV196608:UFE196608 UOR196608:UPA196608 UYN196608:UYW196608 VIJ196608:VIS196608 VSF196608:VSO196608 WCB196608:WCK196608 WLX196608:WMG196608 WVT196608:WWC196608 JH262144:JQ262144 TD262144:TM262144 ACZ262144:ADI262144 AMV262144:ANE262144 AWR262144:AXA262144 BGN262144:BGW262144 BQJ262144:BQS262144 CAF262144:CAO262144 CKB262144:CKK262144 CTX262144:CUG262144 DDT262144:DEC262144 DNP262144:DNY262144 DXL262144:DXU262144 EHH262144:EHQ262144 ERD262144:ERM262144 FAZ262144:FBI262144 FKV262144:FLE262144 FUR262144:FVA262144 GEN262144:GEW262144 GOJ262144:GOS262144 GYF262144:GYO262144 HIB262144:HIK262144 HRX262144:HSG262144 IBT262144:ICC262144 ILP262144:ILY262144 IVL262144:IVU262144 JFH262144:JFQ262144 JPD262144:JPM262144 JYZ262144:JZI262144 KIV262144:KJE262144 KSR262144:KTA262144 LCN262144:LCW262144 LMJ262144:LMS262144 LWF262144:LWO262144 MGB262144:MGK262144 MPX262144:MQG262144 MZT262144:NAC262144 NJP262144:NJY262144 NTL262144:NTU262144 ODH262144:ODQ262144 OND262144:ONM262144 OWZ262144:OXI262144 PGV262144:PHE262144 PQR262144:PRA262144 QAN262144:QAW262144 QKJ262144:QKS262144 QUF262144:QUO262144 REB262144:REK262144 RNX262144:ROG262144 RXT262144:RYC262144 SHP262144:SHY262144 SRL262144:SRU262144 TBH262144:TBQ262144 TLD262144:TLM262144 TUZ262144:TVI262144 UEV262144:UFE262144 UOR262144:UPA262144 UYN262144:UYW262144 VIJ262144:VIS262144 VSF262144:VSO262144 WCB262144:WCK262144 WLX262144:WMG262144 WVT262144:WWC262144 JH327680:JQ327680 TD327680:TM327680 ACZ327680:ADI327680 AMV327680:ANE327680 AWR327680:AXA327680 BGN327680:BGW327680 BQJ327680:BQS327680 CAF327680:CAO327680 CKB327680:CKK327680 CTX327680:CUG327680 DDT327680:DEC327680 DNP327680:DNY327680 DXL327680:DXU327680 EHH327680:EHQ327680 ERD327680:ERM327680 FAZ327680:FBI327680 FKV327680:FLE327680 FUR327680:FVA327680 GEN327680:GEW327680 GOJ327680:GOS327680 GYF327680:GYO327680 HIB327680:HIK327680 HRX327680:HSG327680 IBT327680:ICC327680 ILP327680:ILY327680 IVL327680:IVU327680 JFH327680:JFQ327680 JPD327680:JPM327680 JYZ327680:JZI327680 KIV327680:KJE327680 KSR327680:KTA327680 LCN327680:LCW327680 LMJ327680:LMS327680 LWF327680:LWO327680 MGB327680:MGK327680 MPX327680:MQG327680 MZT327680:NAC327680 NJP327680:NJY327680 NTL327680:NTU327680 ODH327680:ODQ327680 OND327680:ONM327680 OWZ327680:OXI327680 PGV327680:PHE327680 PQR327680:PRA327680 QAN327680:QAW327680 QKJ327680:QKS327680 QUF327680:QUO327680 REB327680:REK327680 RNX327680:ROG327680 RXT327680:RYC327680 SHP327680:SHY327680 SRL327680:SRU327680 TBH327680:TBQ327680 TLD327680:TLM327680 TUZ327680:TVI327680 UEV327680:UFE327680 UOR327680:UPA327680 UYN327680:UYW327680 VIJ327680:VIS327680 VSF327680:VSO327680 WCB327680:WCK327680 WLX327680:WMG327680 WVT327680:WWC327680 JH393216:JQ393216 TD393216:TM393216 ACZ393216:ADI393216 AMV393216:ANE393216 AWR393216:AXA393216 BGN393216:BGW393216 BQJ393216:BQS393216 CAF393216:CAO393216 CKB393216:CKK393216 CTX393216:CUG393216 DDT393216:DEC393216 DNP393216:DNY393216 DXL393216:DXU393216 EHH393216:EHQ393216 ERD393216:ERM393216 FAZ393216:FBI393216 FKV393216:FLE393216 FUR393216:FVA393216 GEN393216:GEW393216 GOJ393216:GOS393216 GYF393216:GYO393216 HIB393216:HIK393216 HRX393216:HSG393216 IBT393216:ICC393216 ILP393216:ILY393216 IVL393216:IVU393216 JFH393216:JFQ393216 JPD393216:JPM393216 JYZ393216:JZI393216 KIV393216:KJE393216 KSR393216:KTA393216 LCN393216:LCW393216 LMJ393216:LMS393216 LWF393216:LWO393216 MGB393216:MGK393216 MPX393216:MQG393216 MZT393216:NAC393216 NJP393216:NJY393216 NTL393216:NTU393216 ODH393216:ODQ393216 OND393216:ONM393216 OWZ393216:OXI393216 PGV393216:PHE393216 PQR393216:PRA393216 QAN393216:QAW393216 QKJ393216:QKS393216 QUF393216:QUO393216 REB393216:REK393216 RNX393216:ROG393216 RXT393216:RYC393216 SHP393216:SHY393216 SRL393216:SRU393216 TBH393216:TBQ393216 TLD393216:TLM393216 TUZ393216:TVI393216 UEV393216:UFE393216 UOR393216:UPA393216 UYN393216:UYW393216 VIJ393216:VIS393216 VSF393216:VSO393216 WCB393216:WCK393216 WLX393216:WMG393216 WVT393216:WWC393216 JH458752:JQ458752 TD458752:TM458752 ACZ458752:ADI458752 AMV458752:ANE458752 AWR458752:AXA458752 BGN458752:BGW458752 BQJ458752:BQS458752 CAF458752:CAO458752 CKB458752:CKK458752 CTX458752:CUG458752 DDT458752:DEC458752 DNP458752:DNY458752 DXL458752:DXU458752 EHH458752:EHQ458752 ERD458752:ERM458752 FAZ458752:FBI458752 FKV458752:FLE458752 FUR458752:FVA458752 GEN458752:GEW458752 GOJ458752:GOS458752 GYF458752:GYO458752 HIB458752:HIK458752 HRX458752:HSG458752 IBT458752:ICC458752 ILP458752:ILY458752 IVL458752:IVU458752 JFH458752:JFQ458752 JPD458752:JPM458752 JYZ458752:JZI458752 KIV458752:KJE458752 KSR458752:KTA458752 LCN458752:LCW458752 LMJ458752:LMS458752 LWF458752:LWO458752 MGB458752:MGK458752 MPX458752:MQG458752 MZT458752:NAC458752 NJP458752:NJY458752 NTL458752:NTU458752 ODH458752:ODQ458752 OND458752:ONM458752 OWZ458752:OXI458752 PGV458752:PHE458752 PQR458752:PRA458752 QAN458752:QAW458752 QKJ458752:QKS458752 QUF458752:QUO458752 REB458752:REK458752 RNX458752:ROG458752 RXT458752:RYC458752 SHP458752:SHY458752 SRL458752:SRU458752 TBH458752:TBQ458752 TLD458752:TLM458752 TUZ458752:TVI458752 UEV458752:UFE458752 UOR458752:UPA458752 UYN458752:UYW458752 VIJ458752:VIS458752 VSF458752:VSO458752 WCB458752:WCK458752 WLX458752:WMG458752 WVT458752:WWC458752 JH524288:JQ524288 TD524288:TM524288 ACZ524288:ADI524288 AMV524288:ANE524288 AWR524288:AXA524288 BGN524288:BGW524288 BQJ524288:BQS524288 CAF524288:CAO524288 CKB524288:CKK524288 CTX524288:CUG524288 DDT524288:DEC524288 DNP524288:DNY524288 DXL524288:DXU524288 EHH524288:EHQ524288 ERD524288:ERM524288 FAZ524288:FBI524288 FKV524288:FLE524288 FUR524288:FVA524288 GEN524288:GEW524288 GOJ524288:GOS524288 GYF524288:GYO524288 HIB524288:HIK524288 HRX524288:HSG524288 IBT524288:ICC524288 ILP524288:ILY524288 IVL524288:IVU524288 JFH524288:JFQ524288 JPD524288:JPM524288 JYZ524288:JZI524288 KIV524288:KJE524288 KSR524288:KTA524288 LCN524288:LCW524288 LMJ524288:LMS524288 LWF524288:LWO524288 MGB524288:MGK524288 MPX524288:MQG524288 MZT524288:NAC524288 NJP524288:NJY524288 NTL524288:NTU524288 ODH524288:ODQ524288 OND524288:ONM524288 OWZ524288:OXI524288 PGV524288:PHE524288 PQR524288:PRA524288 QAN524288:QAW524288 QKJ524288:QKS524288 QUF524288:QUO524288 REB524288:REK524288 RNX524288:ROG524288 RXT524288:RYC524288 SHP524288:SHY524288 SRL524288:SRU524288 TBH524288:TBQ524288 TLD524288:TLM524288 TUZ524288:TVI524288 UEV524288:UFE524288 UOR524288:UPA524288 UYN524288:UYW524288 VIJ524288:VIS524288 VSF524288:VSO524288 WCB524288:WCK524288 WLX524288:WMG524288 WVT524288:WWC524288 JH589824:JQ589824 TD589824:TM589824 ACZ589824:ADI589824 AMV589824:ANE589824 AWR589824:AXA589824 BGN589824:BGW589824 BQJ589824:BQS589824 CAF589824:CAO589824 CKB589824:CKK589824 CTX589824:CUG589824 DDT589824:DEC589824 DNP589824:DNY589824 DXL589824:DXU589824 EHH589824:EHQ589824 ERD589824:ERM589824 FAZ589824:FBI589824 FKV589824:FLE589824 FUR589824:FVA589824 GEN589824:GEW589824 GOJ589824:GOS589824 GYF589824:GYO589824 HIB589824:HIK589824 HRX589824:HSG589824 IBT589824:ICC589824 ILP589824:ILY589824 IVL589824:IVU589824 JFH589824:JFQ589824 JPD589824:JPM589824 JYZ589824:JZI589824 KIV589824:KJE589824 KSR589824:KTA589824 LCN589824:LCW589824 LMJ589824:LMS589824 LWF589824:LWO589824 MGB589824:MGK589824 MPX589824:MQG589824 MZT589824:NAC589824 NJP589824:NJY589824 NTL589824:NTU589824 ODH589824:ODQ589824 OND589824:ONM589824 OWZ589824:OXI589824 PGV589824:PHE589824 PQR589824:PRA589824 QAN589824:QAW589824 QKJ589824:QKS589824 QUF589824:QUO589824 REB589824:REK589824 RNX589824:ROG589824 RXT589824:RYC589824 SHP589824:SHY589824 SRL589824:SRU589824 TBH589824:TBQ589824 TLD589824:TLM589824 TUZ589824:TVI589824 UEV589824:UFE589824 UOR589824:UPA589824 UYN589824:UYW589824 VIJ589824:VIS589824 VSF589824:VSO589824 WCB589824:WCK589824 WLX589824:WMG589824 WVT589824:WWC589824 JH655360:JQ655360 TD655360:TM655360 ACZ655360:ADI655360 AMV655360:ANE655360 AWR655360:AXA655360 BGN655360:BGW655360 BQJ655360:BQS655360 CAF655360:CAO655360 CKB655360:CKK655360 CTX655360:CUG655360 DDT655360:DEC655360 DNP655360:DNY655360 DXL655360:DXU655360 EHH655360:EHQ655360 ERD655360:ERM655360 FAZ655360:FBI655360 FKV655360:FLE655360 FUR655360:FVA655360 GEN655360:GEW655360 GOJ655360:GOS655360 GYF655360:GYO655360 HIB655360:HIK655360 HRX655360:HSG655360 IBT655360:ICC655360 ILP655360:ILY655360 IVL655360:IVU655360 JFH655360:JFQ655360 JPD655360:JPM655360 JYZ655360:JZI655360 KIV655360:KJE655360 KSR655360:KTA655360 LCN655360:LCW655360 LMJ655360:LMS655360 LWF655360:LWO655360 MGB655360:MGK655360 MPX655360:MQG655360 MZT655360:NAC655360 NJP655360:NJY655360 NTL655360:NTU655360 ODH655360:ODQ655360 OND655360:ONM655360 OWZ655360:OXI655360 PGV655360:PHE655360 PQR655360:PRA655360 QAN655360:QAW655360 QKJ655360:QKS655360 QUF655360:QUO655360 REB655360:REK655360 RNX655360:ROG655360 RXT655360:RYC655360 SHP655360:SHY655360 SRL655360:SRU655360 TBH655360:TBQ655360 TLD655360:TLM655360 TUZ655360:TVI655360 UEV655360:UFE655360 UOR655360:UPA655360 UYN655360:UYW655360 VIJ655360:VIS655360 VSF655360:VSO655360 WCB655360:WCK655360 WLX655360:WMG655360 WVT655360:WWC655360 JH720896:JQ720896 TD720896:TM720896 ACZ720896:ADI720896 AMV720896:ANE720896 AWR720896:AXA720896 BGN720896:BGW720896 BQJ720896:BQS720896 CAF720896:CAO720896 CKB720896:CKK720896 CTX720896:CUG720896 DDT720896:DEC720896 DNP720896:DNY720896 DXL720896:DXU720896 EHH720896:EHQ720896 ERD720896:ERM720896 FAZ720896:FBI720896 FKV720896:FLE720896 FUR720896:FVA720896 GEN720896:GEW720896 GOJ720896:GOS720896 GYF720896:GYO720896 HIB720896:HIK720896 HRX720896:HSG720896 IBT720896:ICC720896 ILP720896:ILY720896 IVL720896:IVU720896 JFH720896:JFQ720896 JPD720896:JPM720896 JYZ720896:JZI720896 KIV720896:KJE720896 KSR720896:KTA720896 LCN720896:LCW720896 LMJ720896:LMS720896 LWF720896:LWO720896 MGB720896:MGK720896 MPX720896:MQG720896 MZT720896:NAC720896 NJP720896:NJY720896 NTL720896:NTU720896 ODH720896:ODQ720896 OND720896:ONM720896 OWZ720896:OXI720896 PGV720896:PHE720896 PQR720896:PRA720896 QAN720896:QAW720896 QKJ720896:QKS720896 QUF720896:QUO720896 REB720896:REK720896 RNX720896:ROG720896 RXT720896:RYC720896 SHP720896:SHY720896 SRL720896:SRU720896 TBH720896:TBQ720896 TLD720896:TLM720896 TUZ720896:TVI720896 UEV720896:UFE720896 UOR720896:UPA720896 UYN720896:UYW720896 VIJ720896:VIS720896 VSF720896:VSO720896 WCB720896:WCK720896 WLX720896:WMG720896 WVT720896:WWC720896 JH786432:JQ786432 TD786432:TM786432 ACZ786432:ADI786432 AMV786432:ANE786432 AWR786432:AXA786432 BGN786432:BGW786432 BQJ786432:BQS786432 CAF786432:CAO786432 CKB786432:CKK786432 CTX786432:CUG786432 DDT786432:DEC786432 DNP786432:DNY786432 DXL786432:DXU786432 EHH786432:EHQ786432 ERD786432:ERM786432 FAZ786432:FBI786432 FKV786432:FLE786432 FUR786432:FVA786432 GEN786432:GEW786432 GOJ786432:GOS786432 GYF786432:GYO786432 HIB786432:HIK786432 HRX786432:HSG786432 IBT786432:ICC786432 ILP786432:ILY786432 IVL786432:IVU786432 JFH786432:JFQ786432 JPD786432:JPM786432 JYZ786432:JZI786432 KIV786432:KJE786432 KSR786432:KTA786432 LCN786432:LCW786432 LMJ786432:LMS786432 LWF786432:LWO786432 MGB786432:MGK786432 MPX786432:MQG786432 MZT786432:NAC786432 NJP786432:NJY786432 NTL786432:NTU786432 ODH786432:ODQ786432 OND786432:ONM786432 OWZ786432:OXI786432 PGV786432:PHE786432 PQR786432:PRA786432 QAN786432:QAW786432 QKJ786432:QKS786432 QUF786432:QUO786432 REB786432:REK786432 RNX786432:ROG786432 RXT786432:RYC786432 SHP786432:SHY786432 SRL786432:SRU786432 TBH786432:TBQ786432 TLD786432:TLM786432 TUZ786432:TVI786432 UEV786432:UFE786432 UOR786432:UPA786432 UYN786432:UYW786432 VIJ786432:VIS786432 VSF786432:VSO786432 WCB786432:WCK786432 WLX786432:WMG786432 WVT786432:WWC786432 JH851968:JQ851968 TD851968:TM851968 ACZ851968:ADI851968 AMV851968:ANE851968 AWR851968:AXA851968 BGN851968:BGW851968 BQJ851968:BQS851968 CAF851968:CAO851968 CKB851968:CKK851968 CTX851968:CUG851968 DDT851968:DEC851968 DNP851968:DNY851968 DXL851968:DXU851968 EHH851968:EHQ851968 ERD851968:ERM851968 FAZ851968:FBI851968 FKV851968:FLE851968 FUR851968:FVA851968 GEN851968:GEW851968 GOJ851968:GOS851968 GYF851968:GYO851968 HIB851968:HIK851968 HRX851968:HSG851968 IBT851968:ICC851968 ILP851968:ILY851968 IVL851968:IVU851968 JFH851968:JFQ851968 JPD851968:JPM851968 JYZ851968:JZI851968 KIV851968:KJE851968 KSR851968:KTA851968 LCN851968:LCW851968 LMJ851968:LMS851968 LWF851968:LWO851968 MGB851968:MGK851968 MPX851968:MQG851968 MZT851968:NAC851968 NJP851968:NJY851968 NTL851968:NTU851968 ODH851968:ODQ851968 OND851968:ONM851968 OWZ851968:OXI851968 PGV851968:PHE851968 PQR851968:PRA851968 QAN851968:QAW851968 QKJ851968:QKS851968 QUF851968:QUO851968 REB851968:REK851968 RNX851968:ROG851968 RXT851968:RYC851968 SHP851968:SHY851968 SRL851968:SRU851968 TBH851968:TBQ851968 TLD851968:TLM851968 TUZ851968:TVI851968 UEV851968:UFE851968 UOR851968:UPA851968 UYN851968:UYW851968 VIJ851968:VIS851968 VSF851968:VSO851968 WCB851968:WCK851968 WLX851968:WMG851968 WVT851968:WWC851968 JH917504:JQ917504 TD917504:TM917504 ACZ917504:ADI917504 AMV917504:ANE917504 AWR917504:AXA917504 BGN917504:BGW917504 BQJ917504:BQS917504 CAF917504:CAO917504 CKB917504:CKK917504 CTX917504:CUG917504 DDT917504:DEC917504 DNP917504:DNY917504 DXL917504:DXU917504 EHH917504:EHQ917504 ERD917504:ERM917504 FAZ917504:FBI917504 FKV917504:FLE917504 FUR917504:FVA917504 GEN917504:GEW917504 GOJ917504:GOS917504 GYF917504:GYO917504 HIB917504:HIK917504 HRX917504:HSG917504 IBT917504:ICC917504 ILP917504:ILY917504 IVL917504:IVU917504 JFH917504:JFQ917504 JPD917504:JPM917504 JYZ917504:JZI917504 KIV917504:KJE917504 KSR917504:KTA917504 LCN917504:LCW917504 LMJ917504:LMS917504 LWF917504:LWO917504 MGB917504:MGK917504 MPX917504:MQG917504 MZT917504:NAC917504 NJP917504:NJY917504 NTL917504:NTU917504 ODH917504:ODQ917504 OND917504:ONM917504 OWZ917504:OXI917504 PGV917504:PHE917504 PQR917504:PRA917504 QAN917504:QAW917504 QKJ917504:QKS917504 QUF917504:QUO917504 REB917504:REK917504 RNX917504:ROG917504 RXT917504:RYC917504 SHP917504:SHY917504 SRL917504:SRU917504 TBH917504:TBQ917504 TLD917504:TLM917504 TUZ917504:TVI917504 UEV917504:UFE917504 UOR917504:UPA917504 UYN917504:UYW917504 VIJ917504:VIS917504 VSF917504:VSO917504 WCB917504:WCK917504 WLX917504:WMG917504 WVT917504:WWC917504 JH983040:JQ983040 TD983040:TM983040 ACZ983040:ADI983040 AMV983040:ANE983040 AWR983040:AXA983040 BGN983040:BGW983040 BQJ983040:BQS983040 CAF983040:CAO983040 CKB983040:CKK983040 CTX983040:CUG983040 DDT983040:DEC983040 DNP983040:DNY983040 DXL983040:DXU983040 EHH983040:EHQ983040 ERD983040:ERM983040 FAZ983040:FBI983040 FKV983040:FLE983040 FUR983040:FVA983040 GEN983040:GEW983040 GOJ983040:GOS983040 GYF983040:GYO983040 HIB983040:HIK983040 HRX983040:HSG983040 IBT983040:ICC983040 ILP983040:ILY983040 IVL983040:IVU983040 JFH983040:JFQ983040 JPD983040:JPM983040 JYZ983040:JZI983040 KIV983040:KJE983040 KSR983040:KTA983040 LCN983040:LCW983040 LMJ983040:LMS983040 LWF983040:LWO983040 MGB983040:MGK983040 MPX983040:MQG983040 MZT983040:NAC983040 NJP983040:NJY983040 NTL983040:NTU983040 ODH983040:ODQ983040 OND983040:ONM983040 OWZ983040:OXI983040 PGV983040:PHE983040 PQR983040:PRA983040 QAN983040:QAW983040 QKJ983040:QKS983040 QUF983040:QUO983040 REB983040:REK983040 RNX983040:ROG983040 RXT983040:RYC983040 SHP983040:SHY983040 SRL983040:SRU983040 TBH983040:TBQ983040 TLD983040:TLM983040 TUZ983040:TVI983040 UEV983040:UFE983040 UOR983040:UPA983040 UYN983040:UYW983040 VIJ983040:VIS983040 VSF983040:VSO983040 WCB983040:WCK983040 WLX983040:WMG983040 WVT983040:WWC983040 JH65576:JQ65576 TD65576:TM65576 ACZ65576:ADI65576 AMV65576:ANE65576 AWR65576:AXA65576 BGN65576:BGW65576 BQJ65576:BQS65576 CAF65576:CAO65576 CKB65576:CKK65576 CTX65576:CUG65576 DDT65576:DEC65576 DNP65576:DNY65576 DXL65576:DXU65576 EHH65576:EHQ65576 ERD65576:ERM65576 FAZ65576:FBI65576 FKV65576:FLE65576 FUR65576:FVA65576 GEN65576:GEW65576 GOJ65576:GOS65576 GYF65576:GYO65576 HIB65576:HIK65576 HRX65576:HSG65576 IBT65576:ICC65576 ILP65576:ILY65576 IVL65576:IVU65576 JFH65576:JFQ65576 JPD65576:JPM65576 JYZ65576:JZI65576 KIV65576:KJE65576 KSR65576:KTA65576 LCN65576:LCW65576 LMJ65576:LMS65576 LWF65576:LWO65576 MGB65576:MGK65576 MPX65576:MQG65576 MZT65576:NAC65576 NJP65576:NJY65576 NTL65576:NTU65576 ODH65576:ODQ65576 OND65576:ONM65576 OWZ65576:OXI65576 PGV65576:PHE65576 PQR65576:PRA65576 QAN65576:QAW65576 QKJ65576:QKS65576 QUF65576:QUO65576 REB65576:REK65576 RNX65576:ROG65576 RXT65576:RYC65576 SHP65576:SHY65576 SRL65576:SRU65576 TBH65576:TBQ65576 TLD65576:TLM65576 TUZ65576:TVI65576 UEV65576:UFE65576 UOR65576:UPA65576 UYN65576:UYW65576 VIJ65576:VIS65576 VSF65576:VSO65576 WCB65576:WCK65576 WLX65576:WMG65576 WVT65576:WWC65576 JH131112:JQ131112 TD131112:TM131112 ACZ131112:ADI131112 AMV131112:ANE131112 AWR131112:AXA131112 BGN131112:BGW131112 BQJ131112:BQS131112 CAF131112:CAO131112 CKB131112:CKK131112 CTX131112:CUG131112 DDT131112:DEC131112 DNP131112:DNY131112 DXL131112:DXU131112 EHH131112:EHQ131112 ERD131112:ERM131112 FAZ131112:FBI131112 FKV131112:FLE131112 FUR131112:FVA131112 GEN131112:GEW131112 GOJ131112:GOS131112 GYF131112:GYO131112 HIB131112:HIK131112 HRX131112:HSG131112 IBT131112:ICC131112 ILP131112:ILY131112 IVL131112:IVU131112 JFH131112:JFQ131112 JPD131112:JPM131112 JYZ131112:JZI131112 KIV131112:KJE131112 KSR131112:KTA131112 LCN131112:LCW131112 LMJ131112:LMS131112 LWF131112:LWO131112 MGB131112:MGK131112 MPX131112:MQG131112 MZT131112:NAC131112 NJP131112:NJY131112 NTL131112:NTU131112 ODH131112:ODQ131112 OND131112:ONM131112 OWZ131112:OXI131112 PGV131112:PHE131112 PQR131112:PRA131112 QAN131112:QAW131112 QKJ131112:QKS131112 QUF131112:QUO131112 REB131112:REK131112 RNX131112:ROG131112 RXT131112:RYC131112 SHP131112:SHY131112 SRL131112:SRU131112 TBH131112:TBQ131112 TLD131112:TLM131112 TUZ131112:TVI131112 UEV131112:UFE131112 UOR131112:UPA131112 UYN131112:UYW131112 VIJ131112:VIS131112 VSF131112:VSO131112 WCB131112:WCK131112 WLX131112:WMG131112 WVT131112:WWC131112 JH196648:JQ196648 TD196648:TM196648 ACZ196648:ADI196648 AMV196648:ANE196648 AWR196648:AXA196648 BGN196648:BGW196648 BQJ196648:BQS196648 CAF196648:CAO196648 CKB196648:CKK196648 CTX196648:CUG196648 DDT196648:DEC196648 DNP196648:DNY196648 DXL196648:DXU196648 EHH196648:EHQ196648 ERD196648:ERM196648 FAZ196648:FBI196648 FKV196648:FLE196648 FUR196648:FVA196648 GEN196648:GEW196648 GOJ196648:GOS196648 GYF196648:GYO196648 HIB196648:HIK196648 HRX196648:HSG196648 IBT196648:ICC196648 ILP196648:ILY196648 IVL196648:IVU196648 JFH196648:JFQ196648 JPD196648:JPM196648 JYZ196648:JZI196648 KIV196648:KJE196648 KSR196648:KTA196648 LCN196648:LCW196648 LMJ196648:LMS196648 LWF196648:LWO196648 MGB196648:MGK196648 MPX196648:MQG196648 MZT196648:NAC196648 NJP196648:NJY196648 NTL196648:NTU196648 ODH196648:ODQ196648 OND196648:ONM196648 OWZ196648:OXI196648 PGV196648:PHE196648 PQR196648:PRA196648 QAN196648:QAW196648 QKJ196648:QKS196648 QUF196648:QUO196648 REB196648:REK196648 RNX196648:ROG196648 RXT196648:RYC196648 SHP196648:SHY196648 SRL196648:SRU196648 TBH196648:TBQ196648 TLD196648:TLM196648 TUZ196648:TVI196648 UEV196648:UFE196648 UOR196648:UPA196648 UYN196648:UYW196648 VIJ196648:VIS196648 VSF196648:VSO196648 WCB196648:WCK196648 WLX196648:WMG196648 WVT196648:WWC196648 JH262184:JQ262184 TD262184:TM262184 ACZ262184:ADI262184 AMV262184:ANE262184 AWR262184:AXA262184 BGN262184:BGW262184 BQJ262184:BQS262184 CAF262184:CAO262184 CKB262184:CKK262184 CTX262184:CUG262184 DDT262184:DEC262184 DNP262184:DNY262184 DXL262184:DXU262184 EHH262184:EHQ262184 ERD262184:ERM262184 FAZ262184:FBI262184 FKV262184:FLE262184 FUR262184:FVA262184 GEN262184:GEW262184 GOJ262184:GOS262184 GYF262184:GYO262184 HIB262184:HIK262184 HRX262184:HSG262184 IBT262184:ICC262184 ILP262184:ILY262184 IVL262184:IVU262184 JFH262184:JFQ262184 JPD262184:JPM262184 JYZ262184:JZI262184 KIV262184:KJE262184 KSR262184:KTA262184 LCN262184:LCW262184 LMJ262184:LMS262184 LWF262184:LWO262184 MGB262184:MGK262184 MPX262184:MQG262184 MZT262184:NAC262184 NJP262184:NJY262184 NTL262184:NTU262184 ODH262184:ODQ262184 OND262184:ONM262184 OWZ262184:OXI262184 PGV262184:PHE262184 PQR262184:PRA262184 QAN262184:QAW262184 QKJ262184:QKS262184 QUF262184:QUO262184 REB262184:REK262184 RNX262184:ROG262184 RXT262184:RYC262184 SHP262184:SHY262184 SRL262184:SRU262184 TBH262184:TBQ262184 TLD262184:TLM262184 TUZ262184:TVI262184 UEV262184:UFE262184 UOR262184:UPA262184 UYN262184:UYW262184 VIJ262184:VIS262184 VSF262184:VSO262184 WCB262184:WCK262184 WLX262184:WMG262184 WVT262184:WWC262184 JH327720:JQ327720 TD327720:TM327720 ACZ327720:ADI327720 AMV327720:ANE327720 AWR327720:AXA327720 BGN327720:BGW327720 BQJ327720:BQS327720 CAF327720:CAO327720 CKB327720:CKK327720 CTX327720:CUG327720 DDT327720:DEC327720 DNP327720:DNY327720 DXL327720:DXU327720 EHH327720:EHQ327720 ERD327720:ERM327720 FAZ327720:FBI327720 FKV327720:FLE327720 FUR327720:FVA327720 GEN327720:GEW327720 GOJ327720:GOS327720 GYF327720:GYO327720 HIB327720:HIK327720 HRX327720:HSG327720 IBT327720:ICC327720 ILP327720:ILY327720 IVL327720:IVU327720 JFH327720:JFQ327720 JPD327720:JPM327720 JYZ327720:JZI327720 KIV327720:KJE327720 KSR327720:KTA327720 LCN327720:LCW327720 LMJ327720:LMS327720 LWF327720:LWO327720 MGB327720:MGK327720 MPX327720:MQG327720 MZT327720:NAC327720 NJP327720:NJY327720 NTL327720:NTU327720 ODH327720:ODQ327720 OND327720:ONM327720 OWZ327720:OXI327720 PGV327720:PHE327720 PQR327720:PRA327720 QAN327720:QAW327720 QKJ327720:QKS327720 QUF327720:QUO327720 REB327720:REK327720 RNX327720:ROG327720 RXT327720:RYC327720 SHP327720:SHY327720 SRL327720:SRU327720 TBH327720:TBQ327720 TLD327720:TLM327720 TUZ327720:TVI327720 UEV327720:UFE327720 UOR327720:UPA327720 UYN327720:UYW327720 VIJ327720:VIS327720 VSF327720:VSO327720 WCB327720:WCK327720 WLX327720:WMG327720 WVT327720:WWC327720 JH393256:JQ393256 TD393256:TM393256 ACZ393256:ADI393256 AMV393256:ANE393256 AWR393256:AXA393256 BGN393256:BGW393256 BQJ393256:BQS393256 CAF393256:CAO393256 CKB393256:CKK393256 CTX393256:CUG393256 DDT393256:DEC393256 DNP393256:DNY393256 DXL393256:DXU393256 EHH393256:EHQ393256 ERD393256:ERM393256 FAZ393256:FBI393256 FKV393256:FLE393256 FUR393256:FVA393256 GEN393256:GEW393256 GOJ393256:GOS393256 GYF393256:GYO393256 HIB393256:HIK393256 HRX393256:HSG393256 IBT393256:ICC393256 ILP393256:ILY393256 IVL393256:IVU393256 JFH393256:JFQ393256 JPD393256:JPM393256 JYZ393256:JZI393256 KIV393256:KJE393256 KSR393256:KTA393256 LCN393256:LCW393256 LMJ393256:LMS393256 LWF393256:LWO393256 MGB393256:MGK393256 MPX393256:MQG393256 MZT393256:NAC393256 NJP393256:NJY393256 NTL393256:NTU393256 ODH393256:ODQ393256 OND393256:ONM393256 OWZ393256:OXI393256 PGV393256:PHE393256 PQR393256:PRA393256 QAN393256:QAW393256 QKJ393256:QKS393256 QUF393256:QUO393256 REB393256:REK393256 RNX393256:ROG393256 RXT393256:RYC393256 SHP393256:SHY393256 SRL393256:SRU393256 TBH393256:TBQ393256 TLD393256:TLM393256 TUZ393256:TVI393256 UEV393256:UFE393256 UOR393256:UPA393256 UYN393256:UYW393256 VIJ393256:VIS393256 VSF393256:VSO393256 WCB393256:WCK393256 WLX393256:WMG393256 WVT393256:WWC393256 JH458792:JQ458792 TD458792:TM458792 ACZ458792:ADI458792 AMV458792:ANE458792 AWR458792:AXA458792 BGN458792:BGW458792 BQJ458792:BQS458792 CAF458792:CAO458792 CKB458792:CKK458792 CTX458792:CUG458792 DDT458792:DEC458792 DNP458792:DNY458792 DXL458792:DXU458792 EHH458792:EHQ458792 ERD458792:ERM458792 FAZ458792:FBI458792 FKV458792:FLE458792 FUR458792:FVA458792 GEN458792:GEW458792 GOJ458792:GOS458792 GYF458792:GYO458792 HIB458792:HIK458792 HRX458792:HSG458792 IBT458792:ICC458792 ILP458792:ILY458792 IVL458792:IVU458792 JFH458792:JFQ458792 JPD458792:JPM458792 JYZ458792:JZI458792 KIV458792:KJE458792 KSR458792:KTA458792 LCN458792:LCW458792 LMJ458792:LMS458792 LWF458792:LWO458792 MGB458792:MGK458792 MPX458792:MQG458792 MZT458792:NAC458792 NJP458792:NJY458792 NTL458792:NTU458792 ODH458792:ODQ458792 OND458792:ONM458792 OWZ458792:OXI458792 PGV458792:PHE458792 PQR458792:PRA458792 QAN458792:QAW458792 QKJ458792:QKS458792 QUF458792:QUO458792 REB458792:REK458792 RNX458792:ROG458792 RXT458792:RYC458792 SHP458792:SHY458792 SRL458792:SRU458792 TBH458792:TBQ458792 TLD458792:TLM458792 TUZ458792:TVI458792 UEV458792:UFE458792 UOR458792:UPA458792 UYN458792:UYW458792 VIJ458792:VIS458792 VSF458792:VSO458792 WCB458792:WCK458792 WLX458792:WMG458792 WVT458792:WWC458792 JH524328:JQ524328 TD524328:TM524328 ACZ524328:ADI524328 AMV524328:ANE524328 AWR524328:AXA524328 BGN524328:BGW524328 BQJ524328:BQS524328 CAF524328:CAO524328 CKB524328:CKK524328 CTX524328:CUG524328 DDT524328:DEC524328 DNP524328:DNY524328 DXL524328:DXU524328 EHH524328:EHQ524328 ERD524328:ERM524328 FAZ524328:FBI524328 FKV524328:FLE524328 FUR524328:FVA524328 GEN524328:GEW524328 GOJ524328:GOS524328 GYF524328:GYO524328 HIB524328:HIK524328 HRX524328:HSG524328 IBT524328:ICC524328 ILP524328:ILY524328 IVL524328:IVU524328 JFH524328:JFQ524328 JPD524328:JPM524328 JYZ524328:JZI524328 KIV524328:KJE524328 KSR524328:KTA524328 LCN524328:LCW524328 LMJ524328:LMS524328 LWF524328:LWO524328 MGB524328:MGK524328 MPX524328:MQG524328 MZT524328:NAC524328 NJP524328:NJY524328 NTL524328:NTU524328 ODH524328:ODQ524328 OND524328:ONM524328 OWZ524328:OXI524328 PGV524328:PHE524328 PQR524328:PRA524328 QAN524328:QAW524328 QKJ524328:QKS524328 QUF524328:QUO524328 REB524328:REK524328 RNX524328:ROG524328 RXT524328:RYC524328 SHP524328:SHY524328 SRL524328:SRU524328 TBH524328:TBQ524328 TLD524328:TLM524328 TUZ524328:TVI524328 UEV524328:UFE524328 UOR524328:UPA524328 UYN524328:UYW524328 VIJ524328:VIS524328 VSF524328:VSO524328 WCB524328:WCK524328 WLX524328:WMG524328 WVT524328:WWC524328 JH589864:JQ589864 TD589864:TM589864 ACZ589864:ADI589864 AMV589864:ANE589864 AWR589864:AXA589864 BGN589864:BGW589864 BQJ589864:BQS589864 CAF589864:CAO589864 CKB589864:CKK589864 CTX589864:CUG589864 DDT589864:DEC589864 DNP589864:DNY589864 DXL589864:DXU589864 EHH589864:EHQ589864 ERD589864:ERM589864 FAZ589864:FBI589864 FKV589864:FLE589864 FUR589864:FVA589864 GEN589864:GEW589864 GOJ589864:GOS589864 GYF589864:GYO589864 HIB589864:HIK589864 HRX589864:HSG589864 IBT589864:ICC589864 ILP589864:ILY589864 IVL589864:IVU589864 JFH589864:JFQ589864 JPD589864:JPM589864 JYZ589864:JZI589864 KIV589864:KJE589864 KSR589864:KTA589864 LCN589864:LCW589864 LMJ589864:LMS589864 LWF589864:LWO589864 MGB589864:MGK589864 MPX589864:MQG589864 MZT589864:NAC589864 NJP589864:NJY589864 NTL589864:NTU589864 ODH589864:ODQ589864 OND589864:ONM589864 OWZ589864:OXI589864 PGV589864:PHE589864 PQR589864:PRA589864 QAN589864:QAW589864 QKJ589864:QKS589864 QUF589864:QUO589864 REB589864:REK589864 RNX589864:ROG589864 RXT589864:RYC589864 SHP589864:SHY589864 SRL589864:SRU589864 TBH589864:TBQ589864 TLD589864:TLM589864 TUZ589864:TVI589864 UEV589864:UFE589864 UOR589864:UPA589864 UYN589864:UYW589864 VIJ589864:VIS589864 VSF589864:VSO589864 WCB589864:WCK589864 WLX589864:WMG589864 WVT589864:WWC589864 JH655400:JQ655400 TD655400:TM655400 ACZ655400:ADI655400 AMV655400:ANE655400 AWR655400:AXA655400 BGN655400:BGW655400 BQJ655400:BQS655400 CAF655400:CAO655400 CKB655400:CKK655400 CTX655400:CUG655400 DDT655400:DEC655400 DNP655400:DNY655400 DXL655400:DXU655400 EHH655400:EHQ655400 ERD655400:ERM655400 FAZ655400:FBI655400 FKV655400:FLE655400 FUR655400:FVA655400 GEN655400:GEW655400 GOJ655400:GOS655400 GYF655400:GYO655400 HIB655400:HIK655400 HRX655400:HSG655400 IBT655400:ICC655400 ILP655400:ILY655400 IVL655400:IVU655400 JFH655400:JFQ655400 JPD655400:JPM655400 JYZ655400:JZI655400 KIV655400:KJE655400 KSR655400:KTA655400 LCN655400:LCW655400 LMJ655400:LMS655400 LWF655400:LWO655400 MGB655400:MGK655400 MPX655400:MQG655400 MZT655400:NAC655400 NJP655400:NJY655400 NTL655400:NTU655400 ODH655400:ODQ655400 OND655400:ONM655400 OWZ655400:OXI655400 PGV655400:PHE655400 PQR655400:PRA655400 QAN655400:QAW655400 QKJ655400:QKS655400 QUF655400:QUO655400 REB655400:REK655400 RNX655400:ROG655400 RXT655400:RYC655400 SHP655400:SHY655400 SRL655400:SRU655400 TBH655400:TBQ655400 TLD655400:TLM655400 TUZ655400:TVI655400 UEV655400:UFE655400 UOR655400:UPA655400 UYN655400:UYW655400 VIJ655400:VIS655400 VSF655400:VSO655400 WCB655400:WCK655400 WLX655400:WMG655400 WVT655400:WWC655400 JH720936:JQ720936 TD720936:TM720936 ACZ720936:ADI720936 AMV720936:ANE720936 AWR720936:AXA720936 BGN720936:BGW720936 BQJ720936:BQS720936 CAF720936:CAO720936 CKB720936:CKK720936 CTX720936:CUG720936 DDT720936:DEC720936 DNP720936:DNY720936 DXL720936:DXU720936 EHH720936:EHQ720936 ERD720936:ERM720936 FAZ720936:FBI720936 FKV720936:FLE720936 FUR720936:FVA720936 GEN720936:GEW720936 GOJ720936:GOS720936 GYF720936:GYO720936 HIB720936:HIK720936 HRX720936:HSG720936 IBT720936:ICC720936 ILP720936:ILY720936 IVL720936:IVU720936 JFH720936:JFQ720936 JPD720936:JPM720936 JYZ720936:JZI720936 KIV720936:KJE720936 KSR720936:KTA720936 LCN720936:LCW720936 LMJ720936:LMS720936 LWF720936:LWO720936 MGB720936:MGK720936 MPX720936:MQG720936 MZT720936:NAC720936 NJP720936:NJY720936 NTL720936:NTU720936 ODH720936:ODQ720936 OND720936:ONM720936 OWZ720936:OXI720936 PGV720936:PHE720936 PQR720936:PRA720936 QAN720936:QAW720936 QKJ720936:QKS720936 QUF720936:QUO720936 REB720936:REK720936 RNX720936:ROG720936 RXT720936:RYC720936 SHP720936:SHY720936 SRL720936:SRU720936 TBH720936:TBQ720936 TLD720936:TLM720936 TUZ720936:TVI720936 UEV720936:UFE720936 UOR720936:UPA720936 UYN720936:UYW720936 VIJ720936:VIS720936 VSF720936:VSO720936 WCB720936:WCK720936 WLX720936:WMG720936 WVT720936:WWC720936 JH786472:JQ786472 TD786472:TM786472 ACZ786472:ADI786472 AMV786472:ANE786472 AWR786472:AXA786472 BGN786472:BGW786472 BQJ786472:BQS786472 CAF786472:CAO786472 CKB786472:CKK786472 CTX786472:CUG786472 DDT786472:DEC786472 DNP786472:DNY786472 DXL786472:DXU786472 EHH786472:EHQ786472 ERD786472:ERM786472 FAZ786472:FBI786472 FKV786472:FLE786472 FUR786472:FVA786472 GEN786472:GEW786472 GOJ786472:GOS786472 GYF786472:GYO786472 HIB786472:HIK786472 HRX786472:HSG786472 IBT786472:ICC786472 ILP786472:ILY786472 IVL786472:IVU786472 JFH786472:JFQ786472 JPD786472:JPM786472 JYZ786472:JZI786472 KIV786472:KJE786472 KSR786472:KTA786472 LCN786472:LCW786472 LMJ786472:LMS786472 LWF786472:LWO786472 MGB786472:MGK786472 MPX786472:MQG786472 MZT786472:NAC786472 NJP786472:NJY786472 NTL786472:NTU786472 ODH786472:ODQ786472 OND786472:ONM786472 OWZ786472:OXI786472 PGV786472:PHE786472 PQR786472:PRA786472 QAN786472:QAW786472 QKJ786472:QKS786472 QUF786472:QUO786472 REB786472:REK786472 RNX786472:ROG786472 RXT786472:RYC786472 SHP786472:SHY786472 SRL786472:SRU786472 TBH786472:TBQ786472 TLD786472:TLM786472 TUZ786472:TVI786472 UEV786472:UFE786472 UOR786472:UPA786472 UYN786472:UYW786472 VIJ786472:VIS786472 VSF786472:VSO786472 WCB786472:WCK786472 WLX786472:WMG786472 WVT786472:WWC786472 JH852008:JQ852008 TD852008:TM852008 ACZ852008:ADI852008 AMV852008:ANE852008 AWR852008:AXA852008 BGN852008:BGW852008 BQJ852008:BQS852008 CAF852008:CAO852008 CKB852008:CKK852008 CTX852008:CUG852008 DDT852008:DEC852008 DNP852008:DNY852008 DXL852008:DXU852008 EHH852008:EHQ852008 ERD852008:ERM852008 FAZ852008:FBI852008 FKV852008:FLE852008 FUR852008:FVA852008 GEN852008:GEW852008 GOJ852008:GOS852008 GYF852008:GYO852008 HIB852008:HIK852008 HRX852008:HSG852008 IBT852008:ICC852008 ILP852008:ILY852008 IVL852008:IVU852008 JFH852008:JFQ852008 JPD852008:JPM852008 JYZ852008:JZI852008 KIV852008:KJE852008 KSR852008:KTA852008 LCN852008:LCW852008 LMJ852008:LMS852008 LWF852008:LWO852008 MGB852008:MGK852008 MPX852008:MQG852008 MZT852008:NAC852008 NJP852008:NJY852008 NTL852008:NTU852008 ODH852008:ODQ852008 OND852008:ONM852008 OWZ852008:OXI852008 PGV852008:PHE852008 PQR852008:PRA852008 QAN852008:QAW852008 QKJ852008:QKS852008 QUF852008:QUO852008 REB852008:REK852008 RNX852008:ROG852008 RXT852008:RYC852008 SHP852008:SHY852008 SRL852008:SRU852008 TBH852008:TBQ852008 TLD852008:TLM852008 TUZ852008:TVI852008 UEV852008:UFE852008 UOR852008:UPA852008 UYN852008:UYW852008 VIJ852008:VIS852008 VSF852008:VSO852008 WCB852008:WCK852008 WLX852008:WMG852008 WVT852008:WWC852008 JH917544:JQ917544 TD917544:TM917544 ACZ917544:ADI917544 AMV917544:ANE917544 AWR917544:AXA917544 BGN917544:BGW917544 BQJ917544:BQS917544 CAF917544:CAO917544 CKB917544:CKK917544 CTX917544:CUG917544 DDT917544:DEC917544 DNP917544:DNY917544 DXL917544:DXU917544 EHH917544:EHQ917544 ERD917544:ERM917544 FAZ917544:FBI917544 FKV917544:FLE917544 FUR917544:FVA917544 GEN917544:GEW917544 GOJ917544:GOS917544 GYF917544:GYO917544 HIB917544:HIK917544 HRX917544:HSG917544 IBT917544:ICC917544 ILP917544:ILY917544 IVL917544:IVU917544 JFH917544:JFQ917544 JPD917544:JPM917544 JYZ917544:JZI917544 KIV917544:KJE917544 KSR917544:KTA917544 LCN917544:LCW917544 LMJ917544:LMS917544 LWF917544:LWO917544 MGB917544:MGK917544 MPX917544:MQG917544 MZT917544:NAC917544 NJP917544:NJY917544 NTL917544:NTU917544 ODH917544:ODQ917544 OND917544:ONM917544 OWZ917544:OXI917544 PGV917544:PHE917544 PQR917544:PRA917544 QAN917544:QAW917544 QKJ917544:QKS917544 QUF917544:QUO917544 REB917544:REK917544 RNX917544:ROG917544 RXT917544:RYC917544 SHP917544:SHY917544 SRL917544:SRU917544 TBH917544:TBQ917544 TLD917544:TLM917544 TUZ917544:TVI917544 UEV917544:UFE917544 UOR917544:UPA917544 UYN917544:UYW917544 VIJ917544:VIS917544 VSF917544:VSO917544 WCB917544:WCK917544 WLX917544:WMG917544 WVT917544:WWC917544 JH983080:JQ983080 TD983080:TM983080 ACZ983080:ADI983080 AMV983080:ANE983080 AWR983080:AXA983080 BGN983080:BGW983080 BQJ983080:BQS983080 CAF983080:CAO983080 CKB983080:CKK983080 CTX983080:CUG983080 DDT983080:DEC983080 DNP983080:DNY983080 DXL983080:DXU983080 EHH983080:EHQ983080 ERD983080:ERM983080 FAZ983080:FBI983080 FKV983080:FLE983080 FUR983080:FVA983080 GEN983080:GEW983080 GOJ983080:GOS983080 GYF983080:GYO983080 HIB983080:HIK983080 HRX983080:HSG983080 IBT983080:ICC983080 ILP983080:ILY983080 IVL983080:IVU983080 JFH983080:JFQ983080 JPD983080:JPM983080 JYZ983080:JZI983080 KIV983080:KJE983080 KSR983080:KTA983080 LCN983080:LCW983080 LMJ983080:LMS983080 LWF983080:LWO983080 MGB983080:MGK983080 MPX983080:MQG983080 MZT983080:NAC983080 NJP983080:NJY983080 NTL983080:NTU983080 ODH983080:ODQ983080 OND983080:ONM983080 OWZ983080:OXI983080 PGV983080:PHE983080 PQR983080:PRA983080 QAN983080:QAW983080 QKJ983080:QKS983080 QUF983080:QUO983080 REB983080:REK983080 RNX983080:ROG983080 RXT983080:RYC983080 SHP983080:SHY983080 SRL983080:SRU983080 TBH983080:TBQ983080 TLD983080:TLM983080 TUZ983080:TVI983080 UEV983080:UFE983080 UOR983080:UPA983080 UYN983080:UYW983080 VIJ983080:VIS983080 VSF983080:VSO983080 WCB983080:WCK983080 WLX983080:WMG983080 WVT983080:WWC983080 J983080:U983080 J917544:U917544 J852008:U852008 J786472:U786472 J720936:U720936 J655400:U655400 J589864:U589864 J524328:U524328 J458792:U458792 J393256:U393256 J327720:U327720 J262184:U262184 J196648:U196648 J131112:U131112 J65576:U65576 J983040:U983040 J917504:U917504 J851968:U851968 J786432:U786432 J720896:U720896 J655360:U655360 J589824:U589824 J524288:U524288 J458752:U458752 J393216:U393216 J327680:U327680 J262144:U262144 J196608:U196608 J131072:U131072 J65536:U65536 J48:U48 J983000:U983000 J917464:U917464 J851928:U851928 J786392:U786392 J720856:U720856 J655320:U655320 J589784:U589784 J524248:U524248 J458712:U458712 J393176:U393176 J327640:U327640 J262104:U262104 J196568:U196568 J131032:U131032 J65496:U65496 J19:U19" xr:uid="{A269ADD8-97D2-4062-9BA7-5FB51CD77C9E}">
      <formula1>BDI.TipoObra</formula1>
      <formula2>0</formula2>
    </dataValidation>
    <dataValidation type="decimal" allowBlank="1" showInputMessage="1" showErrorMessage="1" errorTitle="Valor não permitido" error="Digite um percentual entre 0% e 100%." promptTitle="Valores admissíveis:" prompt="Insira valores entre 0 e 100%." sqref="R12:U12 JP12:JQ12 TL12:TM12 ADH12:ADI12 AND12:ANE12 AWZ12:AXA12 BGV12:BGW12 BQR12:BQS12 CAN12:CAO12 CKJ12:CKK12 CUF12:CUG12 DEB12:DEC12 DNX12:DNY12 DXT12:DXU12 EHP12:EHQ12 ERL12:ERM12 FBH12:FBI12 FLD12:FLE12 FUZ12:FVA12 GEV12:GEW12 GOR12:GOS12 GYN12:GYO12 HIJ12:HIK12 HSF12:HSG12 ICB12:ICC12 ILX12:ILY12 IVT12:IVU12 JFP12:JFQ12 JPL12:JPM12 JZH12:JZI12 KJD12:KJE12 KSZ12:KTA12 LCV12:LCW12 LMR12:LMS12 LWN12:LWO12 MGJ12:MGK12 MQF12:MQG12 NAB12:NAC12 NJX12:NJY12 NTT12:NTU12 ODP12:ODQ12 ONL12:ONM12 OXH12:OXI12 PHD12:PHE12 PQZ12:PRA12 QAV12:QAW12 QKR12:QKS12 QUN12:QUO12 REJ12:REK12 ROF12:ROG12 RYB12:RYC12 SHX12:SHY12 SRT12:SRU12 TBP12:TBQ12 TLL12:TLM12 TVH12:TVI12 UFD12:UFE12 UOZ12:UPA12 UYV12:UYW12 VIR12:VIS12 VSN12:VSO12 WCJ12:WCK12 WMF12:WMG12 WWB12:WWC12 R65489:U65489 JP65489:JQ65489 TL65489:TM65489 ADH65489:ADI65489 AND65489:ANE65489 AWZ65489:AXA65489 BGV65489:BGW65489 BQR65489:BQS65489 CAN65489:CAO65489 CKJ65489:CKK65489 CUF65489:CUG65489 DEB65489:DEC65489 DNX65489:DNY65489 DXT65489:DXU65489 EHP65489:EHQ65489 ERL65489:ERM65489 FBH65489:FBI65489 FLD65489:FLE65489 FUZ65489:FVA65489 GEV65489:GEW65489 GOR65489:GOS65489 GYN65489:GYO65489 HIJ65489:HIK65489 HSF65489:HSG65489 ICB65489:ICC65489 ILX65489:ILY65489 IVT65489:IVU65489 JFP65489:JFQ65489 JPL65489:JPM65489 JZH65489:JZI65489 KJD65489:KJE65489 KSZ65489:KTA65489 LCV65489:LCW65489 LMR65489:LMS65489 LWN65489:LWO65489 MGJ65489:MGK65489 MQF65489:MQG65489 NAB65489:NAC65489 NJX65489:NJY65489 NTT65489:NTU65489 ODP65489:ODQ65489 ONL65489:ONM65489 OXH65489:OXI65489 PHD65489:PHE65489 PQZ65489:PRA65489 QAV65489:QAW65489 QKR65489:QKS65489 QUN65489:QUO65489 REJ65489:REK65489 ROF65489:ROG65489 RYB65489:RYC65489 SHX65489:SHY65489 SRT65489:SRU65489 TBP65489:TBQ65489 TLL65489:TLM65489 TVH65489:TVI65489 UFD65489:UFE65489 UOZ65489:UPA65489 UYV65489:UYW65489 VIR65489:VIS65489 VSN65489:VSO65489 WCJ65489:WCK65489 WMF65489:WMG65489 WWB65489:WWC65489 R131025:U131025 JP131025:JQ131025 TL131025:TM131025 ADH131025:ADI131025 AND131025:ANE131025 AWZ131025:AXA131025 BGV131025:BGW131025 BQR131025:BQS131025 CAN131025:CAO131025 CKJ131025:CKK131025 CUF131025:CUG131025 DEB131025:DEC131025 DNX131025:DNY131025 DXT131025:DXU131025 EHP131025:EHQ131025 ERL131025:ERM131025 FBH131025:FBI131025 FLD131025:FLE131025 FUZ131025:FVA131025 GEV131025:GEW131025 GOR131025:GOS131025 GYN131025:GYO131025 HIJ131025:HIK131025 HSF131025:HSG131025 ICB131025:ICC131025 ILX131025:ILY131025 IVT131025:IVU131025 JFP131025:JFQ131025 JPL131025:JPM131025 JZH131025:JZI131025 KJD131025:KJE131025 KSZ131025:KTA131025 LCV131025:LCW131025 LMR131025:LMS131025 LWN131025:LWO131025 MGJ131025:MGK131025 MQF131025:MQG131025 NAB131025:NAC131025 NJX131025:NJY131025 NTT131025:NTU131025 ODP131025:ODQ131025 ONL131025:ONM131025 OXH131025:OXI131025 PHD131025:PHE131025 PQZ131025:PRA131025 QAV131025:QAW131025 QKR131025:QKS131025 QUN131025:QUO131025 REJ131025:REK131025 ROF131025:ROG131025 RYB131025:RYC131025 SHX131025:SHY131025 SRT131025:SRU131025 TBP131025:TBQ131025 TLL131025:TLM131025 TVH131025:TVI131025 UFD131025:UFE131025 UOZ131025:UPA131025 UYV131025:UYW131025 VIR131025:VIS131025 VSN131025:VSO131025 WCJ131025:WCK131025 WMF131025:WMG131025 WWB131025:WWC131025 R196561:U196561 JP196561:JQ196561 TL196561:TM196561 ADH196561:ADI196561 AND196561:ANE196561 AWZ196561:AXA196561 BGV196561:BGW196561 BQR196561:BQS196561 CAN196561:CAO196561 CKJ196561:CKK196561 CUF196561:CUG196561 DEB196561:DEC196561 DNX196561:DNY196561 DXT196561:DXU196561 EHP196561:EHQ196561 ERL196561:ERM196561 FBH196561:FBI196561 FLD196561:FLE196561 FUZ196561:FVA196561 GEV196561:GEW196561 GOR196561:GOS196561 GYN196561:GYO196561 HIJ196561:HIK196561 HSF196561:HSG196561 ICB196561:ICC196561 ILX196561:ILY196561 IVT196561:IVU196561 JFP196561:JFQ196561 JPL196561:JPM196561 JZH196561:JZI196561 KJD196561:KJE196561 KSZ196561:KTA196561 LCV196561:LCW196561 LMR196561:LMS196561 LWN196561:LWO196561 MGJ196561:MGK196561 MQF196561:MQG196561 NAB196561:NAC196561 NJX196561:NJY196561 NTT196561:NTU196561 ODP196561:ODQ196561 ONL196561:ONM196561 OXH196561:OXI196561 PHD196561:PHE196561 PQZ196561:PRA196561 QAV196561:QAW196561 QKR196561:QKS196561 QUN196561:QUO196561 REJ196561:REK196561 ROF196561:ROG196561 RYB196561:RYC196561 SHX196561:SHY196561 SRT196561:SRU196561 TBP196561:TBQ196561 TLL196561:TLM196561 TVH196561:TVI196561 UFD196561:UFE196561 UOZ196561:UPA196561 UYV196561:UYW196561 VIR196561:VIS196561 VSN196561:VSO196561 WCJ196561:WCK196561 WMF196561:WMG196561 WWB196561:WWC196561 R262097:U262097 JP262097:JQ262097 TL262097:TM262097 ADH262097:ADI262097 AND262097:ANE262097 AWZ262097:AXA262097 BGV262097:BGW262097 BQR262097:BQS262097 CAN262097:CAO262097 CKJ262097:CKK262097 CUF262097:CUG262097 DEB262097:DEC262097 DNX262097:DNY262097 DXT262097:DXU262097 EHP262097:EHQ262097 ERL262097:ERM262097 FBH262097:FBI262097 FLD262097:FLE262097 FUZ262097:FVA262097 GEV262097:GEW262097 GOR262097:GOS262097 GYN262097:GYO262097 HIJ262097:HIK262097 HSF262097:HSG262097 ICB262097:ICC262097 ILX262097:ILY262097 IVT262097:IVU262097 JFP262097:JFQ262097 JPL262097:JPM262097 JZH262097:JZI262097 KJD262097:KJE262097 KSZ262097:KTA262097 LCV262097:LCW262097 LMR262097:LMS262097 LWN262097:LWO262097 MGJ262097:MGK262097 MQF262097:MQG262097 NAB262097:NAC262097 NJX262097:NJY262097 NTT262097:NTU262097 ODP262097:ODQ262097 ONL262097:ONM262097 OXH262097:OXI262097 PHD262097:PHE262097 PQZ262097:PRA262097 QAV262097:QAW262097 QKR262097:QKS262097 QUN262097:QUO262097 REJ262097:REK262097 ROF262097:ROG262097 RYB262097:RYC262097 SHX262097:SHY262097 SRT262097:SRU262097 TBP262097:TBQ262097 TLL262097:TLM262097 TVH262097:TVI262097 UFD262097:UFE262097 UOZ262097:UPA262097 UYV262097:UYW262097 VIR262097:VIS262097 VSN262097:VSO262097 WCJ262097:WCK262097 WMF262097:WMG262097 WWB262097:WWC262097 R327633:U327633 JP327633:JQ327633 TL327633:TM327633 ADH327633:ADI327633 AND327633:ANE327633 AWZ327633:AXA327633 BGV327633:BGW327633 BQR327633:BQS327633 CAN327633:CAO327633 CKJ327633:CKK327633 CUF327633:CUG327633 DEB327633:DEC327633 DNX327633:DNY327633 DXT327633:DXU327633 EHP327633:EHQ327633 ERL327633:ERM327633 FBH327633:FBI327633 FLD327633:FLE327633 FUZ327633:FVA327633 GEV327633:GEW327633 GOR327633:GOS327633 GYN327633:GYO327633 HIJ327633:HIK327633 HSF327633:HSG327633 ICB327633:ICC327633 ILX327633:ILY327633 IVT327633:IVU327633 JFP327633:JFQ327633 JPL327633:JPM327633 JZH327633:JZI327633 KJD327633:KJE327633 KSZ327633:KTA327633 LCV327633:LCW327633 LMR327633:LMS327633 LWN327633:LWO327633 MGJ327633:MGK327633 MQF327633:MQG327633 NAB327633:NAC327633 NJX327633:NJY327633 NTT327633:NTU327633 ODP327633:ODQ327633 ONL327633:ONM327633 OXH327633:OXI327633 PHD327633:PHE327633 PQZ327633:PRA327633 QAV327633:QAW327633 QKR327633:QKS327633 QUN327633:QUO327633 REJ327633:REK327633 ROF327633:ROG327633 RYB327633:RYC327633 SHX327633:SHY327633 SRT327633:SRU327633 TBP327633:TBQ327633 TLL327633:TLM327633 TVH327633:TVI327633 UFD327633:UFE327633 UOZ327633:UPA327633 UYV327633:UYW327633 VIR327633:VIS327633 VSN327633:VSO327633 WCJ327633:WCK327633 WMF327633:WMG327633 WWB327633:WWC327633 R393169:U393169 JP393169:JQ393169 TL393169:TM393169 ADH393169:ADI393169 AND393169:ANE393169 AWZ393169:AXA393169 BGV393169:BGW393169 BQR393169:BQS393169 CAN393169:CAO393169 CKJ393169:CKK393169 CUF393169:CUG393169 DEB393169:DEC393169 DNX393169:DNY393169 DXT393169:DXU393169 EHP393169:EHQ393169 ERL393169:ERM393169 FBH393169:FBI393169 FLD393169:FLE393169 FUZ393169:FVA393169 GEV393169:GEW393169 GOR393169:GOS393169 GYN393169:GYO393169 HIJ393169:HIK393169 HSF393169:HSG393169 ICB393169:ICC393169 ILX393169:ILY393169 IVT393169:IVU393169 JFP393169:JFQ393169 JPL393169:JPM393169 JZH393169:JZI393169 KJD393169:KJE393169 KSZ393169:KTA393169 LCV393169:LCW393169 LMR393169:LMS393169 LWN393169:LWO393169 MGJ393169:MGK393169 MQF393169:MQG393169 NAB393169:NAC393169 NJX393169:NJY393169 NTT393169:NTU393169 ODP393169:ODQ393169 ONL393169:ONM393169 OXH393169:OXI393169 PHD393169:PHE393169 PQZ393169:PRA393169 QAV393169:QAW393169 QKR393169:QKS393169 QUN393169:QUO393169 REJ393169:REK393169 ROF393169:ROG393169 RYB393169:RYC393169 SHX393169:SHY393169 SRT393169:SRU393169 TBP393169:TBQ393169 TLL393169:TLM393169 TVH393169:TVI393169 UFD393169:UFE393169 UOZ393169:UPA393169 UYV393169:UYW393169 VIR393169:VIS393169 VSN393169:VSO393169 WCJ393169:WCK393169 WMF393169:WMG393169 WWB393169:WWC393169 R458705:U458705 JP458705:JQ458705 TL458705:TM458705 ADH458705:ADI458705 AND458705:ANE458705 AWZ458705:AXA458705 BGV458705:BGW458705 BQR458705:BQS458705 CAN458705:CAO458705 CKJ458705:CKK458705 CUF458705:CUG458705 DEB458705:DEC458705 DNX458705:DNY458705 DXT458705:DXU458705 EHP458705:EHQ458705 ERL458705:ERM458705 FBH458705:FBI458705 FLD458705:FLE458705 FUZ458705:FVA458705 GEV458705:GEW458705 GOR458705:GOS458705 GYN458705:GYO458705 HIJ458705:HIK458705 HSF458705:HSG458705 ICB458705:ICC458705 ILX458705:ILY458705 IVT458705:IVU458705 JFP458705:JFQ458705 JPL458705:JPM458705 JZH458705:JZI458705 KJD458705:KJE458705 KSZ458705:KTA458705 LCV458705:LCW458705 LMR458705:LMS458705 LWN458705:LWO458705 MGJ458705:MGK458705 MQF458705:MQG458705 NAB458705:NAC458705 NJX458705:NJY458705 NTT458705:NTU458705 ODP458705:ODQ458705 ONL458705:ONM458705 OXH458705:OXI458705 PHD458705:PHE458705 PQZ458705:PRA458705 QAV458705:QAW458705 QKR458705:QKS458705 QUN458705:QUO458705 REJ458705:REK458705 ROF458705:ROG458705 RYB458705:RYC458705 SHX458705:SHY458705 SRT458705:SRU458705 TBP458705:TBQ458705 TLL458705:TLM458705 TVH458705:TVI458705 UFD458705:UFE458705 UOZ458705:UPA458705 UYV458705:UYW458705 VIR458705:VIS458705 VSN458705:VSO458705 WCJ458705:WCK458705 WMF458705:WMG458705 WWB458705:WWC458705 R524241:U524241 JP524241:JQ524241 TL524241:TM524241 ADH524241:ADI524241 AND524241:ANE524241 AWZ524241:AXA524241 BGV524241:BGW524241 BQR524241:BQS524241 CAN524241:CAO524241 CKJ524241:CKK524241 CUF524241:CUG524241 DEB524241:DEC524241 DNX524241:DNY524241 DXT524241:DXU524241 EHP524241:EHQ524241 ERL524241:ERM524241 FBH524241:FBI524241 FLD524241:FLE524241 FUZ524241:FVA524241 GEV524241:GEW524241 GOR524241:GOS524241 GYN524241:GYO524241 HIJ524241:HIK524241 HSF524241:HSG524241 ICB524241:ICC524241 ILX524241:ILY524241 IVT524241:IVU524241 JFP524241:JFQ524241 JPL524241:JPM524241 JZH524241:JZI524241 KJD524241:KJE524241 KSZ524241:KTA524241 LCV524241:LCW524241 LMR524241:LMS524241 LWN524241:LWO524241 MGJ524241:MGK524241 MQF524241:MQG524241 NAB524241:NAC524241 NJX524241:NJY524241 NTT524241:NTU524241 ODP524241:ODQ524241 ONL524241:ONM524241 OXH524241:OXI524241 PHD524241:PHE524241 PQZ524241:PRA524241 QAV524241:QAW524241 QKR524241:QKS524241 QUN524241:QUO524241 REJ524241:REK524241 ROF524241:ROG524241 RYB524241:RYC524241 SHX524241:SHY524241 SRT524241:SRU524241 TBP524241:TBQ524241 TLL524241:TLM524241 TVH524241:TVI524241 UFD524241:UFE524241 UOZ524241:UPA524241 UYV524241:UYW524241 VIR524241:VIS524241 VSN524241:VSO524241 WCJ524241:WCK524241 WMF524241:WMG524241 WWB524241:WWC524241 R589777:U589777 JP589777:JQ589777 TL589777:TM589777 ADH589777:ADI589777 AND589777:ANE589777 AWZ589777:AXA589777 BGV589777:BGW589777 BQR589777:BQS589777 CAN589777:CAO589777 CKJ589777:CKK589777 CUF589777:CUG589777 DEB589777:DEC589777 DNX589777:DNY589777 DXT589777:DXU589777 EHP589777:EHQ589777 ERL589777:ERM589777 FBH589777:FBI589777 FLD589777:FLE589777 FUZ589777:FVA589777 GEV589777:GEW589777 GOR589777:GOS589777 GYN589777:GYO589777 HIJ589777:HIK589777 HSF589777:HSG589777 ICB589777:ICC589777 ILX589777:ILY589777 IVT589777:IVU589777 JFP589777:JFQ589777 JPL589777:JPM589777 JZH589777:JZI589777 KJD589777:KJE589777 KSZ589777:KTA589777 LCV589777:LCW589777 LMR589777:LMS589777 LWN589777:LWO589777 MGJ589777:MGK589777 MQF589777:MQG589777 NAB589777:NAC589777 NJX589777:NJY589777 NTT589777:NTU589777 ODP589777:ODQ589777 ONL589777:ONM589777 OXH589777:OXI589777 PHD589777:PHE589777 PQZ589777:PRA589777 QAV589777:QAW589777 QKR589777:QKS589777 QUN589777:QUO589777 REJ589777:REK589777 ROF589777:ROG589777 RYB589777:RYC589777 SHX589777:SHY589777 SRT589777:SRU589777 TBP589777:TBQ589777 TLL589777:TLM589777 TVH589777:TVI589777 UFD589777:UFE589777 UOZ589777:UPA589777 UYV589777:UYW589777 VIR589777:VIS589777 VSN589777:VSO589777 WCJ589777:WCK589777 WMF589777:WMG589777 WWB589777:WWC589777 R655313:U655313 JP655313:JQ655313 TL655313:TM655313 ADH655313:ADI655313 AND655313:ANE655313 AWZ655313:AXA655313 BGV655313:BGW655313 BQR655313:BQS655313 CAN655313:CAO655313 CKJ655313:CKK655313 CUF655313:CUG655313 DEB655313:DEC655313 DNX655313:DNY655313 DXT655313:DXU655313 EHP655313:EHQ655313 ERL655313:ERM655313 FBH655313:FBI655313 FLD655313:FLE655313 FUZ655313:FVA655313 GEV655313:GEW655313 GOR655313:GOS655313 GYN655313:GYO655313 HIJ655313:HIK655313 HSF655313:HSG655313 ICB655313:ICC655313 ILX655313:ILY655313 IVT655313:IVU655313 JFP655313:JFQ655313 JPL655313:JPM655313 JZH655313:JZI655313 KJD655313:KJE655313 KSZ655313:KTA655313 LCV655313:LCW655313 LMR655313:LMS655313 LWN655313:LWO655313 MGJ655313:MGK655313 MQF655313:MQG655313 NAB655313:NAC655313 NJX655313:NJY655313 NTT655313:NTU655313 ODP655313:ODQ655313 ONL655313:ONM655313 OXH655313:OXI655313 PHD655313:PHE655313 PQZ655313:PRA655313 QAV655313:QAW655313 QKR655313:QKS655313 QUN655313:QUO655313 REJ655313:REK655313 ROF655313:ROG655313 RYB655313:RYC655313 SHX655313:SHY655313 SRT655313:SRU655313 TBP655313:TBQ655313 TLL655313:TLM655313 TVH655313:TVI655313 UFD655313:UFE655313 UOZ655313:UPA655313 UYV655313:UYW655313 VIR655313:VIS655313 VSN655313:VSO655313 WCJ655313:WCK655313 WMF655313:WMG655313 WWB655313:WWC655313 R720849:U720849 JP720849:JQ720849 TL720849:TM720849 ADH720849:ADI720849 AND720849:ANE720849 AWZ720849:AXA720849 BGV720849:BGW720849 BQR720849:BQS720849 CAN720849:CAO720849 CKJ720849:CKK720849 CUF720849:CUG720849 DEB720849:DEC720849 DNX720849:DNY720849 DXT720849:DXU720849 EHP720849:EHQ720849 ERL720849:ERM720849 FBH720849:FBI720849 FLD720849:FLE720849 FUZ720849:FVA720849 GEV720849:GEW720849 GOR720849:GOS720849 GYN720849:GYO720849 HIJ720849:HIK720849 HSF720849:HSG720849 ICB720849:ICC720849 ILX720849:ILY720849 IVT720849:IVU720849 JFP720849:JFQ720849 JPL720849:JPM720849 JZH720849:JZI720849 KJD720849:KJE720849 KSZ720849:KTA720849 LCV720849:LCW720849 LMR720849:LMS720849 LWN720849:LWO720849 MGJ720849:MGK720849 MQF720849:MQG720849 NAB720849:NAC720849 NJX720849:NJY720849 NTT720849:NTU720849 ODP720849:ODQ720849 ONL720849:ONM720849 OXH720849:OXI720849 PHD720849:PHE720849 PQZ720849:PRA720849 QAV720849:QAW720849 QKR720849:QKS720849 QUN720849:QUO720849 REJ720849:REK720849 ROF720849:ROG720849 RYB720849:RYC720849 SHX720849:SHY720849 SRT720849:SRU720849 TBP720849:TBQ720849 TLL720849:TLM720849 TVH720849:TVI720849 UFD720849:UFE720849 UOZ720849:UPA720849 UYV720849:UYW720849 VIR720849:VIS720849 VSN720849:VSO720849 WCJ720849:WCK720849 WMF720849:WMG720849 WWB720849:WWC720849 R786385:U786385 JP786385:JQ786385 TL786385:TM786385 ADH786385:ADI786385 AND786385:ANE786385 AWZ786385:AXA786385 BGV786385:BGW786385 BQR786385:BQS786385 CAN786385:CAO786385 CKJ786385:CKK786385 CUF786385:CUG786385 DEB786385:DEC786385 DNX786385:DNY786385 DXT786385:DXU786385 EHP786385:EHQ786385 ERL786385:ERM786385 FBH786385:FBI786385 FLD786385:FLE786385 FUZ786385:FVA786385 GEV786385:GEW786385 GOR786385:GOS786385 GYN786385:GYO786385 HIJ786385:HIK786385 HSF786385:HSG786385 ICB786385:ICC786385 ILX786385:ILY786385 IVT786385:IVU786385 JFP786385:JFQ786385 JPL786385:JPM786385 JZH786385:JZI786385 KJD786385:KJE786385 KSZ786385:KTA786385 LCV786385:LCW786385 LMR786385:LMS786385 LWN786385:LWO786385 MGJ786385:MGK786385 MQF786385:MQG786385 NAB786385:NAC786385 NJX786385:NJY786385 NTT786385:NTU786385 ODP786385:ODQ786385 ONL786385:ONM786385 OXH786385:OXI786385 PHD786385:PHE786385 PQZ786385:PRA786385 QAV786385:QAW786385 QKR786385:QKS786385 QUN786385:QUO786385 REJ786385:REK786385 ROF786385:ROG786385 RYB786385:RYC786385 SHX786385:SHY786385 SRT786385:SRU786385 TBP786385:TBQ786385 TLL786385:TLM786385 TVH786385:TVI786385 UFD786385:UFE786385 UOZ786385:UPA786385 UYV786385:UYW786385 VIR786385:VIS786385 VSN786385:VSO786385 WCJ786385:WCK786385 WMF786385:WMG786385 WWB786385:WWC786385 R851921:U851921 JP851921:JQ851921 TL851921:TM851921 ADH851921:ADI851921 AND851921:ANE851921 AWZ851921:AXA851921 BGV851921:BGW851921 BQR851921:BQS851921 CAN851921:CAO851921 CKJ851921:CKK851921 CUF851921:CUG851921 DEB851921:DEC851921 DNX851921:DNY851921 DXT851921:DXU851921 EHP851921:EHQ851921 ERL851921:ERM851921 FBH851921:FBI851921 FLD851921:FLE851921 FUZ851921:FVA851921 GEV851921:GEW851921 GOR851921:GOS851921 GYN851921:GYO851921 HIJ851921:HIK851921 HSF851921:HSG851921 ICB851921:ICC851921 ILX851921:ILY851921 IVT851921:IVU851921 JFP851921:JFQ851921 JPL851921:JPM851921 JZH851921:JZI851921 KJD851921:KJE851921 KSZ851921:KTA851921 LCV851921:LCW851921 LMR851921:LMS851921 LWN851921:LWO851921 MGJ851921:MGK851921 MQF851921:MQG851921 NAB851921:NAC851921 NJX851921:NJY851921 NTT851921:NTU851921 ODP851921:ODQ851921 ONL851921:ONM851921 OXH851921:OXI851921 PHD851921:PHE851921 PQZ851921:PRA851921 QAV851921:QAW851921 QKR851921:QKS851921 QUN851921:QUO851921 REJ851921:REK851921 ROF851921:ROG851921 RYB851921:RYC851921 SHX851921:SHY851921 SRT851921:SRU851921 TBP851921:TBQ851921 TLL851921:TLM851921 TVH851921:TVI851921 UFD851921:UFE851921 UOZ851921:UPA851921 UYV851921:UYW851921 VIR851921:VIS851921 VSN851921:VSO851921 WCJ851921:WCK851921 WMF851921:WMG851921 WWB851921:WWC851921 R917457:U917457 JP917457:JQ917457 TL917457:TM917457 ADH917457:ADI917457 AND917457:ANE917457 AWZ917457:AXA917457 BGV917457:BGW917457 BQR917457:BQS917457 CAN917457:CAO917457 CKJ917457:CKK917457 CUF917457:CUG917457 DEB917457:DEC917457 DNX917457:DNY917457 DXT917457:DXU917457 EHP917457:EHQ917457 ERL917457:ERM917457 FBH917457:FBI917457 FLD917457:FLE917457 FUZ917457:FVA917457 GEV917457:GEW917457 GOR917457:GOS917457 GYN917457:GYO917457 HIJ917457:HIK917457 HSF917457:HSG917457 ICB917457:ICC917457 ILX917457:ILY917457 IVT917457:IVU917457 JFP917457:JFQ917457 JPL917457:JPM917457 JZH917457:JZI917457 KJD917457:KJE917457 KSZ917457:KTA917457 LCV917457:LCW917457 LMR917457:LMS917457 LWN917457:LWO917457 MGJ917457:MGK917457 MQF917457:MQG917457 NAB917457:NAC917457 NJX917457:NJY917457 NTT917457:NTU917457 ODP917457:ODQ917457 ONL917457:ONM917457 OXH917457:OXI917457 PHD917457:PHE917457 PQZ917457:PRA917457 QAV917457:QAW917457 QKR917457:QKS917457 QUN917457:QUO917457 REJ917457:REK917457 ROF917457:ROG917457 RYB917457:RYC917457 SHX917457:SHY917457 SRT917457:SRU917457 TBP917457:TBQ917457 TLL917457:TLM917457 TVH917457:TVI917457 UFD917457:UFE917457 UOZ917457:UPA917457 UYV917457:UYW917457 VIR917457:VIS917457 VSN917457:VSO917457 WCJ917457:WCK917457 WMF917457:WMG917457 WWB917457:WWC917457 R982993:U982993 JP982993:JQ982993 TL982993:TM982993 ADH982993:ADI982993 AND982993:ANE982993 AWZ982993:AXA982993 BGV982993:BGW982993 BQR982993:BQS982993 CAN982993:CAO982993 CKJ982993:CKK982993 CUF982993:CUG982993 DEB982993:DEC982993 DNX982993:DNY982993 DXT982993:DXU982993 EHP982993:EHQ982993 ERL982993:ERM982993 FBH982993:FBI982993 FLD982993:FLE982993 FUZ982993:FVA982993 GEV982993:GEW982993 GOR982993:GOS982993 GYN982993:GYO982993 HIJ982993:HIK982993 HSF982993:HSG982993 ICB982993:ICC982993 ILX982993:ILY982993 IVT982993:IVU982993 JFP982993:JFQ982993 JPL982993:JPM982993 JZH982993:JZI982993 KJD982993:KJE982993 KSZ982993:KTA982993 LCV982993:LCW982993 LMR982993:LMS982993 LWN982993:LWO982993 MGJ982993:MGK982993 MQF982993:MQG982993 NAB982993:NAC982993 NJX982993:NJY982993 NTT982993:NTU982993 ODP982993:ODQ982993 ONL982993:ONM982993 OXH982993:OXI982993 PHD982993:PHE982993 PQZ982993:PRA982993 QAV982993:QAW982993 QKR982993:QKS982993 QUN982993:QUO982993 REJ982993:REK982993 ROF982993:ROG982993 RYB982993:RYC982993 SHX982993:SHY982993 SRT982993:SRU982993 TBP982993:TBQ982993 TLL982993:TLM982993 TVH982993:TVI982993 UFD982993:UFE982993 UOZ982993:UPA982993 UYV982993:UYW982993 VIR982993:VIS982993 VSN982993:VSO982993 WCJ982993:WCK982993 WMF982993:WMG982993 WWB982993:WWC982993" xr:uid="{D7372DA6-1F0E-4274-9F79-745C149095EB}">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R13:U13 JP13:JQ13 TL13:TM13 ADH13:ADI13 AND13:ANE13 AWZ13:AXA13 BGV13:BGW13 BQR13:BQS13 CAN13:CAO13 CKJ13:CKK13 CUF13:CUG13 DEB13:DEC13 DNX13:DNY13 DXT13:DXU13 EHP13:EHQ13 ERL13:ERM13 FBH13:FBI13 FLD13:FLE13 FUZ13:FVA13 GEV13:GEW13 GOR13:GOS13 GYN13:GYO13 HIJ13:HIK13 HSF13:HSG13 ICB13:ICC13 ILX13:ILY13 IVT13:IVU13 JFP13:JFQ13 JPL13:JPM13 JZH13:JZI13 KJD13:KJE13 KSZ13:KTA13 LCV13:LCW13 LMR13:LMS13 LWN13:LWO13 MGJ13:MGK13 MQF13:MQG13 NAB13:NAC13 NJX13:NJY13 NTT13:NTU13 ODP13:ODQ13 ONL13:ONM13 OXH13:OXI13 PHD13:PHE13 PQZ13:PRA13 QAV13:QAW13 QKR13:QKS13 QUN13:QUO13 REJ13:REK13 ROF13:ROG13 RYB13:RYC13 SHX13:SHY13 SRT13:SRU13 TBP13:TBQ13 TLL13:TLM13 TVH13:TVI13 UFD13:UFE13 UOZ13:UPA13 UYV13:UYW13 VIR13:VIS13 VSN13:VSO13 WCJ13:WCK13 WMF13:WMG13 WWB13:WWC13 R65490:U65490 JP65490:JQ65490 TL65490:TM65490 ADH65490:ADI65490 AND65490:ANE65490 AWZ65490:AXA65490 BGV65490:BGW65490 BQR65490:BQS65490 CAN65490:CAO65490 CKJ65490:CKK65490 CUF65490:CUG65490 DEB65490:DEC65490 DNX65490:DNY65490 DXT65490:DXU65490 EHP65490:EHQ65490 ERL65490:ERM65490 FBH65490:FBI65490 FLD65490:FLE65490 FUZ65490:FVA65490 GEV65490:GEW65490 GOR65490:GOS65490 GYN65490:GYO65490 HIJ65490:HIK65490 HSF65490:HSG65490 ICB65490:ICC65490 ILX65490:ILY65490 IVT65490:IVU65490 JFP65490:JFQ65490 JPL65490:JPM65490 JZH65490:JZI65490 KJD65490:KJE65490 KSZ65490:KTA65490 LCV65490:LCW65490 LMR65490:LMS65490 LWN65490:LWO65490 MGJ65490:MGK65490 MQF65490:MQG65490 NAB65490:NAC65490 NJX65490:NJY65490 NTT65490:NTU65490 ODP65490:ODQ65490 ONL65490:ONM65490 OXH65490:OXI65490 PHD65490:PHE65490 PQZ65490:PRA65490 QAV65490:QAW65490 QKR65490:QKS65490 QUN65490:QUO65490 REJ65490:REK65490 ROF65490:ROG65490 RYB65490:RYC65490 SHX65490:SHY65490 SRT65490:SRU65490 TBP65490:TBQ65490 TLL65490:TLM65490 TVH65490:TVI65490 UFD65490:UFE65490 UOZ65490:UPA65490 UYV65490:UYW65490 VIR65490:VIS65490 VSN65490:VSO65490 WCJ65490:WCK65490 WMF65490:WMG65490 WWB65490:WWC65490 R131026:U131026 JP131026:JQ131026 TL131026:TM131026 ADH131026:ADI131026 AND131026:ANE131026 AWZ131026:AXA131026 BGV131026:BGW131026 BQR131026:BQS131026 CAN131026:CAO131026 CKJ131026:CKK131026 CUF131026:CUG131026 DEB131026:DEC131026 DNX131026:DNY131026 DXT131026:DXU131026 EHP131026:EHQ131026 ERL131026:ERM131026 FBH131026:FBI131026 FLD131026:FLE131026 FUZ131026:FVA131026 GEV131026:GEW131026 GOR131026:GOS131026 GYN131026:GYO131026 HIJ131026:HIK131026 HSF131026:HSG131026 ICB131026:ICC131026 ILX131026:ILY131026 IVT131026:IVU131026 JFP131026:JFQ131026 JPL131026:JPM131026 JZH131026:JZI131026 KJD131026:KJE131026 KSZ131026:KTA131026 LCV131026:LCW131026 LMR131026:LMS131026 LWN131026:LWO131026 MGJ131026:MGK131026 MQF131026:MQG131026 NAB131026:NAC131026 NJX131026:NJY131026 NTT131026:NTU131026 ODP131026:ODQ131026 ONL131026:ONM131026 OXH131026:OXI131026 PHD131026:PHE131026 PQZ131026:PRA131026 QAV131026:QAW131026 QKR131026:QKS131026 QUN131026:QUO131026 REJ131026:REK131026 ROF131026:ROG131026 RYB131026:RYC131026 SHX131026:SHY131026 SRT131026:SRU131026 TBP131026:TBQ131026 TLL131026:TLM131026 TVH131026:TVI131026 UFD131026:UFE131026 UOZ131026:UPA131026 UYV131026:UYW131026 VIR131026:VIS131026 VSN131026:VSO131026 WCJ131026:WCK131026 WMF131026:WMG131026 WWB131026:WWC131026 R196562:U196562 JP196562:JQ196562 TL196562:TM196562 ADH196562:ADI196562 AND196562:ANE196562 AWZ196562:AXA196562 BGV196562:BGW196562 BQR196562:BQS196562 CAN196562:CAO196562 CKJ196562:CKK196562 CUF196562:CUG196562 DEB196562:DEC196562 DNX196562:DNY196562 DXT196562:DXU196562 EHP196562:EHQ196562 ERL196562:ERM196562 FBH196562:FBI196562 FLD196562:FLE196562 FUZ196562:FVA196562 GEV196562:GEW196562 GOR196562:GOS196562 GYN196562:GYO196562 HIJ196562:HIK196562 HSF196562:HSG196562 ICB196562:ICC196562 ILX196562:ILY196562 IVT196562:IVU196562 JFP196562:JFQ196562 JPL196562:JPM196562 JZH196562:JZI196562 KJD196562:KJE196562 KSZ196562:KTA196562 LCV196562:LCW196562 LMR196562:LMS196562 LWN196562:LWO196562 MGJ196562:MGK196562 MQF196562:MQG196562 NAB196562:NAC196562 NJX196562:NJY196562 NTT196562:NTU196562 ODP196562:ODQ196562 ONL196562:ONM196562 OXH196562:OXI196562 PHD196562:PHE196562 PQZ196562:PRA196562 QAV196562:QAW196562 QKR196562:QKS196562 QUN196562:QUO196562 REJ196562:REK196562 ROF196562:ROG196562 RYB196562:RYC196562 SHX196562:SHY196562 SRT196562:SRU196562 TBP196562:TBQ196562 TLL196562:TLM196562 TVH196562:TVI196562 UFD196562:UFE196562 UOZ196562:UPA196562 UYV196562:UYW196562 VIR196562:VIS196562 VSN196562:VSO196562 WCJ196562:WCK196562 WMF196562:WMG196562 WWB196562:WWC196562 R262098:U262098 JP262098:JQ262098 TL262098:TM262098 ADH262098:ADI262098 AND262098:ANE262098 AWZ262098:AXA262098 BGV262098:BGW262098 BQR262098:BQS262098 CAN262098:CAO262098 CKJ262098:CKK262098 CUF262098:CUG262098 DEB262098:DEC262098 DNX262098:DNY262098 DXT262098:DXU262098 EHP262098:EHQ262098 ERL262098:ERM262098 FBH262098:FBI262098 FLD262098:FLE262098 FUZ262098:FVA262098 GEV262098:GEW262098 GOR262098:GOS262098 GYN262098:GYO262098 HIJ262098:HIK262098 HSF262098:HSG262098 ICB262098:ICC262098 ILX262098:ILY262098 IVT262098:IVU262098 JFP262098:JFQ262098 JPL262098:JPM262098 JZH262098:JZI262098 KJD262098:KJE262098 KSZ262098:KTA262098 LCV262098:LCW262098 LMR262098:LMS262098 LWN262098:LWO262098 MGJ262098:MGK262098 MQF262098:MQG262098 NAB262098:NAC262098 NJX262098:NJY262098 NTT262098:NTU262098 ODP262098:ODQ262098 ONL262098:ONM262098 OXH262098:OXI262098 PHD262098:PHE262098 PQZ262098:PRA262098 QAV262098:QAW262098 QKR262098:QKS262098 QUN262098:QUO262098 REJ262098:REK262098 ROF262098:ROG262098 RYB262098:RYC262098 SHX262098:SHY262098 SRT262098:SRU262098 TBP262098:TBQ262098 TLL262098:TLM262098 TVH262098:TVI262098 UFD262098:UFE262098 UOZ262098:UPA262098 UYV262098:UYW262098 VIR262098:VIS262098 VSN262098:VSO262098 WCJ262098:WCK262098 WMF262098:WMG262098 WWB262098:WWC262098 R327634:U327634 JP327634:JQ327634 TL327634:TM327634 ADH327634:ADI327634 AND327634:ANE327634 AWZ327634:AXA327634 BGV327634:BGW327634 BQR327634:BQS327634 CAN327634:CAO327634 CKJ327634:CKK327634 CUF327634:CUG327634 DEB327634:DEC327634 DNX327634:DNY327634 DXT327634:DXU327634 EHP327634:EHQ327634 ERL327634:ERM327634 FBH327634:FBI327634 FLD327634:FLE327634 FUZ327634:FVA327634 GEV327634:GEW327634 GOR327634:GOS327634 GYN327634:GYO327634 HIJ327634:HIK327634 HSF327634:HSG327634 ICB327634:ICC327634 ILX327634:ILY327634 IVT327634:IVU327634 JFP327634:JFQ327634 JPL327634:JPM327634 JZH327634:JZI327634 KJD327634:KJE327634 KSZ327634:KTA327634 LCV327634:LCW327634 LMR327634:LMS327634 LWN327634:LWO327634 MGJ327634:MGK327634 MQF327634:MQG327634 NAB327634:NAC327634 NJX327634:NJY327634 NTT327634:NTU327634 ODP327634:ODQ327634 ONL327634:ONM327634 OXH327634:OXI327634 PHD327634:PHE327634 PQZ327634:PRA327634 QAV327634:QAW327634 QKR327634:QKS327634 QUN327634:QUO327634 REJ327634:REK327634 ROF327634:ROG327634 RYB327634:RYC327634 SHX327634:SHY327634 SRT327634:SRU327634 TBP327634:TBQ327634 TLL327634:TLM327634 TVH327634:TVI327634 UFD327634:UFE327634 UOZ327634:UPA327634 UYV327634:UYW327634 VIR327634:VIS327634 VSN327634:VSO327634 WCJ327634:WCK327634 WMF327634:WMG327634 WWB327634:WWC327634 R393170:U393170 JP393170:JQ393170 TL393170:TM393170 ADH393170:ADI393170 AND393170:ANE393170 AWZ393170:AXA393170 BGV393170:BGW393170 BQR393170:BQS393170 CAN393170:CAO393170 CKJ393170:CKK393170 CUF393170:CUG393170 DEB393170:DEC393170 DNX393170:DNY393170 DXT393170:DXU393170 EHP393170:EHQ393170 ERL393170:ERM393170 FBH393170:FBI393170 FLD393170:FLE393170 FUZ393170:FVA393170 GEV393170:GEW393170 GOR393170:GOS393170 GYN393170:GYO393170 HIJ393170:HIK393170 HSF393170:HSG393170 ICB393170:ICC393170 ILX393170:ILY393170 IVT393170:IVU393170 JFP393170:JFQ393170 JPL393170:JPM393170 JZH393170:JZI393170 KJD393170:KJE393170 KSZ393170:KTA393170 LCV393170:LCW393170 LMR393170:LMS393170 LWN393170:LWO393170 MGJ393170:MGK393170 MQF393170:MQG393170 NAB393170:NAC393170 NJX393170:NJY393170 NTT393170:NTU393170 ODP393170:ODQ393170 ONL393170:ONM393170 OXH393170:OXI393170 PHD393170:PHE393170 PQZ393170:PRA393170 QAV393170:QAW393170 QKR393170:QKS393170 QUN393170:QUO393170 REJ393170:REK393170 ROF393170:ROG393170 RYB393170:RYC393170 SHX393170:SHY393170 SRT393170:SRU393170 TBP393170:TBQ393170 TLL393170:TLM393170 TVH393170:TVI393170 UFD393170:UFE393170 UOZ393170:UPA393170 UYV393170:UYW393170 VIR393170:VIS393170 VSN393170:VSO393170 WCJ393170:WCK393170 WMF393170:WMG393170 WWB393170:WWC393170 R458706:U458706 JP458706:JQ458706 TL458706:TM458706 ADH458706:ADI458706 AND458706:ANE458706 AWZ458706:AXA458706 BGV458706:BGW458706 BQR458706:BQS458706 CAN458706:CAO458706 CKJ458706:CKK458706 CUF458706:CUG458706 DEB458706:DEC458706 DNX458706:DNY458706 DXT458706:DXU458706 EHP458706:EHQ458706 ERL458706:ERM458706 FBH458706:FBI458706 FLD458706:FLE458706 FUZ458706:FVA458706 GEV458706:GEW458706 GOR458706:GOS458706 GYN458706:GYO458706 HIJ458706:HIK458706 HSF458706:HSG458706 ICB458706:ICC458706 ILX458706:ILY458706 IVT458706:IVU458706 JFP458706:JFQ458706 JPL458706:JPM458706 JZH458706:JZI458706 KJD458706:KJE458706 KSZ458706:KTA458706 LCV458706:LCW458706 LMR458706:LMS458706 LWN458706:LWO458706 MGJ458706:MGK458706 MQF458706:MQG458706 NAB458706:NAC458706 NJX458706:NJY458706 NTT458706:NTU458706 ODP458706:ODQ458706 ONL458706:ONM458706 OXH458706:OXI458706 PHD458706:PHE458706 PQZ458706:PRA458706 QAV458706:QAW458706 QKR458706:QKS458706 QUN458706:QUO458706 REJ458706:REK458706 ROF458706:ROG458706 RYB458706:RYC458706 SHX458706:SHY458706 SRT458706:SRU458706 TBP458706:TBQ458706 TLL458706:TLM458706 TVH458706:TVI458706 UFD458706:UFE458706 UOZ458706:UPA458706 UYV458706:UYW458706 VIR458706:VIS458706 VSN458706:VSO458706 WCJ458706:WCK458706 WMF458706:WMG458706 WWB458706:WWC458706 R524242:U524242 JP524242:JQ524242 TL524242:TM524242 ADH524242:ADI524242 AND524242:ANE524242 AWZ524242:AXA524242 BGV524242:BGW524242 BQR524242:BQS524242 CAN524242:CAO524242 CKJ524242:CKK524242 CUF524242:CUG524242 DEB524242:DEC524242 DNX524242:DNY524242 DXT524242:DXU524242 EHP524242:EHQ524242 ERL524242:ERM524242 FBH524242:FBI524242 FLD524242:FLE524242 FUZ524242:FVA524242 GEV524242:GEW524242 GOR524242:GOS524242 GYN524242:GYO524242 HIJ524242:HIK524242 HSF524242:HSG524242 ICB524242:ICC524242 ILX524242:ILY524242 IVT524242:IVU524242 JFP524242:JFQ524242 JPL524242:JPM524242 JZH524242:JZI524242 KJD524242:KJE524242 KSZ524242:KTA524242 LCV524242:LCW524242 LMR524242:LMS524242 LWN524242:LWO524242 MGJ524242:MGK524242 MQF524242:MQG524242 NAB524242:NAC524242 NJX524242:NJY524242 NTT524242:NTU524242 ODP524242:ODQ524242 ONL524242:ONM524242 OXH524242:OXI524242 PHD524242:PHE524242 PQZ524242:PRA524242 QAV524242:QAW524242 QKR524242:QKS524242 QUN524242:QUO524242 REJ524242:REK524242 ROF524242:ROG524242 RYB524242:RYC524242 SHX524242:SHY524242 SRT524242:SRU524242 TBP524242:TBQ524242 TLL524242:TLM524242 TVH524242:TVI524242 UFD524242:UFE524242 UOZ524242:UPA524242 UYV524242:UYW524242 VIR524242:VIS524242 VSN524242:VSO524242 WCJ524242:WCK524242 WMF524242:WMG524242 WWB524242:WWC524242 R589778:U589778 JP589778:JQ589778 TL589778:TM589778 ADH589778:ADI589778 AND589778:ANE589778 AWZ589778:AXA589778 BGV589778:BGW589778 BQR589778:BQS589778 CAN589778:CAO589778 CKJ589778:CKK589778 CUF589778:CUG589778 DEB589778:DEC589778 DNX589778:DNY589778 DXT589778:DXU589778 EHP589778:EHQ589778 ERL589778:ERM589778 FBH589778:FBI589778 FLD589778:FLE589778 FUZ589778:FVA589778 GEV589778:GEW589778 GOR589778:GOS589778 GYN589778:GYO589778 HIJ589778:HIK589778 HSF589778:HSG589778 ICB589778:ICC589778 ILX589778:ILY589778 IVT589778:IVU589778 JFP589778:JFQ589778 JPL589778:JPM589778 JZH589778:JZI589778 KJD589778:KJE589778 KSZ589778:KTA589778 LCV589778:LCW589778 LMR589778:LMS589778 LWN589778:LWO589778 MGJ589778:MGK589778 MQF589778:MQG589778 NAB589778:NAC589778 NJX589778:NJY589778 NTT589778:NTU589778 ODP589778:ODQ589778 ONL589778:ONM589778 OXH589778:OXI589778 PHD589778:PHE589778 PQZ589778:PRA589778 QAV589778:QAW589778 QKR589778:QKS589778 QUN589778:QUO589778 REJ589778:REK589778 ROF589778:ROG589778 RYB589778:RYC589778 SHX589778:SHY589778 SRT589778:SRU589778 TBP589778:TBQ589778 TLL589778:TLM589778 TVH589778:TVI589778 UFD589778:UFE589778 UOZ589778:UPA589778 UYV589778:UYW589778 VIR589778:VIS589778 VSN589778:VSO589778 WCJ589778:WCK589778 WMF589778:WMG589778 WWB589778:WWC589778 R655314:U655314 JP655314:JQ655314 TL655314:TM655314 ADH655314:ADI655314 AND655314:ANE655314 AWZ655314:AXA655314 BGV655314:BGW655314 BQR655314:BQS655314 CAN655314:CAO655314 CKJ655314:CKK655314 CUF655314:CUG655314 DEB655314:DEC655314 DNX655314:DNY655314 DXT655314:DXU655314 EHP655314:EHQ655314 ERL655314:ERM655314 FBH655314:FBI655314 FLD655314:FLE655314 FUZ655314:FVA655314 GEV655314:GEW655314 GOR655314:GOS655314 GYN655314:GYO655314 HIJ655314:HIK655314 HSF655314:HSG655314 ICB655314:ICC655314 ILX655314:ILY655314 IVT655314:IVU655314 JFP655314:JFQ655314 JPL655314:JPM655314 JZH655314:JZI655314 KJD655314:KJE655314 KSZ655314:KTA655314 LCV655314:LCW655314 LMR655314:LMS655314 LWN655314:LWO655314 MGJ655314:MGK655314 MQF655314:MQG655314 NAB655314:NAC655314 NJX655314:NJY655314 NTT655314:NTU655314 ODP655314:ODQ655314 ONL655314:ONM655314 OXH655314:OXI655314 PHD655314:PHE655314 PQZ655314:PRA655314 QAV655314:QAW655314 QKR655314:QKS655314 QUN655314:QUO655314 REJ655314:REK655314 ROF655314:ROG655314 RYB655314:RYC655314 SHX655314:SHY655314 SRT655314:SRU655314 TBP655314:TBQ655314 TLL655314:TLM655314 TVH655314:TVI655314 UFD655314:UFE655314 UOZ655314:UPA655314 UYV655314:UYW655314 VIR655314:VIS655314 VSN655314:VSO655314 WCJ655314:WCK655314 WMF655314:WMG655314 WWB655314:WWC655314 R720850:U720850 JP720850:JQ720850 TL720850:TM720850 ADH720850:ADI720850 AND720850:ANE720850 AWZ720850:AXA720850 BGV720850:BGW720850 BQR720850:BQS720850 CAN720850:CAO720850 CKJ720850:CKK720850 CUF720850:CUG720850 DEB720850:DEC720850 DNX720850:DNY720850 DXT720850:DXU720850 EHP720850:EHQ720850 ERL720850:ERM720850 FBH720850:FBI720850 FLD720850:FLE720850 FUZ720850:FVA720850 GEV720850:GEW720850 GOR720850:GOS720850 GYN720850:GYO720850 HIJ720850:HIK720850 HSF720850:HSG720850 ICB720850:ICC720850 ILX720850:ILY720850 IVT720850:IVU720850 JFP720850:JFQ720850 JPL720850:JPM720850 JZH720850:JZI720850 KJD720850:KJE720850 KSZ720850:KTA720850 LCV720850:LCW720850 LMR720850:LMS720850 LWN720850:LWO720850 MGJ720850:MGK720850 MQF720850:MQG720850 NAB720850:NAC720850 NJX720850:NJY720850 NTT720850:NTU720850 ODP720850:ODQ720850 ONL720850:ONM720850 OXH720850:OXI720850 PHD720850:PHE720850 PQZ720850:PRA720850 QAV720850:QAW720850 QKR720850:QKS720850 QUN720850:QUO720850 REJ720850:REK720850 ROF720850:ROG720850 RYB720850:RYC720850 SHX720850:SHY720850 SRT720850:SRU720850 TBP720850:TBQ720850 TLL720850:TLM720850 TVH720850:TVI720850 UFD720850:UFE720850 UOZ720850:UPA720850 UYV720850:UYW720850 VIR720850:VIS720850 VSN720850:VSO720850 WCJ720850:WCK720850 WMF720850:WMG720850 WWB720850:WWC720850 R786386:U786386 JP786386:JQ786386 TL786386:TM786386 ADH786386:ADI786386 AND786386:ANE786386 AWZ786386:AXA786386 BGV786386:BGW786386 BQR786386:BQS786386 CAN786386:CAO786386 CKJ786386:CKK786386 CUF786386:CUG786386 DEB786386:DEC786386 DNX786386:DNY786386 DXT786386:DXU786386 EHP786386:EHQ786386 ERL786386:ERM786386 FBH786386:FBI786386 FLD786386:FLE786386 FUZ786386:FVA786386 GEV786386:GEW786386 GOR786386:GOS786386 GYN786386:GYO786386 HIJ786386:HIK786386 HSF786386:HSG786386 ICB786386:ICC786386 ILX786386:ILY786386 IVT786386:IVU786386 JFP786386:JFQ786386 JPL786386:JPM786386 JZH786386:JZI786386 KJD786386:KJE786386 KSZ786386:KTA786386 LCV786386:LCW786386 LMR786386:LMS786386 LWN786386:LWO786386 MGJ786386:MGK786386 MQF786386:MQG786386 NAB786386:NAC786386 NJX786386:NJY786386 NTT786386:NTU786386 ODP786386:ODQ786386 ONL786386:ONM786386 OXH786386:OXI786386 PHD786386:PHE786386 PQZ786386:PRA786386 QAV786386:QAW786386 QKR786386:QKS786386 QUN786386:QUO786386 REJ786386:REK786386 ROF786386:ROG786386 RYB786386:RYC786386 SHX786386:SHY786386 SRT786386:SRU786386 TBP786386:TBQ786386 TLL786386:TLM786386 TVH786386:TVI786386 UFD786386:UFE786386 UOZ786386:UPA786386 UYV786386:UYW786386 VIR786386:VIS786386 VSN786386:VSO786386 WCJ786386:WCK786386 WMF786386:WMG786386 WWB786386:WWC786386 R851922:U851922 JP851922:JQ851922 TL851922:TM851922 ADH851922:ADI851922 AND851922:ANE851922 AWZ851922:AXA851922 BGV851922:BGW851922 BQR851922:BQS851922 CAN851922:CAO851922 CKJ851922:CKK851922 CUF851922:CUG851922 DEB851922:DEC851922 DNX851922:DNY851922 DXT851922:DXU851922 EHP851922:EHQ851922 ERL851922:ERM851922 FBH851922:FBI851922 FLD851922:FLE851922 FUZ851922:FVA851922 GEV851922:GEW851922 GOR851922:GOS851922 GYN851922:GYO851922 HIJ851922:HIK851922 HSF851922:HSG851922 ICB851922:ICC851922 ILX851922:ILY851922 IVT851922:IVU851922 JFP851922:JFQ851922 JPL851922:JPM851922 JZH851922:JZI851922 KJD851922:KJE851922 KSZ851922:KTA851922 LCV851922:LCW851922 LMR851922:LMS851922 LWN851922:LWO851922 MGJ851922:MGK851922 MQF851922:MQG851922 NAB851922:NAC851922 NJX851922:NJY851922 NTT851922:NTU851922 ODP851922:ODQ851922 ONL851922:ONM851922 OXH851922:OXI851922 PHD851922:PHE851922 PQZ851922:PRA851922 QAV851922:QAW851922 QKR851922:QKS851922 QUN851922:QUO851922 REJ851922:REK851922 ROF851922:ROG851922 RYB851922:RYC851922 SHX851922:SHY851922 SRT851922:SRU851922 TBP851922:TBQ851922 TLL851922:TLM851922 TVH851922:TVI851922 UFD851922:UFE851922 UOZ851922:UPA851922 UYV851922:UYW851922 VIR851922:VIS851922 VSN851922:VSO851922 WCJ851922:WCK851922 WMF851922:WMG851922 WWB851922:WWC851922 R917458:U917458 JP917458:JQ917458 TL917458:TM917458 ADH917458:ADI917458 AND917458:ANE917458 AWZ917458:AXA917458 BGV917458:BGW917458 BQR917458:BQS917458 CAN917458:CAO917458 CKJ917458:CKK917458 CUF917458:CUG917458 DEB917458:DEC917458 DNX917458:DNY917458 DXT917458:DXU917458 EHP917458:EHQ917458 ERL917458:ERM917458 FBH917458:FBI917458 FLD917458:FLE917458 FUZ917458:FVA917458 GEV917458:GEW917458 GOR917458:GOS917458 GYN917458:GYO917458 HIJ917458:HIK917458 HSF917458:HSG917458 ICB917458:ICC917458 ILX917458:ILY917458 IVT917458:IVU917458 JFP917458:JFQ917458 JPL917458:JPM917458 JZH917458:JZI917458 KJD917458:KJE917458 KSZ917458:KTA917458 LCV917458:LCW917458 LMR917458:LMS917458 LWN917458:LWO917458 MGJ917458:MGK917458 MQF917458:MQG917458 NAB917458:NAC917458 NJX917458:NJY917458 NTT917458:NTU917458 ODP917458:ODQ917458 ONL917458:ONM917458 OXH917458:OXI917458 PHD917458:PHE917458 PQZ917458:PRA917458 QAV917458:QAW917458 QKR917458:QKS917458 QUN917458:QUO917458 REJ917458:REK917458 ROF917458:ROG917458 RYB917458:RYC917458 SHX917458:SHY917458 SRT917458:SRU917458 TBP917458:TBQ917458 TLL917458:TLM917458 TVH917458:TVI917458 UFD917458:UFE917458 UOZ917458:UPA917458 UYV917458:UYW917458 VIR917458:VIS917458 VSN917458:VSO917458 WCJ917458:WCK917458 WMF917458:WMG917458 WWB917458:WWC917458 R982994:U982994 JP982994:JQ982994 TL982994:TM982994 ADH982994:ADI982994 AND982994:ANE982994 AWZ982994:AXA982994 BGV982994:BGW982994 BQR982994:BQS982994 CAN982994:CAO982994 CKJ982994:CKK982994 CUF982994:CUG982994 DEB982994:DEC982994 DNX982994:DNY982994 DXT982994:DXU982994 EHP982994:EHQ982994 ERL982994:ERM982994 FBH982994:FBI982994 FLD982994:FLE982994 FUZ982994:FVA982994 GEV982994:GEW982994 GOR982994:GOS982994 GYN982994:GYO982994 HIJ982994:HIK982994 HSF982994:HSG982994 ICB982994:ICC982994 ILX982994:ILY982994 IVT982994:IVU982994 JFP982994:JFQ982994 JPL982994:JPM982994 JZH982994:JZI982994 KJD982994:KJE982994 KSZ982994:KTA982994 LCV982994:LCW982994 LMR982994:LMS982994 LWN982994:LWO982994 MGJ982994:MGK982994 MQF982994:MQG982994 NAB982994:NAC982994 NJX982994:NJY982994 NTT982994:NTU982994 ODP982994:ODQ982994 ONL982994:ONM982994 OXH982994:OXI982994 PHD982994:PHE982994 PQZ982994:PRA982994 QAV982994:QAW982994 QKR982994:QKS982994 QUN982994:QUO982994 REJ982994:REK982994 ROF982994:ROG982994 RYB982994:RYC982994 SHX982994:SHY982994 SRT982994:SRU982994 TBP982994:TBQ982994 TLL982994:TLM982994 TVH982994:TVI982994 UFD982994:UFE982994 UOZ982994:UPA982994 UYV982994:UYW982994 VIR982994:VIS982994 VSN982994:VSO982994 WCJ982994:WCK982994 WMF982994:WMG982994 WWB982994:WWC982994" xr:uid="{E4761DF7-AF17-4F6D-9618-2E64EF9D5CEF}">
      <formula1>0</formula1>
      <formula2>0</formula2>
    </dataValidation>
    <dataValidation operator="greaterThanOrEqual" allowBlank="1" showErrorMessage="1" errorTitle="Erro de valores" error="Digite um valor igual a 0% ou 2%." sqref="S30: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S65507:U65507 JQ65507 TM65507 ADI65507 ANE65507 AXA65507 BGW65507 BQS65507 CAO65507 CKK65507 CUG65507 DEC65507 DNY65507 DXU65507 EHQ65507 ERM65507 FBI65507 FLE65507 FVA65507 GEW65507 GOS65507 GYO65507 HIK65507 HSG65507 ICC65507 ILY65507 IVU65507 JFQ65507 JPM65507 JZI65507 KJE65507 KTA65507 LCW65507 LMS65507 LWO65507 MGK65507 MQG65507 NAC65507 NJY65507 NTU65507 ODQ65507 ONM65507 OXI65507 PHE65507 PRA65507 QAW65507 QKS65507 QUO65507 REK65507 ROG65507 RYC65507 SHY65507 SRU65507 TBQ65507 TLM65507 TVI65507 UFE65507 UPA65507 UYW65507 VIS65507 VSO65507 WCK65507 WMG65507 WWC65507 S131043:U131043 JQ131043 TM131043 ADI131043 ANE131043 AXA131043 BGW131043 BQS131043 CAO131043 CKK131043 CUG131043 DEC131043 DNY131043 DXU131043 EHQ131043 ERM131043 FBI131043 FLE131043 FVA131043 GEW131043 GOS131043 GYO131043 HIK131043 HSG131043 ICC131043 ILY131043 IVU131043 JFQ131043 JPM131043 JZI131043 KJE131043 KTA131043 LCW131043 LMS131043 LWO131043 MGK131043 MQG131043 NAC131043 NJY131043 NTU131043 ODQ131043 ONM131043 OXI131043 PHE131043 PRA131043 QAW131043 QKS131043 QUO131043 REK131043 ROG131043 RYC131043 SHY131043 SRU131043 TBQ131043 TLM131043 TVI131043 UFE131043 UPA131043 UYW131043 VIS131043 VSO131043 WCK131043 WMG131043 WWC131043 S196579:U196579 JQ196579 TM196579 ADI196579 ANE196579 AXA196579 BGW196579 BQS196579 CAO196579 CKK196579 CUG196579 DEC196579 DNY196579 DXU196579 EHQ196579 ERM196579 FBI196579 FLE196579 FVA196579 GEW196579 GOS196579 GYO196579 HIK196579 HSG196579 ICC196579 ILY196579 IVU196579 JFQ196579 JPM196579 JZI196579 KJE196579 KTA196579 LCW196579 LMS196579 LWO196579 MGK196579 MQG196579 NAC196579 NJY196579 NTU196579 ODQ196579 ONM196579 OXI196579 PHE196579 PRA196579 QAW196579 QKS196579 QUO196579 REK196579 ROG196579 RYC196579 SHY196579 SRU196579 TBQ196579 TLM196579 TVI196579 UFE196579 UPA196579 UYW196579 VIS196579 VSO196579 WCK196579 WMG196579 WWC196579 S262115:U262115 JQ262115 TM262115 ADI262115 ANE262115 AXA262115 BGW262115 BQS262115 CAO262115 CKK262115 CUG262115 DEC262115 DNY262115 DXU262115 EHQ262115 ERM262115 FBI262115 FLE262115 FVA262115 GEW262115 GOS262115 GYO262115 HIK262115 HSG262115 ICC262115 ILY262115 IVU262115 JFQ262115 JPM262115 JZI262115 KJE262115 KTA262115 LCW262115 LMS262115 LWO262115 MGK262115 MQG262115 NAC262115 NJY262115 NTU262115 ODQ262115 ONM262115 OXI262115 PHE262115 PRA262115 QAW262115 QKS262115 QUO262115 REK262115 ROG262115 RYC262115 SHY262115 SRU262115 TBQ262115 TLM262115 TVI262115 UFE262115 UPA262115 UYW262115 VIS262115 VSO262115 WCK262115 WMG262115 WWC262115 S327651:U327651 JQ327651 TM327651 ADI327651 ANE327651 AXA327651 BGW327651 BQS327651 CAO327651 CKK327651 CUG327651 DEC327651 DNY327651 DXU327651 EHQ327651 ERM327651 FBI327651 FLE327651 FVA327651 GEW327651 GOS327651 GYO327651 HIK327651 HSG327651 ICC327651 ILY327651 IVU327651 JFQ327651 JPM327651 JZI327651 KJE327651 KTA327651 LCW327651 LMS327651 LWO327651 MGK327651 MQG327651 NAC327651 NJY327651 NTU327651 ODQ327651 ONM327651 OXI327651 PHE327651 PRA327651 QAW327651 QKS327651 QUO327651 REK327651 ROG327651 RYC327651 SHY327651 SRU327651 TBQ327651 TLM327651 TVI327651 UFE327651 UPA327651 UYW327651 VIS327651 VSO327651 WCK327651 WMG327651 WWC327651 S393187:U393187 JQ393187 TM393187 ADI393187 ANE393187 AXA393187 BGW393187 BQS393187 CAO393187 CKK393187 CUG393187 DEC393187 DNY393187 DXU393187 EHQ393187 ERM393187 FBI393187 FLE393187 FVA393187 GEW393187 GOS393187 GYO393187 HIK393187 HSG393187 ICC393187 ILY393187 IVU393187 JFQ393187 JPM393187 JZI393187 KJE393187 KTA393187 LCW393187 LMS393187 LWO393187 MGK393187 MQG393187 NAC393187 NJY393187 NTU393187 ODQ393187 ONM393187 OXI393187 PHE393187 PRA393187 QAW393187 QKS393187 QUO393187 REK393187 ROG393187 RYC393187 SHY393187 SRU393187 TBQ393187 TLM393187 TVI393187 UFE393187 UPA393187 UYW393187 VIS393187 VSO393187 WCK393187 WMG393187 WWC393187 S458723:U458723 JQ458723 TM458723 ADI458723 ANE458723 AXA458723 BGW458723 BQS458723 CAO458723 CKK458723 CUG458723 DEC458723 DNY458723 DXU458723 EHQ458723 ERM458723 FBI458723 FLE458723 FVA458723 GEW458723 GOS458723 GYO458723 HIK458723 HSG458723 ICC458723 ILY458723 IVU458723 JFQ458723 JPM458723 JZI458723 KJE458723 KTA458723 LCW458723 LMS458723 LWO458723 MGK458723 MQG458723 NAC458723 NJY458723 NTU458723 ODQ458723 ONM458723 OXI458723 PHE458723 PRA458723 QAW458723 QKS458723 QUO458723 REK458723 ROG458723 RYC458723 SHY458723 SRU458723 TBQ458723 TLM458723 TVI458723 UFE458723 UPA458723 UYW458723 VIS458723 VSO458723 WCK458723 WMG458723 WWC458723 S524259:U524259 JQ524259 TM524259 ADI524259 ANE524259 AXA524259 BGW524259 BQS524259 CAO524259 CKK524259 CUG524259 DEC524259 DNY524259 DXU524259 EHQ524259 ERM524259 FBI524259 FLE524259 FVA524259 GEW524259 GOS524259 GYO524259 HIK524259 HSG524259 ICC524259 ILY524259 IVU524259 JFQ524259 JPM524259 JZI524259 KJE524259 KTA524259 LCW524259 LMS524259 LWO524259 MGK524259 MQG524259 NAC524259 NJY524259 NTU524259 ODQ524259 ONM524259 OXI524259 PHE524259 PRA524259 QAW524259 QKS524259 QUO524259 REK524259 ROG524259 RYC524259 SHY524259 SRU524259 TBQ524259 TLM524259 TVI524259 UFE524259 UPA524259 UYW524259 VIS524259 VSO524259 WCK524259 WMG524259 WWC524259 S589795:U589795 JQ589795 TM589795 ADI589795 ANE589795 AXA589795 BGW589795 BQS589795 CAO589795 CKK589795 CUG589795 DEC589795 DNY589795 DXU589795 EHQ589795 ERM589795 FBI589795 FLE589795 FVA589795 GEW589795 GOS589795 GYO589795 HIK589795 HSG589795 ICC589795 ILY589795 IVU589795 JFQ589795 JPM589795 JZI589795 KJE589795 KTA589795 LCW589795 LMS589795 LWO589795 MGK589795 MQG589795 NAC589795 NJY589795 NTU589795 ODQ589795 ONM589795 OXI589795 PHE589795 PRA589795 QAW589795 QKS589795 QUO589795 REK589795 ROG589795 RYC589795 SHY589795 SRU589795 TBQ589795 TLM589795 TVI589795 UFE589795 UPA589795 UYW589795 VIS589795 VSO589795 WCK589795 WMG589795 WWC589795 S655331:U655331 JQ655331 TM655331 ADI655331 ANE655331 AXA655331 BGW655331 BQS655331 CAO655331 CKK655331 CUG655331 DEC655331 DNY655331 DXU655331 EHQ655331 ERM655331 FBI655331 FLE655331 FVA655331 GEW655331 GOS655331 GYO655331 HIK655331 HSG655331 ICC655331 ILY655331 IVU655331 JFQ655331 JPM655331 JZI655331 KJE655331 KTA655331 LCW655331 LMS655331 LWO655331 MGK655331 MQG655331 NAC655331 NJY655331 NTU655331 ODQ655331 ONM655331 OXI655331 PHE655331 PRA655331 QAW655331 QKS655331 QUO655331 REK655331 ROG655331 RYC655331 SHY655331 SRU655331 TBQ655331 TLM655331 TVI655331 UFE655331 UPA655331 UYW655331 VIS655331 VSO655331 WCK655331 WMG655331 WWC655331 S720867:U720867 JQ720867 TM720867 ADI720867 ANE720867 AXA720867 BGW720867 BQS720867 CAO720867 CKK720867 CUG720867 DEC720867 DNY720867 DXU720867 EHQ720867 ERM720867 FBI720867 FLE720867 FVA720867 GEW720867 GOS720867 GYO720867 HIK720867 HSG720867 ICC720867 ILY720867 IVU720867 JFQ720867 JPM720867 JZI720867 KJE720867 KTA720867 LCW720867 LMS720867 LWO720867 MGK720867 MQG720867 NAC720867 NJY720867 NTU720867 ODQ720867 ONM720867 OXI720867 PHE720867 PRA720867 QAW720867 QKS720867 QUO720867 REK720867 ROG720867 RYC720867 SHY720867 SRU720867 TBQ720867 TLM720867 TVI720867 UFE720867 UPA720867 UYW720867 VIS720867 VSO720867 WCK720867 WMG720867 WWC720867 S786403:U786403 JQ786403 TM786403 ADI786403 ANE786403 AXA786403 BGW786403 BQS786403 CAO786403 CKK786403 CUG786403 DEC786403 DNY786403 DXU786403 EHQ786403 ERM786403 FBI786403 FLE786403 FVA786403 GEW786403 GOS786403 GYO786403 HIK786403 HSG786403 ICC786403 ILY786403 IVU786403 JFQ786403 JPM786403 JZI786403 KJE786403 KTA786403 LCW786403 LMS786403 LWO786403 MGK786403 MQG786403 NAC786403 NJY786403 NTU786403 ODQ786403 ONM786403 OXI786403 PHE786403 PRA786403 QAW786403 QKS786403 QUO786403 REK786403 ROG786403 RYC786403 SHY786403 SRU786403 TBQ786403 TLM786403 TVI786403 UFE786403 UPA786403 UYW786403 VIS786403 VSO786403 WCK786403 WMG786403 WWC786403 S851939:U851939 JQ851939 TM851939 ADI851939 ANE851939 AXA851939 BGW851939 BQS851939 CAO851939 CKK851939 CUG851939 DEC851939 DNY851939 DXU851939 EHQ851939 ERM851939 FBI851939 FLE851939 FVA851939 GEW851939 GOS851939 GYO851939 HIK851939 HSG851939 ICC851939 ILY851939 IVU851939 JFQ851939 JPM851939 JZI851939 KJE851939 KTA851939 LCW851939 LMS851939 LWO851939 MGK851939 MQG851939 NAC851939 NJY851939 NTU851939 ODQ851939 ONM851939 OXI851939 PHE851939 PRA851939 QAW851939 QKS851939 QUO851939 REK851939 ROG851939 RYC851939 SHY851939 SRU851939 TBQ851939 TLM851939 TVI851939 UFE851939 UPA851939 UYW851939 VIS851939 VSO851939 WCK851939 WMG851939 WWC851939 S917475:U917475 JQ917475 TM917475 ADI917475 ANE917475 AXA917475 BGW917475 BQS917475 CAO917475 CKK917475 CUG917475 DEC917475 DNY917475 DXU917475 EHQ917475 ERM917475 FBI917475 FLE917475 FVA917475 GEW917475 GOS917475 GYO917475 HIK917475 HSG917475 ICC917475 ILY917475 IVU917475 JFQ917475 JPM917475 JZI917475 KJE917475 KTA917475 LCW917475 LMS917475 LWO917475 MGK917475 MQG917475 NAC917475 NJY917475 NTU917475 ODQ917475 ONM917475 OXI917475 PHE917475 PRA917475 QAW917475 QKS917475 QUO917475 REK917475 ROG917475 RYC917475 SHY917475 SRU917475 TBQ917475 TLM917475 TVI917475 UFE917475 UPA917475 UYW917475 VIS917475 VSO917475 WCK917475 WMG917475 WWC917475 S983011:U983011 JQ983011 TM983011 ADI983011 ANE983011 AXA983011 BGW983011 BQS983011 CAO983011 CKK983011 CUG983011 DEC983011 DNY983011 DXU983011 EHQ983011 ERM983011 FBI983011 FLE983011 FVA983011 GEW983011 GOS983011 GYO983011 HIK983011 HSG983011 ICC983011 ILY983011 IVU983011 JFQ983011 JPM983011 JZI983011 KJE983011 KTA983011 LCW983011 LMS983011 LWO983011 MGK983011 MQG983011 NAC983011 NJY983011 NTU983011 ODQ983011 ONM983011 OXI983011 PHE983011 PRA983011 QAW983011 QKS983011 QUO983011 REK983011 ROG983011 RYC983011 SHY983011 SRU983011 TBQ983011 TLM983011 TVI983011 UFE983011 UPA983011 UYW983011 VIS983011 VSO983011 WCK983011 WMG983011 WWC983011 S59:U59 JQ59 TM59 ADI59 ANE59 AXA59 BGW59 BQS59 CAO59 CKK59 CUG59 DEC59 DNY59 DXU59 EHQ59 ERM59 FBI59 FLE59 FVA59 GEW59 GOS59 GYO59 HIK59 HSG59 ICC59 ILY59 IVU59 JFQ59 JPM59 JZI59 KJE59 KTA59 LCW59 LMS59 LWO59 MGK59 MQG59 NAC59 NJY59 NTU59 ODQ59 ONM59 OXI59 PHE59 PRA59 QAW59 QKS59 QUO59 REK59 ROG59 RYC59 SHY59 SRU59 TBQ59 TLM59 TVI59 UFE59 UPA59 UYW59 VIS59 VSO59 WCK59 WMG59 WWC59 S65547:U65547 JQ65547 TM65547 ADI65547 ANE65547 AXA65547 BGW65547 BQS65547 CAO65547 CKK65547 CUG65547 DEC65547 DNY65547 DXU65547 EHQ65547 ERM65547 FBI65547 FLE65547 FVA65547 GEW65547 GOS65547 GYO65547 HIK65547 HSG65547 ICC65547 ILY65547 IVU65547 JFQ65547 JPM65547 JZI65547 KJE65547 KTA65547 LCW65547 LMS65547 LWO65547 MGK65547 MQG65547 NAC65547 NJY65547 NTU65547 ODQ65547 ONM65547 OXI65547 PHE65547 PRA65547 QAW65547 QKS65547 QUO65547 REK65547 ROG65547 RYC65547 SHY65547 SRU65547 TBQ65547 TLM65547 TVI65547 UFE65547 UPA65547 UYW65547 VIS65547 VSO65547 WCK65547 WMG65547 WWC65547 S131083:U131083 JQ131083 TM131083 ADI131083 ANE131083 AXA131083 BGW131083 BQS131083 CAO131083 CKK131083 CUG131083 DEC131083 DNY131083 DXU131083 EHQ131083 ERM131083 FBI131083 FLE131083 FVA131083 GEW131083 GOS131083 GYO131083 HIK131083 HSG131083 ICC131083 ILY131083 IVU131083 JFQ131083 JPM131083 JZI131083 KJE131083 KTA131083 LCW131083 LMS131083 LWO131083 MGK131083 MQG131083 NAC131083 NJY131083 NTU131083 ODQ131083 ONM131083 OXI131083 PHE131083 PRA131083 QAW131083 QKS131083 QUO131083 REK131083 ROG131083 RYC131083 SHY131083 SRU131083 TBQ131083 TLM131083 TVI131083 UFE131083 UPA131083 UYW131083 VIS131083 VSO131083 WCK131083 WMG131083 WWC131083 S196619:U196619 JQ196619 TM196619 ADI196619 ANE196619 AXA196619 BGW196619 BQS196619 CAO196619 CKK196619 CUG196619 DEC196619 DNY196619 DXU196619 EHQ196619 ERM196619 FBI196619 FLE196619 FVA196619 GEW196619 GOS196619 GYO196619 HIK196619 HSG196619 ICC196619 ILY196619 IVU196619 JFQ196619 JPM196619 JZI196619 KJE196619 KTA196619 LCW196619 LMS196619 LWO196619 MGK196619 MQG196619 NAC196619 NJY196619 NTU196619 ODQ196619 ONM196619 OXI196619 PHE196619 PRA196619 QAW196619 QKS196619 QUO196619 REK196619 ROG196619 RYC196619 SHY196619 SRU196619 TBQ196619 TLM196619 TVI196619 UFE196619 UPA196619 UYW196619 VIS196619 VSO196619 WCK196619 WMG196619 WWC196619 S262155:U262155 JQ262155 TM262155 ADI262155 ANE262155 AXA262155 BGW262155 BQS262155 CAO262155 CKK262155 CUG262155 DEC262155 DNY262155 DXU262155 EHQ262155 ERM262155 FBI262155 FLE262155 FVA262155 GEW262155 GOS262155 GYO262155 HIK262155 HSG262155 ICC262155 ILY262155 IVU262155 JFQ262155 JPM262155 JZI262155 KJE262155 KTA262155 LCW262155 LMS262155 LWO262155 MGK262155 MQG262155 NAC262155 NJY262155 NTU262155 ODQ262155 ONM262155 OXI262155 PHE262155 PRA262155 QAW262155 QKS262155 QUO262155 REK262155 ROG262155 RYC262155 SHY262155 SRU262155 TBQ262155 TLM262155 TVI262155 UFE262155 UPA262155 UYW262155 VIS262155 VSO262155 WCK262155 WMG262155 WWC262155 S327691:U327691 JQ327691 TM327691 ADI327691 ANE327691 AXA327691 BGW327691 BQS327691 CAO327691 CKK327691 CUG327691 DEC327691 DNY327691 DXU327691 EHQ327691 ERM327691 FBI327691 FLE327691 FVA327691 GEW327691 GOS327691 GYO327691 HIK327691 HSG327691 ICC327691 ILY327691 IVU327691 JFQ327691 JPM327691 JZI327691 KJE327691 KTA327691 LCW327691 LMS327691 LWO327691 MGK327691 MQG327691 NAC327691 NJY327691 NTU327691 ODQ327691 ONM327691 OXI327691 PHE327691 PRA327691 QAW327691 QKS327691 QUO327691 REK327691 ROG327691 RYC327691 SHY327691 SRU327691 TBQ327691 TLM327691 TVI327691 UFE327691 UPA327691 UYW327691 VIS327691 VSO327691 WCK327691 WMG327691 WWC327691 S393227:U393227 JQ393227 TM393227 ADI393227 ANE393227 AXA393227 BGW393227 BQS393227 CAO393227 CKK393227 CUG393227 DEC393227 DNY393227 DXU393227 EHQ393227 ERM393227 FBI393227 FLE393227 FVA393227 GEW393227 GOS393227 GYO393227 HIK393227 HSG393227 ICC393227 ILY393227 IVU393227 JFQ393227 JPM393227 JZI393227 KJE393227 KTA393227 LCW393227 LMS393227 LWO393227 MGK393227 MQG393227 NAC393227 NJY393227 NTU393227 ODQ393227 ONM393227 OXI393227 PHE393227 PRA393227 QAW393227 QKS393227 QUO393227 REK393227 ROG393227 RYC393227 SHY393227 SRU393227 TBQ393227 TLM393227 TVI393227 UFE393227 UPA393227 UYW393227 VIS393227 VSO393227 WCK393227 WMG393227 WWC393227 S458763:U458763 JQ458763 TM458763 ADI458763 ANE458763 AXA458763 BGW458763 BQS458763 CAO458763 CKK458763 CUG458763 DEC458763 DNY458763 DXU458763 EHQ458763 ERM458763 FBI458763 FLE458763 FVA458763 GEW458763 GOS458763 GYO458763 HIK458763 HSG458763 ICC458763 ILY458763 IVU458763 JFQ458763 JPM458763 JZI458763 KJE458763 KTA458763 LCW458763 LMS458763 LWO458763 MGK458763 MQG458763 NAC458763 NJY458763 NTU458763 ODQ458763 ONM458763 OXI458763 PHE458763 PRA458763 QAW458763 QKS458763 QUO458763 REK458763 ROG458763 RYC458763 SHY458763 SRU458763 TBQ458763 TLM458763 TVI458763 UFE458763 UPA458763 UYW458763 VIS458763 VSO458763 WCK458763 WMG458763 WWC458763 S524299:U524299 JQ524299 TM524299 ADI524299 ANE524299 AXA524299 BGW524299 BQS524299 CAO524299 CKK524299 CUG524299 DEC524299 DNY524299 DXU524299 EHQ524299 ERM524299 FBI524299 FLE524299 FVA524299 GEW524299 GOS524299 GYO524299 HIK524299 HSG524299 ICC524299 ILY524299 IVU524299 JFQ524299 JPM524299 JZI524299 KJE524299 KTA524299 LCW524299 LMS524299 LWO524299 MGK524299 MQG524299 NAC524299 NJY524299 NTU524299 ODQ524299 ONM524299 OXI524299 PHE524299 PRA524299 QAW524299 QKS524299 QUO524299 REK524299 ROG524299 RYC524299 SHY524299 SRU524299 TBQ524299 TLM524299 TVI524299 UFE524299 UPA524299 UYW524299 VIS524299 VSO524299 WCK524299 WMG524299 WWC524299 S589835:U589835 JQ589835 TM589835 ADI589835 ANE589835 AXA589835 BGW589835 BQS589835 CAO589835 CKK589835 CUG589835 DEC589835 DNY589835 DXU589835 EHQ589835 ERM589835 FBI589835 FLE589835 FVA589835 GEW589835 GOS589835 GYO589835 HIK589835 HSG589835 ICC589835 ILY589835 IVU589835 JFQ589835 JPM589835 JZI589835 KJE589835 KTA589835 LCW589835 LMS589835 LWO589835 MGK589835 MQG589835 NAC589835 NJY589835 NTU589835 ODQ589835 ONM589835 OXI589835 PHE589835 PRA589835 QAW589835 QKS589835 QUO589835 REK589835 ROG589835 RYC589835 SHY589835 SRU589835 TBQ589835 TLM589835 TVI589835 UFE589835 UPA589835 UYW589835 VIS589835 VSO589835 WCK589835 WMG589835 WWC589835 S655371:U655371 JQ655371 TM655371 ADI655371 ANE655371 AXA655371 BGW655371 BQS655371 CAO655371 CKK655371 CUG655371 DEC655371 DNY655371 DXU655371 EHQ655371 ERM655371 FBI655371 FLE655371 FVA655371 GEW655371 GOS655371 GYO655371 HIK655371 HSG655371 ICC655371 ILY655371 IVU655371 JFQ655371 JPM655371 JZI655371 KJE655371 KTA655371 LCW655371 LMS655371 LWO655371 MGK655371 MQG655371 NAC655371 NJY655371 NTU655371 ODQ655371 ONM655371 OXI655371 PHE655371 PRA655371 QAW655371 QKS655371 QUO655371 REK655371 ROG655371 RYC655371 SHY655371 SRU655371 TBQ655371 TLM655371 TVI655371 UFE655371 UPA655371 UYW655371 VIS655371 VSO655371 WCK655371 WMG655371 WWC655371 S720907:U720907 JQ720907 TM720907 ADI720907 ANE720907 AXA720907 BGW720907 BQS720907 CAO720907 CKK720907 CUG720907 DEC720907 DNY720907 DXU720907 EHQ720907 ERM720907 FBI720907 FLE720907 FVA720907 GEW720907 GOS720907 GYO720907 HIK720907 HSG720907 ICC720907 ILY720907 IVU720907 JFQ720907 JPM720907 JZI720907 KJE720907 KTA720907 LCW720907 LMS720907 LWO720907 MGK720907 MQG720907 NAC720907 NJY720907 NTU720907 ODQ720907 ONM720907 OXI720907 PHE720907 PRA720907 QAW720907 QKS720907 QUO720907 REK720907 ROG720907 RYC720907 SHY720907 SRU720907 TBQ720907 TLM720907 TVI720907 UFE720907 UPA720907 UYW720907 VIS720907 VSO720907 WCK720907 WMG720907 WWC720907 S786443:U786443 JQ786443 TM786443 ADI786443 ANE786443 AXA786443 BGW786443 BQS786443 CAO786443 CKK786443 CUG786443 DEC786443 DNY786443 DXU786443 EHQ786443 ERM786443 FBI786443 FLE786443 FVA786443 GEW786443 GOS786443 GYO786443 HIK786443 HSG786443 ICC786443 ILY786443 IVU786443 JFQ786443 JPM786443 JZI786443 KJE786443 KTA786443 LCW786443 LMS786443 LWO786443 MGK786443 MQG786443 NAC786443 NJY786443 NTU786443 ODQ786443 ONM786443 OXI786443 PHE786443 PRA786443 QAW786443 QKS786443 QUO786443 REK786443 ROG786443 RYC786443 SHY786443 SRU786443 TBQ786443 TLM786443 TVI786443 UFE786443 UPA786443 UYW786443 VIS786443 VSO786443 WCK786443 WMG786443 WWC786443 S851979:U851979 JQ851979 TM851979 ADI851979 ANE851979 AXA851979 BGW851979 BQS851979 CAO851979 CKK851979 CUG851979 DEC851979 DNY851979 DXU851979 EHQ851979 ERM851979 FBI851979 FLE851979 FVA851979 GEW851979 GOS851979 GYO851979 HIK851979 HSG851979 ICC851979 ILY851979 IVU851979 JFQ851979 JPM851979 JZI851979 KJE851979 KTA851979 LCW851979 LMS851979 LWO851979 MGK851979 MQG851979 NAC851979 NJY851979 NTU851979 ODQ851979 ONM851979 OXI851979 PHE851979 PRA851979 QAW851979 QKS851979 QUO851979 REK851979 ROG851979 RYC851979 SHY851979 SRU851979 TBQ851979 TLM851979 TVI851979 UFE851979 UPA851979 UYW851979 VIS851979 VSO851979 WCK851979 WMG851979 WWC851979 S917515:U917515 JQ917515 TM917515 ADI917515 ANE917515 AXA917515 BGW917515 BQS917515 CAO917515 CKK917515 CUG917515 DEC917515 DNY917515 DXU917515 EHQ917515 ERM917515 FBI917515 FLE917515 FVA917515 GEW917515 GOS917515 GYO917515 HIK917515 HSG917515 ICC917515 ILY917515 IVU917515 JFQ917515 JPM917515 JZI917515 KJE917515 KTA917515 LCW917515 LMS917515 LWO917515 MGK917515 MQG917515 NAC917515 NJY917515 NTU917515 ODQ917515 ONM917515 OXI917515 PHE917515 PRA917515 QAW917515 QKS917515 QUO917515 REK917515 ROG917515 RYC917515 SHY917515 SRU917515 TBQ917515 TLM917515 TVI917515 UFE917515 UPA917515 UYW917515 VIS917515 VSO917515 WCK917515 WMG917515 WWC917515 S983051:U983051 JQ983051 TM983051 ADI983051 ANE983051 AXA983051 BGW983051 BQS983051 CAO983051 CKK983051 CUG983051 DEC983051 DNY983051 DXU983051 EHQ983051 ERM983051 FBI983051 FLE983051 FVA983051 GEW983051 GOS983051 GYO983051 HIK983051 HSG983051 ICC983051 ILY983051 IVU983051 JFQ983051 JPM983051 JZI983051 KJE983051 KTA983051 LCW983051 LMS983051 LWO983051 MGK983051 MQG983051 NAC983051 NJY983051 NTU983051 ODQ983051 ONM983051 OXI983051 PHE983051 PRA983051 QAW983051 QKS983051 QUO983051 REK983051 ROG983051 RYC983051 SHY983051 SRU983051 TBQ983051 TLM983051 TVI983051 UFE983051 UPA983051 UYW983051 VIS983051 VSO983051 WCK983051 WMG983051 WWC983051 S65587:U65587 JQ65587 TM65587 ADI65587 ANE65587 AXA65587 BGW65587 BQS65587 CAO65587 CKK65587 CUG65587 DEC65587 DNY65587 DXU65587 EHQ65587 ERM65587 FBI65587 FLE65587 FVA65587 GEW65587 GOS65587 GYO65587 HIK65587 HSG65587 ICC65587 ILY65587 IVU65587 JFQ65587 JPM65587 JZI65587 KJE65587 KTA65587 LCW65587 LMS65587 LWO65587 MGK65587 MQG65587 NAC65587 NJY65587 NTU65587 ODQ65587 ONM65587 OXI65587 PHE65587 PRA65587 QAW65587 QKS65587 QUO65587 REK65587 ROG65587 RYC65587 SHY65587 SRU65587 TBQ65587 TLM65587 TVI65587 UFE65587 UPA65587 UYW65587 VIS65587 VSO65587 WCK65587 WMG65587 WWC65587 S131123:U131123 JQ131123 TM131123 ADI131123 ANE131123 AXA131123 BGW131123 BQS131123 CAO131123 CKK131123 CUG131123 DEC131123 DNY131123 DXU131123 EHQ131123 ERM131123 FBI131123 FLE131123 FVA131123 GEW131123 GOS131123 GYO131123 HIK131123 HSG131123 ICC131123 ILY131123 IVU131123 JFQ131123 JPM131123 JZI131123 KJE131123 KTA131123 LCW131123 LMS131123 LWO131123 MGK131123 MQG131123 NAC131123 NJY131123 NTU131123 ODQ131123 ONM131123 OXI131123 PHE131123 PRA131123 QAW131123 QKS131123 QUO131123 REK131123 ROG131123 RYC131123 SHY131123 SRU131123 TBQ131123 TLM131123 TVI131123 UFE131123 UPA131123 UYW131123 VIS131123 VSO131123 WCK131123 WMG131123 WWC131123 S196659:U196659 JQ196659 TM196659 ADI196659 ANE196659 AXA196659 BGW196659 BQS196659 CAO196659 CKK196659 CUG196659 DEC196659 DNY196659 DXU196659 EHQ196659 ERM196659 FBI196659 FLE196659 FVA196659 GEW196659 GOS196659 GYO196659 HIK196659 HSG196659 ICC196659 ILY196659 IVU196659 JFQ196659 JPM196659 JZI196659 KJE196659 KTA196659 LCW196659 LMS196659 LWO196659 MGK196659 MQG196659 NAC196659 NJY196659 NTU196659 ODQ196659 ONM196659 OXI196659 PHE196659 PRA196659 QAW196659 QKS196659 QUO196659 REK196659 ROG196659 RYC196659 SHY196659 SRU196659 TBQ196659 TLM196659 TVI196659 UFE196659 UPA196659 UYW196659 VIS196659 VSO196659 WCK196659 WMG196659 WWC196659 S262195:U262195 JQ262195 TM262195 ADI262195 ANE262195 AXA262195 BGW262195 BQS262195 CAO262195 CKK262195 CUG262195 DEC262195 DNY262195 DXU262195 EHQ262195 ERM262195 FBI262195 FLE262195 FVA262195 GEW262195 GOS262195 GYO262195 HIK262195 HSG262195 ICC262195 ILY262195 IVU262195 JFQ262195 JPM262195 JZI262195 KJE262195 KTA262195 LCW262195 LMS262195 LWO262195 MGK262195 MQG262195 NAC262195 NJY262195 NTU262195 ODQ262195 ONM262195 OXI262195 PHE262195 PRA262195 QAW262195 QKS262195 QUO262195 REK262195 ROG262195 RYC262195 SHY262195 SRU262195 TBQ262195 TLM262195 TVI262195 UFE262195 UPA262195 UYW262195 VIS262195 VSO262195 WCK262195 WMG262195 WWC262195 S327731:U327731 JQ327731 TM327731 ADI327731 ANE327731 AXA327731 BGW327731 BQS327731 CAO327731 CKK327731 CUG327731 DEC327731 DNY327731 DXU327731 EHQ327731 ERM327731 FBI327731 FLE327731 FVA327731 GEW327731 GOS327731 GYO327731 HIK327731 HSG327731 ICC327731 ILY327731 IVU327731 JFQ327731 JPM327731 JZI327731 KJE327731 KTA327731 LCW327731 LMS327731 LWO327731 MGK327731 MQG327731 NAC327731 NJY327731 NTU327731 ODQ327731 ONM327731 OXI327731 PHE327731 PRA327731 QAW327731 QKS327731 QUO327731 REK327731 ROG327731 RYC327731 SHY327731 SRU327731 TBQ327731 TLM327731 TVI327731 UFE327731 UPA327731 UYW327731 VIS327731 VSO327731 WCK327731 WMG327731 WWC327731 S393267:U393267 JQ393267 TM393267 ADI393267 ANE393267 AXA393267 BGW393267 BQS393267 CAO393267 CKK393267 CUG393267 DEC393267 DNY393267 DXU393267 EHQ393267 ERM393267 FBI393267 FLE393267 FVA393267 GEW393267 GOS393267 GYO393267 HIK393267 HSG393267 ICC393267 ILY393267 IVU393267 JFQ393267 JPM393267 JZI393267 KJE393267 KTA393267 LCW393267 LMS393267 LWO393267 MGK393267 MQG393267 NAC393267 NJY393267 NTU393267 ODQ393267 ONM393267 OXI393267 PHE393267 PRA393267 QAW393267 QKS393267 QUO393267 REK393267 ROG393267 RYC393267 SHY393267 SRU393267 TBQ393267 TLM393267 TVI393267 UFE393267 UPA393267 UYW393267 VIS393267 VSO393267 WCK393267 WMG393267 WWC393267 S458803:U458803 JQ458803 TM458803 ADI458803 ANE458803 AXA458803 BGW458803 BQS458803 CAO458803 CKK458803 CUG458803 DEC458803 DNY458803 DXU458803 EHQ458803 ERM458803 FBI458803 FLE458803 FVA458803 GEW458803 GOS458803 GYO458803 HIK458803 HSG458803 ICC458803 ILY458803 IVU458803 JFQ458803 JPM458803 JZI458803 KJE458803 KTA458803 LCW458803 LMS458803 LWO458803 MGK458803 MQG458803 NAC458803 NJY458803 NTU458803 ODQ458803 ONM458803 OXI458803 PHE458803 PRA458803 QAW458803 QKS458803 QUO458803 REK458803 ROG458803 RYC458803 SHY458803 SRU458803 TBQ458803 TLM458803 TVI458803 UFE458803 UPA458803 UYW458803 VIS458803 VSO458803 WCK458803 WMG458803 WWC458803 S524339:U524339 JQ524339 TM524339 ADI524339 ANE524339 AXA524339 BGW524339 BQS524339 CAO524339 CKK524339 CUG524339 DEC524339 DNY524339 DXU524339 EHQ524339 ERM524339 FBI524339 FLE524339 FVA524339 GEW524339 GOS524339 GYO524339 HIK524339 HSG524339 ICC524339 ILY524339 IVU524339 JFQ524339 JPM524339 JZI524339 KJE524339 KTA524339 LCW524339 LMS524339 LWO524339 MGK524339 MQG524339 NAC524339 NJY524339 NTU524339 ODQ524339 ONM524339 OXI524339 PHE524339 PRA524339 QAW524339 QKS524339 QUO524339 REK524339 ROG524339 RYC524339 SHY524339 SRU524339 TBQ524339 TLM524339 TVI524339 UFE524339 UPA524339 UYW524339 VIS524339 VSO524339 WCK524339 WMG524339 WWC524339 S589875:U589875 JQ589875 TM589875 ADI589875 ANE589875 AXA589875 BGW589875 BQS589875 CAO589875 CKK589875 CUG589875 DEC589875 DNY589875 DXU589875 EHQ589875 ERM589875 FBI589875 FLE589875 FVA589875 GEW589875 GOS589875 GYO589875 HIK589875 HSG589875 ICC589875 ILY589875 IVU589875 JFQ589875 JPM589875 JZI589875 KJE589875 KTA589875 LCW589875 LMS589875 LWO589875 MGK589875 MQG589875 NAC589875 NJY589875 NTU589875 ODQ589875 ONM589875 OXI589875 PHE589875 PRA589875 QAW589875 QKS589875 QUO589875 REK589875 ROG589875 RYC589875 SHY589875 SRU589875 TBQ589875 TLM589875 TVI589875 UFE589875 UPA589875 UYW589875 VIS589875 VSO589875 WCK589875 WMG589875 WWC589875 S655411:U655411 JQ655411 TM655411 ADI655411 ANE655411 AXA655411 BGW655411 BQS655411 CAO655411 CKK655411 CUG655411 DEC655411 DNY655411 DXU655411 EHQ655411 ERM655411 FBI655411 FLE655411 FVA655411 GEW655411 GOS655411 GYO655411 HIK655411 HSG655411 ICC655411 ILY655411 IVU655411 JFQ655411 JPM655411 JZI655411 KJE655411 KTA655411 LCW655411 LMS655411 LWO655411 MGK655411 MQG655411 NAC655411 NJY655411 NTU655411 ODQ655411 ONM655411 OXI655411 PHE655411 PRA655411 QAW655411 QKS655411 QUO655411 REK655411 ROG655411 RYC655411 SHY655411 SRU655411 TBQ655411 TLM655411 TVI655411 UFE655411 UPA655411 UYW655411 VIS655411 VSO655411 WCK655411 WMG655411 WWC655411 S720947:U720947 JQ720947 TM720947 ADI720947 ANE720947 AXA720947 BGW720947 BQS720947 CAO720947 CKK720947 CUG720947 DEC720947 DNY720947 DXU720947 EHQ720947 ERM720947 FBI720947 FLE720947 FVA720947 GEW720947 GOS720947 GYO720947 HIK720947 HSG720947 ICC720947 ILY720947 IVU720947 JFQ720947 JPM720947 JZI720947 KJE720947 KTA720947 LCW720947 LMS720947 LWO720947 MGK720947 MQG720947 NAC720947 NJY720947 NTU720947 ODQ720947 ONM720947 OXI720947 PHE720947 PRA720947 QAW720947 QKS720947 QUO720947 REK720947 ROG720947 RYC720947 SHY720947 SRU720947 TBQ720947 TLM720947 TVI720947 UFE720947 UPA720947 UYW720947 VIS720947 VSO720947 WCK720947 WMG720947 WWC720947 S786483:U786483 JQ786483 TM786483 ADI786483 ANE786483 AXA786483 BGW786483 BQS786483 CAO786483 CKK786483 CUG786483 DEC786483 DNY786483 DXU786483 EHQ786483 ERM786483 FBI786483 FLE786483 FVA786483 GEW786483 GOS786483 GYO786483 HIK786483 HSG786483 ICC786483 ILY786483 IVU786483 JFQ786483 JPM786483 JZI786483 KJE786483 KTA786483 LCW786483 LMS786483 LWO786483 MGK786483 MQG786483 NAC786483 NJY786483 NTU786483 ODQ786483 ONM786483 OXI786483 PHE786483 PRA786483 QAW786483 QKS786483 QUO786483 REK786483 ROG786483 RYC786483 SHY786483 SRU786483 TBQ786483 TLM786483 TVI786483 UFE786483 UPA786483 UYW786483 VIS786483 VSO786483 WCK786483 WMG786483 WWC786483 S852019:U852019 JQ852019 TM852019 ADI852019 ANE852019 AXA852019 BGW852019 BQS852019 CAO852019 CKK852019 CUG852019 DEC852019 DNY852019 DXU852019 EHQ852019 ERM852019 FBI852019 FLE852019 FVA852019 GEW852019 GOS852019 GYO852019 HIK852019 HSG852019 ICC852019 ILY852019 IVU852019 JFQ852019 JPM852019 JZI852019 KJE852019 KTA852019 LCW852019 LMS852019 LWO852019 MGK852019 MQG852019 NAC852019 NJY852019 NTU852019 ODQ852019 ONM852019 OXI852019 PHE852019 PRA852019 QAW852019 QKS852019 QUO852019 REK852019 ROG852019 RYC852019 SHY852019 SRU852019 TBQ852019 TLM852019 TVI852019 UFE852019 UPA852019 UYW852019 VIS852019 VSO852019 WCK852019 WMG852019 WWC852019 S917555:U917555 JQ917555 TM917555 ADI917555 ANE917555 AXA917555 BGW917555 BQS917555 CAO917555 CKK917555 CUG917555 DEC917555 DNY917555 DXU917555 EHQ917555 ERM917555 FBI917555 FLE917555 FVA917555 GEW917555 GOS917555 GYO917555 HIK917555 HSG917555 ICC917555 ILY917555 IVU917555 JFQ917555 JPM917555 JZI917555 KJE917555 KTA917555 LCW917555 LMS917555 LWO917555 MGK917555 MQG917555 NAC917555 NJY917555 NTU917555 ODQ917555 ONM917555 OXI917555 PHE917555 PRA917555 QAW917555 QKS917555 QUO917555 REK917555 ROG917555 RYC917555 SHY917555 SRU917555 TBQ917555 TLM917555 TVI917555 UFE917555 UPA917555 UYW917555 VIS917555 VSO917555 WCK917555 WMG917555 WWC917555 S983091:U983091 JQ983091 TM983091 ADI983091 ANE983091 AXA983091 BGW983091 BQS983091 CAO983091 CKK983091 CUG983091 DEC983091 DNY983091 DXU983091 EHQ983091 ERM983091 FBI983091 FLE983091 FVA983091 GEW983091 GOS983091 GYO983091 HIK983091 HSG983091 ICC983091 ILY983091 IVU983091 JFQ983091 JPM983091 JZI983091 KJE983091 KTA983091 LCW983091 LMS983091 LWO983091 MGK983091 MQG983091 NAC983091 NJY983091 NTU983091 ODQ983091 ONM983091 OXI983091 PHE983091 PRA983091 QAW983091 QKS983091 QUO983091 REK983091 ROG983091 RYC983091 SHY983091 SRU983091 TBQ983091 TLM983091 TVI983091 UFE983091 UPA983091 UYW983091 VIS983091 VSO983091 WCK983091 WMG983091 WWC983091" xr:uid="{8E16FEA3-4D71-4878-94D5-DA15691F3940}">
      <formula1>0</formula1>
      <formula2>0</formula2>
    </dataValidation>
    <dataValidation type="decimal" allowBlank="1" showErrorMessage="1" errorTitle="Erro de valores" error="Digite um valor maior do que 0." sqref="S29:U29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S65506:U65506 JQ65506 TM65506 ADI65506 ANE65506 AXA65506 BGW65506 BQS65506 CAO65506 CKK65506 CUG65506 DEC65506 DNY65506 DXU65506 EHQ65506 ERM65506 FBI65506 FLE65506 FVA65506 GEW65506 GOS65506 GYO65506 HIK65506 HSG65506 ICC65506 ILY65506 IVU65506 JFQ65506 JPM65506 JZI65506 KJE65506 KTA65506 LCW65506 LMS65506 LWO65506 MGK65506 MQG65506 NAC65506 NJY65506 NTU65506 ODQ65506 ONM65506 OXI65506 PHE65506 PRA65506 QAW65506 QKS65506 QUO65506 REK65506 ROG65506 RYC65506 SHY65506 SRU65506 TBQ65506 TLM65506 TVI65506 UFE65506 UPA65506 UYW65506 VIS65506 VSO65506 WCK65506 WMG65506 WWC65506 S131042:U131042 JQ131042 TM131042 ADI131042 ANE131042 AXA131042 BGW131042 BQS131042 CAO131042 CKK131042 CUG131042 DEC131042 DNY131042 DXU131042 EHQ131042 ERM131042 FBI131042 FLE131042 FVA131042 GEW131042 GOS131042 GYO131042 HIK131042 HSG131042 ICC131042 ILY131042 IVU131042 JFQ131042 JPM131042 JZI131042 KJE131042 KTA131042 LCW131042 LMS131042 LWO131042 MGK131042 MQG131042 NAC131042 NJY131042 NTU131042 ODQ131042 ONM131042 OXI131042 PHE131042 PRA131042 QAW131042 QKS131042 QUO131042 REK131042 ROG131042 RYC131042 SHY131042 SRU131042 TBQ131042 TLM131042 TVI131042 UFE131042 UPA131042 UYW131042 VIS131042 VSO131042 WCK131042 WMG131042 WWC131042 S196578:U196578 JQ196578 TM196578 ADI196578 ANE196578 AXA196578 BGW196578 BQS196578 CAO196578 CKK196578 CUG196578 DEC196578 DNY196578 DXU196578 EHQ196578 ERM196578 FBI196578 FLE196578 FVA196578 GEW196578 GOS196578 GYO196578 HIK196578 HSG196578 ICC196578 ILY196578 IVU196578 JFQ196578 JPM196578 JZI196578 KJE196578 KTA196578 LCW196578 LMS196578 LWO196578 MGK196578 MQG196578 NAC196578 NJY196578 NTU196578 ODQ196578 ONM196578 OXI196578 PHE196578 PRA196578 QAW196578 QKS196578 QUO196578 REK196578 ROG196578 RYC196578 SHY196578 SRU196578 TBQ196578 TLM196578 TVI196578 UFE196578 UPA196578 UYW196578 VIS196578 VSO196578 WCK196578 WMG196578 WWC196578 S262114:U262114 JQ262114 TM262114 ADI262114 ANE262114 AXA262114 BGW262114 BQS262114 CAO262114 CKK262114 CUG262114 DEC262114 DNY262114 DXU262114 EHQ262114 ERM262114 FBI262114 FLE262114 FVA262114 GEW262114 GOS262114 GYO262114 HIK262114 HSG262114 ICC262114 ILY262114 IVU262114 JFQ262114 JPM262114 JZI262114 KJE262114 KTA262114 LCW262114 LMS262114 LWO262114 MGK262114 MQG262114 NAC262114 NJY262114 NTU262114 ODQ262114 ONM262114 OXI262114 PHE262114 PRA262114 QAW262114 QKS262114 QUO262114 REK262114 ROG262114 RYC262114 SHY262114 SRU262114 TBQ262114 TLM262114 TVI262114 UFE262114 UPA262114 UYW262114 VIS262114 VSO262114 WCK262114 WMG262114 WWC262114 S327650:U327650 JQ327650 TM327650 ADI327650 ANE327650 AXA327650 BGW327650 BQS327650 CAO327650 CKK327650 CUG327650 DEC327650 DNY327650 DXU327650 EHQ327650 ERM327650 FBI327650 FLE327650 FVA327650 GEW327650 GOS327650 GYO327650 HIK327650 HSG327650 ICC327650 ILY327650 IVU327650 JFQ327650 JPM327650 JZI327650 KJE327650 KTA327650 LCW327650 LMS327650 LWO327650 MGK327650 MQG327650 NAC327650 NJY327650 NTU327650 ODQ327650 ONM327650 OXI327650 PHE327650 PRA327650 QAW327650 QKS327650 QUO327650 REK327650 ROG327650 RYC327650 SHY327650 SRU327650 TBQ327650 TLM327650 TVI327650 UFE327650 UPA327650 UYW327650 VIS327650 VSO327650 WCK327650 WMG327650 WWC327650 S393186:U393186 JQ393186 TM393186 ADI393186 ANE393186 AXA393186 BGW393186 BQS393186 CAO393186 CKK393186 CUG393186 DEC393186 DNY393186 DXU393186 EHQ393186 ERM393186 FBI393186 FLE393186 FVA393186 GEW393186 GOS393186 GYO393186 HIK393186 HSG393186 ICC393186 ILY393186 IVU393186 JFQ393186 JPM393186 JZI393186 KJE393186 KTA393186 LCW393186 LMS393186 LWO393186 MGK393186 MQG393186 NAC393186 NJY393186 NTU393186 ODQ393186 ONM393186 OXI393186 PHE393186 PRA393186 QAW393186 QKS393186 QUO393186 REK393186 ROG393186 RYC393186 SHY393186 SRU393186 TBQ393186 TLM393186 TVI393186 UFE393186 UPA393186 UYW393186 VIS393186 VSO393186 WCK393186 WMG393186 WWC393186 S458722:U458722 JQ458722 TM458722 ADI458722 ANE458722 AXA458722 BGW458722 BQS458722 CAO458722 CKK458722 CUG458722 DEC458722 DNY458722 DXU458722 EHQ458722 ERM458722 FBI458722 FLE458722 FVA458722 GEW458722 GOS458722 GYO458722 HIK458722 HSG458722 ICC458722 ILY458722 IVU458722 JFQ458722 JPM458722 JZI458722 KJE458722 KTA458722 LCW458722 LMS458722 LWO458722 MGK458722 MQG458722 NAC458722 NJY458722 NTU458722 ODQ458722 ONM458722 OXI458722 PHE458722 PRA458722 QAW458722 QKS458722 QUO458722 REK458722 ROG458722 RYC458722 SHY458722 SRU458722 TBQ458722 TLM458722 TVI458722 UFE458722 UPA458722 UYW458722 VIS458722 VSO458722 WCK458722 WMG458722 WWC458722 S524258:U524258 JQ524258 TM524258 ADI524258 ANE524258 AXA524258 BGW524258 BQS524258 CAO524258 CKK524258 CUG524258 DEC524258 DNY524258 DXU524258 EHQ524258 ERM524258 FBI524258 FLE524258 FVA524258 GEW524258 GOS524258 GYO524258 HIK524258 HSG524258 ICC524258 ILY524258 IVU524258 JFQ524258 JPM524258 JZI524258 KJE524258 KTA524258 LCW524258 LMS524258 LWO524258 MGK524258 MQG524258 NAC524258 NJY524258 NTU524258 ODQ524258 ONM524258 OXI524258 PHE524258 PRA524258 QAW524258 QKS524258 QUO524258 REK524258 ROG524258 RYC524258 SHY524258 SRU524258 TBQ524258 TLM524258 TVI524258 UFE524258 UPA524258 UYW524258 VIS524258 VSO524258 WCK524258 WMG524258 WWC524258 S589794:U589794 JQ589794 TM589794 ADI589794 ANE589794 AXA589794 BGW589794 BQS589794 CAO589794 CKK589794 CUG589794 DEC589794 DNY589794 DXU589794 EHQ589794 ERM589794 FBI589794 FLE589794 FVA589794 GEW589794 GOS589794 GYO589794 HIK589794 HSG589794 ICC589794 ILY589794 IVU589794 JFQ589794 JPM589794 JZI589794 KJE589794 KTA589794 LCW589794 LMS589794 LWO589794 MGK589794 MQG589794 NAC589794 NJY589794 NTU589794 ODQ589794 ONM589794 OXI589794 PHE589794 PRA589794 QAW589794 QKS589794 QUO589794 REK589794 ROG589794 RYC589794 SHY589794 SRU589794 TBQ589794 TLM589794 TVI589794 UFE589794 UPA589794 UYW589794 VIS589794 VSO589794 WCK589794 WMG589794 WWC589794 S655330:U655330 JQ655330 TM655330 ADI655330 ANE655330 AXA655330 BGW655330 BQS655330 CAO655330 CKK655330 CUG655330 DEC655330 DNY655330 DXU655330 EHQ655330 ERM655330 FBI655330 FLE655330 FVA655330 GEW655330 GOS655330 GYO655330 HIK655330 HSG655330 ICC655330 ILY655330 IVU655330 JFQ655330 JPM655330 JZI655330 KJE655330 KTA655330 LCW655330 LMS655330 LWO655330 MGK655330 MQG655330 NAC655330 NJY655330 NTU655330 ODQ655330 ONM655330 OXI655330 PHE655330 PRA655330 QAW655330 QKS655330 QUO655330 REK655330 ROG655330 RYC655330 SHY655330 SRU655330 TBQ655330 TLM655330 TVI655330 UFE655330 UPA655330 UYW655330 VIS655330 VSO655330 WCK655330 WMG655330 WWC655330 S720866:U720866 JQ720866 TM720866 ADI720866 ANE720866 AXA720866 BGW720866 BQS720866 CAO720866 CKK720866 CUG720866 DEC720866 DNY720866 DXU720866 EHQ720866 ERM720866 FBI720866 FLE720866 FVA720866 GEW720866 GOS720866 GYO720866 HIK720866 HSG720866 ICC720866 ILY720866 IVU720866 JFQ720866 JPM720866 JZI720866 KJE720866 KTA720866 LCW720866 LMS720866 LWO720866 MGK720866 MQG720866 NAC720866 NJY720866 NTU720866 ODQ720866 ONM720866 OXI720866 PHE720866 PRA720866 QAW720866 QKS720866 QUO720866 REK720866 ROG720866 RYC720866 SHY720866 SRU720866 TBQ720866 TLM720866 TVI720866 UFE720866 UPA720866 UYW720866 VIS720866 VSO720866 WCK720866 WMG720866 WWC720866 S786402:U786402 JQ786402 TM786402 ADI786402 ANE786402 AXA786402 BGW786402 BQS786402 CAO786402 CKK786402 CUG786402 DEC786402 DNY786402 DXU786402 EHQ786402 ERM786402 FBI786402 FLE786402 FVA786402 GEW786402 GOS786402 GYO786402 HIK786402 HSG786402 ICC786402 ILY786402 IVU786402 JFQ786402 JPM786402 JZI786402 KJE786402 KTA786402 LCW786402 LMS786402 LWO786402 MGK786402 MQG786402 NAC786402 NJY786402 NTU786402 ODQ786402 ONM786402 OXI786402 PHE786402 PRA786402 QAW786402 QKS786402 QUO786402 REK786402 ROG786402 RYC786402 SHY786402 SRU786402 TBQ786402 TLM786402 TVI786402 UFE786402 UPA786402 UYW786402 VIS786402 VSO786402 WCK786402 WMG786402 WWC786402 S851938:U851938 JQ851938 TM851938 ADI851938 ANE851938 AXA851938 BGW851938 BQS851938 CAO851938 CKK851938 CUG851938 DEC851938 DNY851938 DXU851938 EHQ851938 ERM851938 FBI851938 FLE851938 FVA851938 GEW851938 GOS851938 GYO851938 HIK851938 HSG851938 ICC851938 ILY851938 IVU851938 JFQ851938 JPM851938 JZI851938 KJE851938 KTA851938 LCW851938 LMS851938 LWO851938 MGK851938 MQG851938 NAC851938 NJY851938 NTU851938 ODQ851938 ONM851938 OXI851938 PHE851938 PRA851938 QAW851938 QKS851938 QUO851938 REK851938 ROG851938 RYC851938 SHY851938 SRU851938 TBQ851938 TLM851938 TVI851938 UFE851938 UPA851938 UYW851938 VIS851938 VSO851938 WCK851938 WMG851938 WWC851938 S917474:U917474 JQ917474 TM917474 ADI917474 ANE917474 AXA917474 BGW917474 BQS917474 CAO917474 CKK917474 CUG917474 DEC917474 DNY917474 DXU917474 EHQ917474 ERM917474 FBI917474 FLE917474 FVA917474 GEW917474 GOS917474 GYO917474 HIK917474 HSG917474 ICC917474 ILY917474 IVU917474 JFQ917474 JPM917474 JZI917474 KJE917474 KTA917474 LCW917474 LMS917474 LWO917474 MGK917474 MQG917474 NAC917474 NJY917474 NTU917474 ODQ917474 ONM917474 OXI917474 PHE917474 PRA917474 QAW917474 QKS917474 QUO917474 REK917474 ROG917474 RYC917474 SHY917474 SRU917474 TBQ917474 TLM917474 TVI917474 UFE917474 UPA917474 UYW917474 VIS917474 VSO917474 WCK917474 WMG917474 WWC917474 S983010:U983010 JQ983010 TM983010 ADI983010 ANE983010 AXA983010 BGW983010 BQS983010 CAO983010 CKK983010 CUG983010 DEC983010 DNY983010 DXU983010 EHQ983010 ERM983010 FBI983010 FLE983010 FVA983010 GEW983010 GOS983010 GYO983010 HIK983010 HSG983010 ICC983010 ILY983010 IVU983010 JFQ983010 JPM983010 JZI983010 KJE983010 KTA983010 LCW983010 LMS983010 LWO983010 MGK983010 MQG983010 NAC983010 NJY983010 NTU983010 ODQ983010 ONM983010 OXI983010 PHE983010 PRA983010 QAW983010 QKS983010 QUO983010 REK983010 ROG983010 RYC983010 SHY983010 SRU983010 TBQ983010 TLM983010 TVI983010 UFE983010 UPA983010 UYW983010 VIS983010 VSO983010 WCK983010 WMG983010 WWC983010 WWC983090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S65546:U65546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S131082:U131082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S196618:U196618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S262154:U262154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S327690:U327690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S393226:U393226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S458762:U458762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S524298:U524298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S589834:U589834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S655370:U655370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S720906:U720906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S786442:U786442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S851978:U851978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S917514:U917514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S983050:U983050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S65586:U65586 JQ65586 TM65586 ADI65586 ANE65586 AXA65586 BGW65586 BQS65586 CAO65586 CKK65586 CUG65586 DEC65586 DNY65586 DXU65586 EHQ65586 ERM65586 FBI65586 FLE65586 FVA65586 GEW65586 GOS65586 GYO65586 HIK65586 HSG65586 ICC65586 ILY65586 IVU65586 JFQ65586 JPM65586 JZI65586 KJE65586 KTA65586 LCW65586 LMS65586 LWO65586 MGK65586 MQG65586 NAC65586 NJY65586 NTU65586 ODQ65586 ONM65586 OXI65586 PHE65586 PRA65586 QAW65586 QKS65586 QUO65586 REK65586 ROG65586 RYC65586 SHY65586 SRU65586 TBQ65586 TLM65586 TVI65586 UFE65586 UPA65586 UYW65586 VIS65586 VSO65586 WCK65586 WMG65586 WWC65586 S131122:U131122 JQ131122 TM131122 ADI131122 ANE131122 AXA131122 BGW131122 BQS131122 CAO131122 CKK131122 CUG131122 DEC131122 DNY131122 DXU131122 EHQ131122 ERM131122 FBI131122 FLE131122 FVA131122 GEW131122 GOS131122 GYO131122 HIK131122 HSG131122 ICC131122 ILY131122 IVU131122 JFQ131122 JPM131122 JZI131122 KJE131122 KTA131122 LCW131122 LMS131122 LWO131122 MGK131122 MQG131122 NAC131122 NJY131122 NTU131122 ODQ131122 ONM131122 OXI131122 PHE131122 PRA131122 QAW131122 QKS131122 QUO131122 REK131122 ROG131122 RYC131122 SHY131122 SRU131122 TBQ131122 TLM131122 TVI131122 UFE131122 UPA131122 UYW131122 VIS131122 VSO131122 WCK131122 WMG131122 WWC131122 S196658:U196658 JQ196658 TM196658 ADI196658 ANE196658 AXA196658 BGW196658 BQS196658 CAO196658 CKK196658 CUG196658 DEC196658 DNY196658 DXU196658 EHQ196658 ERM196658 FBI196658 FLE196658 FVA196658 GEW196658 GOS196658 GYO196658 HIK196658 HSG196658 ICC196658 ILY196658 IVU196658 JFQ196658 JPM196658 JZI196658 KJE196658 KTA196658 LCW196658 LMS196658 LWO196658 MGK196658 MQG196658 NAC196658 NJY196658 NTU196658 ODQ196658 ONM196658 OXI196658 PHE196658 PRA196658 QAW196658 QKS196658 QUO196658 REK196658 ROG196658 RYC196658 SHY196658 SRU196658 TBQ196658 TLM196658 TVI196658 UFE196658 UPA196658 UYW196658 VIS196658 VSO196658 WCK196658 WMG196658 WWC196658 S262194:U262194 JQ262194 TM262194 ADI262194 ANE262194 AXA262194 BGW262194 BQS262194 CAO262194 CKK262194 CUG262194 DEC262194 DNY262194 DXU262194 EHQ262194 ERM262194 FBI262194 FLE262194 FVA262194 GEW262194 GOS262194 GYO262194 HIK262194 HSG262194 ICC262194 ILY262194 IVU262194 JFQ262194 JPM262194 JZI262194 KJE262194 KTA262194 LCW262194 LMS262194 LWO262194 MGK262194 MQG262194 NAC262194 NJY262194 NTU262194 ODQ262194 ONM262194 OXI262194 PHE262194 PRA262194 QAW262194 QKS262194 QUO262194 REK262194 ROG262194 RYC262194 SHY262194 SRU262194 TBQ262194 TLM262194 TVI262194 UFE262194 UPA262194 UYW262194 VIS262194 VSO262194 WCK262194 WMG262194 WWC262194 S327730:U327730 JQ327730 TM327730 ADI327730 ANE327730 AXA327730 BGW327730 BQS327730 CAO327730 CKK327730 CUG327730 DEC327730 DNY327730 DXU327730 EHQ327730 ERM327730 FBI327730 FLE327730 FVA327730 GEW327730 GOS327730 GYO327730 HIK327730 HSG327730 ICC327730 ILY327730 IVU327730 JFQ327730 JPM327730 JZI327730 KJE327730 KTA327730 LCW327730 LMS327730 LWO327730 MGK327730 MQG327730 NAC327730 NJY327730 NTU327730 ODQ327730 ONM327730 OXI327730 PHE327730 PRA327730 QAW327730 QKS327730 QUO327730 REK327730 ROG327730 RYC327730 SHY327730 SRU327730 TBQ327730 TLM327730 TVI327730 UFE327730 UPA327730 UYW327730 VIS327730 VSO327730 WCK327730 WMG327730 WWC327730 S393266:U393266 JQ393266 TM393266 ADI393266 ANE393266 AXA393266 BGW393266 BQS393266 CAO393266 CKK393266 CUG393266 DEC393266 DNY393266 DXU393266 EHQ393266 ERM393266 FBI393266 FLE393266 FVA393266 GEW393266 GOS393266 GYO393266 HIK393266 HSG393266 ICC393266 ILY393266 IVU393266 JFQ393266 JPM393266 JZI393266 KJE393266 KTA393266 LCW393266 LMS393266 LWO393266 MGK393266 MQG393266 NAC393266 NJY393266 NTU393266 ODQ393266 ONM393266 OXI393266 PHE393266 PRA393266 QAW393266 QKS393266 QUO393266 REK393266 ROG393266 RYC393266 SHY393266 SRU393266 TBQ393266 TLM393266 TVI393266 UFE393266 UPA393266 UYW393266 VIS393266 VSO393266 WCK393266 WMG393266 WWC393266 S458802:U458802 JQ458802 TM458802 ADI458802 ANE458802 AXA458802 BGW458802 BQS458802 CAO458802 CKK458802 CUG458802 DEC458802 DNY458802 DXU458802 EHQ458802 ERM458802 FBI458802 FLE458802 FVA458802 GEW458802 GOS458802 GYO458802 HIK458802 HSG458802 ICC458802 ILY458802 IVU458802 JFQ458802 JPM458802 JZI458802 KJE458802 KTA458802 LCW458802 LMS458802 LWO458802 MGK458802 MQG458802 NAC458802 NJY458802 NTU458802 ODQ458802 ONM458802 OXI458802 PHE458802 PRA458802 QAW458802 QKS458802 QUO458802 REK458802 ROG458802 RYC458802 SHY458802 SRU458802 TBQ458802 TLM458802 TVI458802 UFE458802 UPA458802 UYW458802 VIS458802 VSO458802 WCK458802 WMG458802 WWC458802 S524338:U524338 JQ524338 TM524338 ADI524338 ANE524338 AXA524338 BGW524338 BQS524338 CAO524338 CKK524338 CUG524338 DEC524338 DNY524338 DXU524338 EHQ524338 ERM524338 FBI524338 FLE524338 FVA524338 GEW524338 GOS524338 GYO524338 HIK524338 HSG524338 ICC524338 ILY524338 IVU524338 JFQ524338 JPM524338 JZI524338 KJE524338 KTA524338 LCW524338 LMS524338 LWO524338 MGK524338 MQG524338 NAC524338 NJY524338 NTU524338 ODQ524338 ONM524338 OXI524338 PHE524338 PRA524338 QAW524338 QKS524338 QUO524338 REK524338 ROG524338 RYC524338 SHY524338 SRU524338 TBQ524338 TLM524338 TVI524338 UFE524338 UPA524338 UYW524338 VIS524338 VSO524338 WCK524338 WMG524338 WWC524338 S589874:U589874 JQ589874 TM589874 ADI589874 ANE589874 AXA589874 BGW589874 BQS589874 CAO589874 CKK589874 CUG589874 DEC589874 DNY589874 DXU589874 EHQ589874 ERM589874 FBI589874 FLE589874 FVA589874 GEW589874 GOS589874 GYO589874 HIK589874 HSG589874 ICC589874 ILY589874 IVU589874 JFQ589874 JPM589874 JZI589874 KJE589874 KTA589874 LCW589874 LMS589874 LWO589874 MGK589874 MQG589874 NAC589874 NJY589874 NTU589874 ODQ589874 ONM589874 OXI589874 PHE589874 PRA589874 QAW589874 QKS589874 QUO589874 REK589874 ROG589874 RYC589874 SHY589874 SRU589874 TBQ589874 TLM589874 TVI589874 UFE589874 UPA589874 UYW589874 VIS589874 VSO589874 WCK589874 WMG589874 WWC589874 S655410:U655410 JQ655410 TM655410 ADI655410 ANE655410 AXA655410 BGW655410 BQS655410 CAO655410 CKK655410 CUG655410 DEC655410 DNY655410 DXU655410 EHQ655410 ERM655410 FBI655410 FLE655410 FVA655410 GEW655410 GOS655410 GYO655410 HIK655410 HSG655410 ICC655410 ILY655410 IVU655410 JFQ655410 JPM655410 JZI655410 KJE655410 KTA655410 LCW655410 LMS655410 LWO655410 MGK655410 MQG655410 NAC655410 NJY655410 NTU655410 ODQ655410 ONM655410 OXI655410 PHE655410 PRA655410 QAW655410 QKS655410 QUO655410 REK655410 ROG655410 RYC655410 SHY655410 SRU655410 TBQ655410 TLM655410 TVI655410 UFE655410 UPA655410 UYW655410 VIS655410 VSO655410 WCK655410 WMG655410 WWC655410 S720946:U720946 JQ720946 TM720946 ADI720946 ANE720946 AXA720946 BGW720946 BQS720946 CAO720946 CKK720946 CUG720946 DEC720946 DNY720946 DXU720946 EHQ720946 ERM720946 FBI720946 FLE720946 FVA720946 GEW720946 GOS720946 GYO720946 HIK720946 HSG720946 ICC720946 ILY720946 IVU720946 JFQ720946 JPM720946 JZI720946 KJE720946 KTA720946 LCW720946 LMS720946 LWO720946 MGK720946 MQG720946 NAC720946 NJY720946 NTU720946 ODQ720946 ONM720946 OXI720946 PHE720946 PRA720946 QAW720946 QKS720946 QUO720946 REK720946 ROG720946 RYC720946 SHY720946 SRU720946 TBQ720946 TLM720946 TVI720946 UFE720946 UPA720946 UYW720946 VIS720946 VSO720946 WCK720946 WMG720946 WWC720946 S786482:U786482 JQ786482 TM786482 ADI786482 ANE786482 AXA786482 BGW786482 BQS786482 CAO786482 CKK786482 CUG786482 DEC786482 DNY786482 DXU786482 EHQ786482 ERM786482 FBI786482 FLE786482 FVA786482 GEW786482 GOS786482 GYO786482 HIK786482 HSG786482 ICC786482 ILY786482 IVU786482 JFQ786482 JPM786482 JZI786482 KJE786482 KTA786482 LCW786482 LMS786482 LWO786482 MGK786482 MQG786482 NAC786482 NJY786482 NTU786482 ODQ786482 ONM786482 OXI786482 PHE786482 PRA786482 QAW786482 QKS786482 QUO786482 REK786482 ROG786482 RYC786482 SHY786482 SRU786482 TBQ786482 TLM786482 TVI786482 UFE786482 UPA786482 UYW786482 VIS786482 VSO786482 WCK786482 WMG786482 WWC786482 S852018:U852018 JQ852018 TM852018 ADI852018 ANE852018 AXA852018 BGW852018 BQS852018 CAO852018 CKK852018 CUG852018 DEC852018 DNY852018 DXU852018 EHQ852018 ERM852018 FBI852018 FLE852018 FVA852018 GEW852018 GOS852018 GYO852018 HIK852018 HSG852018 ICC852018 ILY852018 IVU852018 JFQ852018 JPM852018 JZI852018 KJE852018 KTA852018 LCW852018 LMS852018 LWO852018 MGK852018 MQG852018 NAC852018 NJY852018 NTU852018 ODQ852018 ONM852018 OXI852018 PHE852018 PRA852018 QAW852018 QKS852018 QUO852018 REK852018 ROG852018 RYC852018 SHY852018 SRU852018 TBQ852018 TLM852018 TVI852018 UFE852018 UPA852018 UYW852018 VIS852018 VSO852018 WCK852018 WMG852018 WWC852018 S917554:U917554 JQ917554 TM917554 ADI917554 ANE917554 AXA917554 BGW917554 BQS917554 CAO917554 CKK917554 CUG917554 DEC917554 DNY917554 DXU917554 EHQ917554 ERM917554 FBI917554 FLE917554 FVA917554 GEW917554 GOS917554 GYO917554 HIK917554 HSG917554 ICC917554 ILY917554 IVU917554 JFQ917554 JPM917554 JZI917554 KJE917554 KTA917554 LCW917554 LMS917554 LWO917554 MGK917554 MQG917554 NAC917554 NJY917554 NTU917554 ODQ917554 ONM917554 OXI917554 PHE917554 PRA917554 QAW917554 QKS917554 QUO917554 REK917554 ROG917554 RYC917554 SHY917554 SRU917554 TBQ917554 TLM917554 TVI917554 UFE917554 UPA917554 UYW917554 VIS917554 VSO917554 WCK917554 WMG917554 WWC917554 S983090:U983090 JQ983090 TM983090 ADI983090 ANE983090 AXA983090 BGW983090 BQS983090 CAO983090 CKK983090 CUG983090 DEC983090 DNY983090 DXU983090 EHQ983090 ERM983090 FBI983090 FLE983090 FVA983090 GEW983090 GOS983090 GYO983090 HIK983090 HSG983090 ICC983090 ILY983090 IVU983090 JFQ983090 JPM983090 JZI983090 KJE983090 KTA983090 LCW983090 LMS983090 LWO983090 MGK983090 MQG983090 NAC983090 NJY983090 NTU983090 ODQ983090 ONM983090 OXI983090 PHE983090 PRA983090 QAW983090 QKS983090 QUO983090 REK983090 ROG983090 RYC983090 SHY983090 SRU983090 TBQ983090 TLM983090 TVI983090 UFE983090 UPA983090 UYW983090 VIS983090 VSO983090 WCK983090 WMG983090 S58:U58" xr:uid="{37E269E3-593C-4AAD-ACFB-E385910E2AD2}">
      <formula1>0</formula1>
      <formula2>1</formula2>
    </dataValidation>
    <dataValidation type="decimal" allowBlank="1" showErrorMessage="1" errorTitle="Erro de valores" error="Digite um valor entre 0% e 100%" sqref="S23:U28 JQ23:JQ28 TM23:TM28 ADI23:ADI28 ANE23:ANE28 AXA23:AXA28 BGW23:BGW28 BQS23:BQS28 CAO23:CAO28 CKK23:CKK28 CUG23:CUG28 DEC23:DEC28 DNY23:DNY28 DXU23:DXU28 EHQ23:EHQ28 ERM23:ERM28 FBI23:FBI28 FLE23:FLE28 FVA23:FVA28 GEW23:GEW28 GOS23:GOS28 GYO23:GYO28 HIK23:HIK28 HSG23:HSG28 ICC23:ICC28 ILY23:ILY28 IVU23:IVU28 JFQ23:JFQ28 JPM23:JPM28 JZI23:JZI28 KJE23:KJE28 KTA23:KTA28 LCW23:LCW28 LMS23:LMS28 LWO23:LWO28 MGK23:MGK28 MQG23:MQG28 NAC23:NAC28 NJY23:NJY28 NTU23:NTU28 ODQ23:ODQ28 ONM23:ONM28 OXI23:OXI28 PHE23:PHE28 PRA23:PRA28 QAW23:QAW28 QKS23:QKS28 QUO23:QUO28 REK23:REK28 ROG23:ROG28 RYC23:RYC28 SHY23:SHY28 SRU23:SRU28 TBQ23:TBQ28 TLM23:TLM28 TVI23:TVI28 UFE23:UFE28 UPA23:UPA28 UYW23:UYW28 VIS23:VIS28 VSO23:VSO28 WCK23:WCK28 WMG23:WMG28 WWC23:WWC28 S65500:U65505 JQ65500:JQ65505 TM65500:TM65505 ADI65500:ADI65505 ANE65500:ANE65505 AXA65500:AXA65505 BGW65500:BGW65505 BQS65500:BQS65505 CAO65500:CAO65505 CKK65500:CKK65505 CUG65500:CUG65505 DEC65500:DEC65505 DNY65500:DNY65505 DXU65500:DXU65505 EHQ65500:EHQ65505 ERM65500:ERM65505 FBI65500:FBI65505 FLE65500:FLE65505 FVA65500:FVA65505 GEW65500:GEW65505 GOS65500:GOS65505 GYO65500:GYO65505 HIK65500:HIK65505 HSG65500:HSG65505 ICC65500:ICC65505 ILY65500:ILY65505 IVU65500:IVU65505 JFQ65500:JFQ65505 JPM65500:JPM65505 JZI65500:JZI65505 KJE65500:KJE65505 KTA65500:KTA65505 LCW65500:LCW65505 LMS65500:LMS65505 LWO65500:LWO65505 MGK65500:MGK65505 MQG65500:MQG65505 NAC65500:NAC65505 NJY65500:NJY65505 NTU65500:NTU65505 ODQ65500:ODQ65505 ONM65500:ONM65505 OXI65500:OXI65505 PHE65500:PHE65505 PRA65500:PRA65505 QAW65500:QAW65505 QKS65500:QKS65505 QUO65500:QUO65505 REK65500:REK65505 ROG65500:ROG65505 RYC65500:RYC65505 SHY65500:SHY65505 SRU65500:SRU65505 TBQ65500:TBQ65505 TLM65500:TLM65505 TVI65500:TVI65505 UFE65500:UFE65505 UPA65500:UPA65505 UYW65500:UYW65505 VIS65500:VIS65505 VSO65500:VSO65505 WCK65500:WCK65505 WMG65500:WMG65505 WWC65500:WWC65505 S131036:U131041 JQ131036:JQ131041 TM131036:TM131041 ADI131036:ADI131041 ANE131036:ANE131041 AXA131036:AXA131041 BGW131036:BGW131041 BQS131036:BQS131041 CAO131036:CAO131041 CKK131036:CKK131041 CUG131036:CUG131041 DEC131036:DEC131041 DNY131036:DNY131041 DXU131036:DXU131041 EHQ131036:EHQ131041 ERM131036:ERM131041 FBI131036:FBI131041 FLE131036:FLE131041 FVA131036:FVA131041 GEW131036:GEW131041 GOS131036:GOS131041 GYO131036:GYO131041 HIK131036:HIK131041 HSG131036:HSG131041 ICC131036:ICC131041 ILY131036:ILY131041 IVU131036:IVU131041 JFQ131036:JFQ131041 JPM131036:JPM131041 JZI131036:JZI131041 KJE131036:KJE131041 KTA131036:KTA131041 LCW131036:LCW131041 LMS131036:LMS131041 LWO131036:LWO131041 MGK131036:MGK131041 MQG131036:MQG131041 NAC131036:NAC131041 NJY131036:NJY131041 NTU131036:NTU131041 ODQ131036:ODQ131041 ONM131036:ONM131041 OXI131036:OXI131041 PHE131036:PHE131041 PRA131036:PRA131041 QAW131036:QAW131041 QKS131036:QKS131041 QUO131036:QUO131041 REK131036:REK131041 ROG131036:ROG131041 RYC131036:RYC131041 SHY131036:SHY131041 SRU131036:SRU131041 TBQ131036:TBQ131041 TLM131036:TLM131041 TVI131036:TVI131041 UFE131036:UFE131041 UPA131036:UPA131041 UYW131036:UYW131041 VIS131036:VIS131041 VSO131036:VSO131041 WCK131036:WCK131041 WMG131036:WMG131041 WWC131036:WWC131041 S196572:U196577 JQ196572:JQ196577 TM196572:TM196577 ADI196572:ADI196577 ANE196572:ANE196577 AXA196572:AXA196577 BGW196572:BGW196577 BQS196572:BQS196577 CAO196572:CAO196577 CKK196572:CKK196577 CUG196572:CUG196577 DEC196572:DEC196577 DNY196572:DNY196577 DXU196572:DXU196577 EHQ196572:EHQ196577 ERM196572:ERM196577 FBI196572:FBI196577 FLE196572:FLE196577 FVA196572:FVA196577 GEW196572:GEW196577 GOS196572:GOS196577 GYO196572:GYO196577 HIK196572:HIK196577 HSG196572:HSG196577 ICC196572:ICC196577 ILY196572:ILY196577 IVU196572:IVU196577 JFQ196572:JFQ196577 JPM196572:JPM196577 JZI196572:JZI196577 KJE196572:KJE196577 KTA196572:KTA196577 LCW196572:LCW196577 LMS196572:LMS196577 LWO196572:LWO196577 MGK196572:MGK196577 MQG196572:MQG196577 NAC196572:NAC196577 NJY196572:NJY196577 NTU196572:NTU196577 ODQ196572:ODQ196577 ONM196572:ONM196577 OXI196572:OXI196577 PHE196572:PHE196577 PRA196572:PRA196577 QAW196572:QAW196577 QKS196572:QKS196577 QUO196572:QUO196577 REK196572:REK196577 ROG196572:ROG196577 RYC196572:RYC196577 SHY196572:SHY196577 SRU196572:SRU196577 TBQ196572:TBQ196577 TLM196572:TLM196577 TVI196572:TVI196577 UFE196572:UFE196577 UPA196572:UPA196577 UYW196572:UYW196577 VIS196572:VIS196577 VSO196572:VSO196577 WCK196572:WCK196577 WMG196572:WMG196577 WWC196572:WWC196577 S262108:U262113 JQ262108:JQ262113 TM262108:TM262113 ADI262108:ADI262113 ANE262108:ANE262113 AXA262108:AXA262113 BGW262108:BGW262113 BQS262108:BQS262113 CAO262108:CAO262113 CKK262108:CKK262113 CUG262108:CUG262113 DEC262108:DEC262113 DNY262108:DNY262113 DXU262108:DXU262113 EHQ262108:EHQ262113 ERM262108:ERM262113 FBI262108:FBI262113 FLE262108:FLE262113 FVA262108:FVA262113 GEW262108:GEW262113 GOS262108:GOS262113 GYO262108:GYO262113 HIK262108:HIK262113 HSG262108:HSG262113 ICC262108:ICC262113 ILY262108:ILY262113 IVU262108:IVU262113 JFQ262108:JFQ262113 JPM262108:JPM262113 JZI262108:JZI262113 KJE262108:KJE262113 KTA262108:KTA262113 LCW262108:LCW262113 LMS262108:LMS262113 LWO262108:LWO262113 MGK262108:MGK262113 MQG262108:MQG262113 NAC262108:NAC262113 NJY262108:NJY262113 NTU262108:NTU262113 ODQ262108:ODQ262113 ONM262108:ONM262113 OXI262108:OXI262113 PHE262108:PHE262113 PRA262108:PRA262113 QAW262108:QAW262113 QKS262108:QKS262113 QUO262108:QUO262113 REK262108:REK262113 ROG262108:ROG262113 RYC262108:RYC262113 SHY262108:SHY262113 SRU262108:SRU262113 TBQ262108:TBQ262113 TLM262108:TLM262113 TVI262108:TVI262113 UFE262108:UFE262113 UPA262108:UPA262113 UYW262108:UYW262113 VIS262108:VIS262113 VSO262108:VSO262113 WCK262108:WCK262113 WMG262108:WMG262113 WWC262108:WWC262113 S327644:U327649 JQ327644:JQ327649 TM327644:TM327649 ADI327644:ADI327649 ANE327644:ANE327649 AXA327644:AXA327649 BGW327644:BGW327649 BQS327644:BQS327649 CAO327644:CAO327649 CKK327644:CKK327649 CUG327644:CUG327649 DEC327644:DEC327649 DNY327644:DNY327649 DXU327644:DXU327649 EHQ327644:EHQ327649 ERM327644:ERM327649 FBI327644:FBI327649 FLE327644:FLE327649 FVA327644:FVA327649 GEW327644:GEW327649 GOS327644:GOS327649 GYO327644:GYO327649 HIK327644:HIK327649 HSG327644:HSG327649 ICC327644:ICC327649 ILY327644:ILY327649 IVU327644:IVU327649 JFQ327644:JFQ327649 JPM327644:JPM327649 JZI327644:JZI327649 KJE327644:KJE327649 KTA327644:KTA327649 LCW327644:LCW327649 LMS327644:LMS327649 LWO327644:LWO327649 MGK327644:MGK327649 MQG327644:MQG327649 NAC327644:NAC327649 NJY327644:NJY327649 NTU327644:NTU327649 ODQ327644:ODQ327649 ONM327644:ONM327649 OXI327644:OXI327649 PHE327644:PHE327649 PRA327644:PRA327649 QAW327644:QAW327649 QKS327644:QKS327649 QUO327644:QUO327649 REK327644:REK327649 ROG327644:ROG327649 RYC327644:RYC327649 SHY327644:SHY327649 SRU327644:SRU327649 TBQ327644:TBQ327649 TLM327644:TLM327649 TVI327644:TVI327649 UFE327644:UFE327649 UPA327644:UPA327649 UYW327644:UYW327649 VIS327644:VIS327649 VSO327644:VSO327649 WCK327644:WCK327649 WMG327644:WMG327649 WWC327644:WWC327649 S393180:U393185 JQ393180:JQ393185 TM393180:TM393185 ADI393180:ADI393185 ANE393180:ANE393185 AXA393180:AXA393185 BGW393180:BGW393185 BQS393180:BQS393185 CAO393180:CAO393185 CKK393180:CKK393185 CUG393180:CUG393185 DEC393180:DEC393185 DNY393180:DNY393185 DXU393180:DXU393185 EHQ393180:EHQ393185 ERM393180:ERM393185 FBI393180:FBI393185 FLE393180:FLE393185 FVA393180:FVA393185 GEW393180:GEW393185 GOS393180:GOS393185 GYO393180:GYO393185 HIK393180:HIK393185 HSG393180:HSG393185 ICC393180:ICC393185 ILY393180:ILY393185 IVU393180:IVU393185 JFQ393180:JFQ393185 JPM393180:JPM393185 JZI393180:JZI393185 KJE393180:KJE393185 KTA393180:KTA393185 LCW393180:LCW393185 LMS393180:LMS393185 LWO393180:LWO393185 MGK393180:MGK393185 MQG393180:MQG393185 NAC393180:NAC393185 NJY393180:NJY393185 NTU393180:NTU393185 ODQ393180:ODQ393185 ONM393180:ONM393185 OXI393180:OXI393185 PHE393180:PHE393185 PRA393180:PRA393185 QAW393180:QAW393185 QKS393180:QKS393185 QUO393180:QUO393185 REK393180:REK393185 ROG393180:ROG393185 RYC393180:RYC393185 SHY393180:SHY393185 SRU393180:SRU393185 TBQ393180:TBQ393185 TLM393180:TLM393185 TVI393180:TVI393185 UFE393180:UFE393185 UPA393180:UPA393185 UYW393180:UYW393185 VIS393180:VIS393185 VSO393180:VSO393185 WCK393180:WCK393185 WMG393180:WMG393185 WWC393180:WWC393185 S458716:U458721 JQ458716:JQ458721 TM458716:TM458721 ADI458716:ADI458721 ANE458716:ANE458721 AXA458716:AXA458721 BGW458716:BGW458721 BQS458716:BQS458721 CAO458716:CAO458721 CKK458716:CKK458721 CUG458716:CUG458721 DEC458716:DEC458721 DNY458716:DNY458721 DXU458716:DXU458721 EHQ458716:EHQ458721 ERM458716:ERM458721 FBI458716:FBI458721 FLE458716:FLE458721 FVA458716:FVA458721 GEW458716:GEW458721 GOS458716:GOS458721 GYO458716:GYO458721 HIK458716:HIK458721 HSG458716:HSG458721 ICC458716:ICC458721 ILY458716:ILY458721 IVU458716:IVU458721 JFQ458716:JFQ458721 JPM458716:JPM458721 JZI458716:JZI458721 KJE458716:KJE458721 KTA458716:KTA458721 LCW458716:LCW458721 LMS458716:LMS458721 LWO458716:LWO458721 MGK458716:MGK458721 MQG458716:MQG458721 NAC458716:NAC458721 NJY458716:NJY458721 NTU458716:NTU458721 ODQ458716:ODQ458721 ONM458716:ONM458721 OXI458716:OXI458721 PHE458716:PHE458721 PRA458716:PRA458721 QAW458716:QAW458721 QKS458716:QKS458721 QUO458716:QUO458721 REK458716:REK458721 ROG458716:ROG458721 RYC458716:RYC458721 SHY458716:SHY458721 SRU458716:SRU458721 TBQ458716:TBQ458721 TLM458716:TLM458721 TVI458716:TVI458721 UFE458716:UFE458721 UPA458716:UPA458721 UYW458716:UYW458721 VIS458716:VIS458721 VSO458716:VSO458721 WCK458716:WCK458721 WMG458716:WMG458721 WWC458716:WWC458721 S524252:U524257 JQ524252:JQ524257 TM524252:TM524257 ADI524252:ADI524257 ANE524252:ANE524257 AXA524252:AXA524257 BGW524252:BGW524257 BQS524252:BQS524257 CAO524252:CAO524257 CKK524252:CKK524257 CUG524252:CUG524257 DEC524252:DEC524257 DNY524252:DNY524257 DXU524252:DXU524257 EHQ524252:EHQ524257 ERM524252:ERM524257 FBI524252:FBI524257 FLE524252:FLE524257 FVA524252:FVA524257 GEW524252:GEW524257 GOS524252:GOS524257 GYO524252:GYO524257 HIK524252:HIK524257 HSG524252:HSG524257 ICC524252:ICC524257 ILY524252:ILY524257 IVU524252:IVU524257 JFQ524252:JFQ524257 JPM524252:JPM524257 JZI524252:JZI524257 KJE524252:KJE524257 KTA524252:KTA524257 LCW524252:LCW524257 LMS524252:LMS524257 LWO524252:LWO524257 MGK524252:MGK524257 MQG524252:MQG524257 NAC524252:NAC524257 NJY524252:NJY524257 NTU524252:NTU524257 ODQ524252:ODQ524257 ONM524252:ONM524257 OXI524252:OXI524257 PHE524252:PHE524257 PRA524252:PRA524257 QAW524252:QAW524257 QKS524252:QKS524257 QUO524252:QUO524257 REK524252:REK524257 ROG524252:ROG524257 RYC524252:RYC524257 SHY524252:SHY524257 SRU524252:SRU524257 TBQ524252:TBQ524257 TLM524252:TLM524257 TVI524252:TVI524257 UFE524252:UFE524257 UPA524252:UPA524257 UYW524252:UYW524257 VIS524252:VIS524257 VSO524252:VSO524257 WCK524252:WCK524257 WMG524252:WMG524257 WWC524252:WWC524257 S589788:U589793 JQ589788:JQ589793 TM589788:TM589793 ADI589788:ADI589793 ANE589788:ANE589793 AXA589788:AXA589793 BGW589788:BGW589793 BQS589788:BQS589793 CAO589788:CAO589793 CKK589788:CKK589793 CUG589788:CUG589793 DEC589788:DEC589793 DNY589788:DNY589793 DXU589788:DXU589793 EHQ589788:EHQ589793 ERM589788:ERM589793 FBI589788:FBI589793 FLE589788:FLE589793 FVA589788:FVA589793 GEW589788:GEW589793 GOS589788:GOS589793 GYO589788:GYO589793 HIK589788:HIK589793 HSG589788:HSG589793 ICC589788:ICC589793 ILY589788:ILY589793 IVU589788:IVU589793 JFQ589788:JFQ589793 JPM589788:JPM589793 JZI589788:JZI589793 KJE589788:KJE589793 KTA589788:KTA589793 LCW589788:LCW589793 LMS589788:LMS589793 LWO589788:LWO589793 MGK589788:MGK589793 MQG589788:MQG589793 NAC589788:NAC589793 NJY589788:NJY589793 NTU589788:NTU589793 ODQ589788:ODQ589793 ONM589788:ONM589793 OXI589788:OXI589793 PHE589788:PHE589793 PRA589788:PRA589793 QAW589788:QAW589793 QKS589788:QKS589793 QUO589788:QUO589793 REK589788:REK589793 ROG589788:ROG589793 RYC589788:RYC589793 SHY589788:SHY589793 SRU589788:SRU589793 TBQ589788:TBQ589793 TLM589788:TLM589793 TVI589788:TVI589793 UFE589788:UFE589793 UPA589788:UPA589793 UYW589788:UYW589793 VIS589788:VIS589793 VSO589788:VSO589793 WCK589788:WCK589793 WMG589788:WMG589793 WWC589788:WWC589793 S655324:U655329 JQ655324:JQ655329 TM655324:TM655329 ADI655324:ADI655329 ANE655324:ANE655329 AXA655324:AXA655329 BGW655324:BGW655329 BQS655324:BQS655329 CAO655324:CAO655329 CKK655324:CKK655329 CUG655324:CUG655329 DEC655324:DEC655329 DNY655324:DNY655329 DXU655324:DXU655329 EHQ655324:EHQ655329 ERM655324:ERM655329 FBI655324:FBI655329 FLE655324:FLE655329 FVA655324:FVA655329 GEW655324:GEW655329 GOS655324:GOS655329 GYO655324:GYO655329 HIK655324:HIK655329 HSG655324:HSG655329 ICC655324:ICC655329 ILY655324:ILY655329 IVU655324:IVU655329 JFQ655324:JFQ655329 JPM655324:JPM655329 JZI655324:JZI655329 KJE655324:KJE655329 KTA655324:KTA655329 LCW655324:LCW655329 LMS655324:LMS655329 LWO655324:LWO655329 MGK655324:MGK655329 MQG655324:MQG655329 NAC655324:NAC655329 NJY655324:NJY655329 NTU655324:NTU655329 ODQ655324:ODQ655329 ONM655324:ONM655329 OXI655324:OXI655329 PHE655324:PHE655329 PRA655324:PRA655329 QAW655324:QAW655329 QKS655324:QKS655329 QUO655324:QUO655329 REK655324:REK655329 ROG655324:ROG655329 RYC655324:RYC655329 SHY655324:SHY655329 SRU655324:SRU655329 TBQ655324:TBQ655329 TLM655324:TLM655329 TVI655324:TVI655329 UFE655324:UFE655329 UPA655324:UPA655329 UYW655324:UYW655329 VIS655324:VIS655329 VSO655324:VSO655329 WCK655324:WCK655329 WMG655324:WMG655329 WWC655324:WWC655329 S720860:U720865 JQ720860:JQ720865 TM720860:TM720865 ADI720860:ADI720865 ANE720860:ANE720865 AXA720860:AXA720865 BGW720860:BGW720865 BQS720860:BQS720865 CAO720860:CAO720865 CKK720860:CKK720865 CUG720860:CUG720865 DEC720860:DEC720865 DNY720860:DNY720865 DXU720860:DXU720865 EHQ720860:EHQ720865 ERM720860:ERM720865 FBI720860:FBI720865 FLE720860:FLE720865 FVA720860:FVA720865 GEW720860:GEW720865 GOS720860:GOS720865 GYO720860:GYO720865 HIK720860:HIK720865 HSG720860:HSG720865 ICC720860:ICC720865 ILY720860:ILY720865 IVU720860:IVU720865 JFQ720860:JFQ720865 JPM720860:JPM720865 JZI720860:JZI720865 KJE720860:KJE720865 KTA720860:KTA720865 LCW720860:LCW720865 LMS720860:LMS720865 LWO720860:LWO720865 MGK720860:MGK720865 MQG720860:MQG720865 NAC720860:NAC720865 NJY720860:NJY720865 NTU720860:NTU720865 ODQ720860:ODQ720865 ONM720860:ONM720865 OXI720860:OXI720865 PHE720860:PHE720865 PRA720860:PRA720865 QAW720860:QAW720865 QKS720860:QKS720865 QUO720860:QUO720865 REK720860:REK720865 ROG720860:ROG720865 RYC720860:RYC720865 SHY720860:SHY720865 SRU720860:SRU720865 TBQ720860:TBQ720865 TLM720860:TLM720865 TVI720860:TVI720865 UFE720860:UFE720865 UPA720860:UPA720865 UYW720860:UYW720865 VIS720860:VIS720865 VSO720860:VSO720865 WCK720860:WCK720865 WMG720860:WMG720865 WWC720860:WWC720865 S786396:U786401 JQ786396:JQ786401 TM786396:TM786401 ADI786396:ADI786401 ANE786396:ANE786401 AXA786396:AXA786401 BGW786396:BGW786401 BQS786396:BQS786401 CAO786396:CAO786401 CKK786396:CKK786401 CUG786396:CUG786401 DEC786396:DEC786401 DNY786396:DNY786401 DXU786396:DXU786401 EHQ786396:EHQ786401 ERM786396:ERM786401 FBI786396:FBI786401 FLE786396:FLE786401 FVA786396:FVA786401 GEW786396:GEW786401 GOS786396:GOS786401 GYO786396:GYO786401 HIK786396:HIK786401 HSG786396:HSG786401 ICC786396:ICC786401 ILY786396:ILY786401 IVU786396:IVU786401 JFQ786396:JFQ786401 JPM786396:JPM786401 JZI786396:JZI786401 KJE786396:KJE786401 KTA786396:KTA786401 LCW786396:LCW786401 LMS786396:LMS786401 LWO786396:LWO786401 MGK786396:MGK786401 MQG786396:MQG786401 NAC786396:NAC786401 NJY786396:NJY786401 NTU786396:NTU786401 ODQ786396:ODQ786401 ONM786396:ONM786401 OXI786396:OXI786401 PHE786396:PHE786401 PRA786396:PRA786401 QAW786396:QAW786401 QKS786396:QKS786401 QUO786396:QUO786401 REK786396:REK786401 ROG786396:ROG786401 RYC786396:RYC786401 SHY786396:SHY786401 SRU786396:SRU786401 TBQ786396:TBQ786401 TLM786396:TLM786401 TVI786396:TVI786401 UFE786396:UFE786401 UPA786396:UPA786401 UYW786396:UYW786401 VIS786396:VIS786401 VSO786396:VSO786401 WCK786396:WCK786401 WMG786396:WMG786401 WWC786396:WWC786401 S851932:U851937 JQ851932:JQ851937 TM851932:TM851937 ADI851932:ADI851937 ANE851932:ANE851937 AXA851932:AXA851937 BGW851932:BGW851937 BQS851932:BQS851937 CAO851932:CAO851937 CKK851932:CKK851937 CUG851932:CUG851937 DEC851932:DEC851937 DNY851932:DNY851937 DXU851932:DXU851937 EHQ851932:EHQ851937 ERM851932:ERM851937 FBI851932:FBI851937 FLE851932:FLE851937 FVA851932:FVA851937 GEW851932:GEW851937 GOS851932:GOS851937 GYO851932:GYO851937 HIK851932:HIK851937 HSG851932:HSG851937 ICC851932:ICC851937 ILY851932:ILY851937 IVU851932:IVU851937 JFQ851932:JFQ851937 JPM851932:JPM851937 JZI851932:JZI851937 KJE851932:KJE851937 KTA851932:KTA851937 LCW851932:LCW851937 LMS851932:LMS851937 LWO851932:LWO851937 MGK851932:MGK851937 MQG851932:MQG851937 NAC851932:NAC851937 NJY851932:NJY851937 NTU851932:NTU851937 ODQ851932:ODQ851937 ONM851932:ONM851937 OXI851932:OXI851937 PHE851932:PHE851937 PRA851932:PRA851937 QAW851932:QAW851937 QKS851932:QKS851937 QUO851932:QUO851937 REK851932:REK851937 ROG851932:ROG851937 RYC851932:RYC851937 SHY851932:SHY851937 SRU851932:SRU851937 TBQ851932:TBQ851937 TLM851932:TLM851937 TVI851932:TVI851937 UFE851932:UFE851937 UPA851932:UPA851937 UYW851932:UYW851937 VIS851932:VIS851937 VSO851932:VSO851937 WCK851932:WCK851937 WMG851932:WMG851937 WWC851932:WWC851937 S917468:U917473 JQ917468:JQ917473 TM917468:TM917473 ADI917468:ADI917473 ANE917468:ANE917473 AXA917468:AXA917473 BGW917468:BGW917473 BQS917468:BQS917473 CAO917468:CAO917473 CKK917468:CKK917473 CUG917468:CUG917473 DEC917468:DEC917473 DNY917468:DNY917473 DXU917468:DXU917473 EHQ917468:EHQ917473 ERM917468:ERM917473 FBI917468:FBI917473 FLE917468:FLE917473 FVA917468:FVA917473 GEW917468:GEW917473 GOS917468:GOS917473 GYO917468:GYO917473 HIK917468:HIK917473 HSG917468:HSG917473 ICC917468:ICC917473 ILY917468:ILY917473 IVU917468:IVU917473 JFQ917468:JFQ917473 JPM917468:JPM917473 JZI917468:JZI917473 KJE917468:KJE917473 KTA917468:KTA917473 LCW917468:LCW917473 LMS917468:LMS917473 LWO917468:LWO917473 MGK917468:MGK917473 MQG917468:MQG917473 NAC917468:NAC917473 NJY917468:NJY917473 NTU917468:NTU917473 ODQ917468:ODQ917473 ONM917468:ONM917473 OXI917468:OXI917473 PHE917468:PHE917473 PRA917468:PRA917473 QAW917468:QAW917473 QKS917468:QKS917473 QUO917468:QUO917473 REK917468:REK917473 ROG917468:ROG917473 RYC917468:RYC917473 SHY917468:SHY917473 SRU917468:SRU917473 TBQ917468:TBQ917473 TLM917468:TLM917473 TVI917468:TVI917473 UFE917468:UFE917473 UPA917468:UPA917473 UYW917468:UYW917473 VIS917468:VIS917473 VSO917468:VSO917473 WCK917468:WCK917473 WMG917468:WMG917473 WWC917468:WWC917473 S983004:U983009 JQ983004:JQ983009 TM983004:TM983009 ADI983004:ADI983009 ANE983004:ANE983009 AXA983004:AXA983009 BGW983004:BGW983009 BQS983004:BQS983009 CAO983004:CAO983009 CKK983004:CKK983009 CUG983004:CUG983009 DEC983004:DEC983009 DNY983004:DNY983009 DXU983004:DXU983009 EHQ983004:EHQ983009 ERM983004:ERM983009 FBI983004:FBI983009 FLE983004:FLE983009 FVA983004:FVA983009 GEW983004:GEW983009 GOS983004:GOS983009 GYO983004:GYO983009 HIK983004:HIK983009 HSG983004:HSG983009 ICC983004:ICC983009 ILY983004:ILY983009 IVU983004:IVU983009 JFQ983004:JFQ983009 JPM983004:JPM983009 JZI983004:JZI983009 KJE983004:KJE983009 KTA983004:KTA983009 LCW983004:LCW983009 LMS983004:LMS983009 LWO983004:LWO983009 MGK983004:MGK983009 MQG983004:MQG983009 NAC983004:NAC983009 NJY983004:NJY983009 NTU983004:NTU983009 ODQ983004:ODQ983009 ONM983004:ONM983009 OXI983004:OXI983009 PHE983004:PHE983009 PRA983004:PRA983009 QAW983004:QAW983009 QKS983004:QKS983009 QUO983004:QUO983009 REK983004:REK983009 ROG983004:ROG983009 RYC983004:RYC983009 SHY983004:SHY983009 SRU983004:SRU983009 TBQ983004:TBQ983009 TLM983004:TLM983009 TVI983004:TVI983009 UFE983004:UFE983009 UPA983004:UPA983009 UYW983004:UYW983009 VIS983004:VIS983009 VSO983004:VSO983009 WCK983004:WCK983009 WMG983004:WMG983009 WWC983004:WWC983009 S52:U57 JQ52:JQ57 TM52:TM57 ADI52:ADI57 ANE52:ANE57 AXA52:AXA57 BGW52:BGW57 BQS52:BQS57 CAO52:CAO57 CKK52:CKK57 CUG52:CUG57 DEC52:DEC57 DNY52:DNY57 DXU52:DXU57 EHQ52:EHQ57 ERM52:ERM57 FBI52:FBI57 FLE52:FLE57 FVA52:FVA57 GEW52:GEW57 GOS52:GOS57 GYO52:GYO57 HIK52:HIK57 HSG52:HSG57 ICC52:ICC57 ILY52:ILY57 IVU52:IVU57 JFQ52:JFQ57 JPM52:JPM57 JZI52:JZI57 KJE52:KJE57 KTA52:KTA57 LCW52:LCW57 LMS52:LMS57 LWO52:LWO57 MGK52:MGK57 MQG52:MQG57 NAC52:NAC57 NJY52:NJY57 NTU52:NTU57 ODQ52:ODQ57 ONM52:ONM57 OXI52:OXI57 PHE52:PHE57 PRA52:PRA57 QAW52:QAW57 QKS52:QKS57 QUO52:QUO57 REK52:REK57 ROG52:ROG57 RYC52:RYC57 SHY52:SHY57 SRU52:SRU57 TBQ52:TBQ57 TLM52:TLM57 TVI52:TVI57 UFE52:UFE57 UPA52:UPA57 UYW52:UYW57 VIS52:VIS57 VSO52:VSO57 WCK52:WCK57 WMG52:WMG57 WWC52:WWC57 S65540:U65545 JQ65540:JQ65545 TM65540:TM65545 ADI65540:ADI65545 ANE65540:ANE65545 AXA65540:AXA65545 BGW65540:BGW65545 BQS65540:BQS65545 CAO65540:CAO65545 CKK65540:CKK65545 CUG65540:CUG65545 DEC65540:DEC65545 DNY65540:DNY65545 DXU65540:DXU65545 EHQ65540:EHQ65545 ERM65540:ERM65545 FBI65540:FBI65545 FLE65540:FLE65545 FVA65540:FVA65545 GEW65540:GEW65545 GOS65540:GOS65545 GYO65540:GYO65545 HIK65540:HIK65545 HSG65540:HSG65545 ICC65540:ICC65545 ILY65540:ILY65545 IVU65540:IVU65545 JFQ65540:JFQ65545 JPM65540:JPM65545 JZI65540:JZI65545 KJE65540:KJE65545 KTA65540:KTA65545 LCW65540:LCW65545 LMS65540:LMS65545 LWO65540:LWO65545 MGK65540:MGK65545 MQG65540:MQG65545 NAC65540:NAC65545 NJY65540:NJY65545 NTU65540:NTU65545 ODQ65540:ODQ65545 ONM65540:ONM65545 OXI65540:OXI65545 PHE65540:PHE65545 PRA65540:PRA65545 QAW65540:QAW65545 QKS65540:QKS65545 QUO65540:QUO65545 REK65540:REK65545 ROG65540:ROG65545 RYC65540:RYC65545 SHY65540:SHY65545 SRU65540:SRU65545 TBQ65540:TBQ65545 TLM65540:TLM65545 TVI65540:TVI65545 UFE65540:UFE65545 UPA65540:UPA65545 UYW65540:UYW65545 VIS65540:VIS65545 VSO65540:VSO65545 WCK65540:WCK65545 WMG65540:WMG65545 WWC65540:WWC65545 S131076:U131081 JQ131076:JQ131081 TM131076:TM131081 ADI131076:ADI131081 ANE131076:ANE131081 AXA131076:AXA131081 BGW131076:BGW131081 BQS131076:BQS131081 CAO131076:CAO131081 CKK131076:CKK131081 CUG131076:CUG131081 DEC131076:DEC131081 DNY131076:DNY131081 DXU131076:DXU131081 EHQ131076:EHQ131081 ERM131076:ERM131081 FBI131076:FBI131081 FLE131076:FLE131081 FVA131076:FVA131081 GEW131076:GEW131081 GOS131076:GOS131081 GYO131076:GYO131081 HIK131076:HIK131081 HSG131076:HSG131081 ICC131076:ICC131081 ILY131076:ILY131081 IVU131076:IVU131081 JFQ131076:JFQ131081 JPM131076:JPM131081 JZI131076:JZI131081 KJE131076:KJE131081 KTA131076:KTA131081 LCW131076:LCW131081 LMS131076:LMS131081 LWO131076:LWO131081 MGK131076:MGK131081 MQG131076:MQG131081 NAC131076:NAC131081 NJY131076:NJY131081 NTU131076:NTU131081 ODQ131076:ODQ131081 ONM131076:ONM131081 OXI131076:OXI131081 PHE131076:PHE131081 PRA131076:PRA131081 QAW131076:QAW131081 QKS131076:QKS131081 QUO131076:QUO131081 REK131076:REK131081 ROG131076:ROG131081 RYC131076:RYC131081 SHY131076:SHY131081 SRU131076:SRU131081 TBQ131076:TBQ131081 TLM131076:TLM131081 TVI131076:TVI131081 UFE131076:UFE131081 UPA131076:UPA131081 UYW131076:UYW131081 VIS131076:VIS131081 VSO131076:VSO131081 WCK131076:WCK131081 WMG131076:WMG131081 WWC131076:WWC131081 S196612:U196617 JQ196612:JQ196617 TM196612:TM196617 ADI196612:ADI196617 ANE196612:ANE196617 AXA196612:AXA196617 BGW196612:BGW196617 BQS196612:BQS196617 CAO196612:CAO196617 CKK196612:CKK196617 CUG196612:CUG196617 DEC196612:DEC196617 DNY196612:DNY196617 DXU196612:DXU196617 EHQ196612:EHQ196617 ERM196612:ERM196617 FBI196612:FBI196617 FLE196612:FLE196617 FVA196612:FVA196617 GEW196612:GEW196617 GOS196612:GOS196617 GYO196612:GYO196617 HIK196612:HIK196617 HSG196612:HSG196617 ICC196612:ICC196617 ILY196612:ILY196617 IVU196612:IVU196617 JFQ196612:JFQ196617 JPM196612:JPM196617 JZI196612:JZI196617 KJE196612:KJE196617 KTA196612:KTA196617 LCW196612:LCW196617 LMS196612:LMS196617 LWO196612:LWO196617 MGK196612:MGK196617 MQG196612:MQG196617 NAC196612:NAC196617 NJY196612:NJY196617 NTU196612:NTU196617 ODQ196612:ODQ196617 ONM196612:ONM196617 OXI196612:OXI196617 PHE196612:PHE196617 PRA196612:PRA196617 QAW196612:QAW196617 QKS196612:QKS196617 QUO196612:QUO196617 REK196612:REK196617 ROG196612:ROG196617 RYC196612:RYC196617 SHY196612:SHY196617 SRU196612:SRU196617 TBQ196612:TBQ196617 TLM196612:TLM196617 TVI196612:TVI196617 UFE196612:UFE196617 UPA196612:UPA196617 UYW196612:UYW196617 VIS196612:VIS196617 VSO196612:VSO196617 WCK196612:WCK196617 WMG196612:WMG196617 WWC196612:WWC196617 S262148:U262153 JQ262148:JQ262153 TM262148:TM262153 ADI262148:ADI262153 ANE262148:ANE262153 AXA262148:AXA262153 BGW262148:BGW262153 BQS262148:BQS262153 CAO262148:CAO262153 CKK262148:CKK262153 CUG262148:CUG262153 DEC262148:DEC262153 DNY262148:DNY262153 DXU262148:DXU262153 EHQ262148:EHQ262153 ERM262148:ERM262153 FBI262148:FBI262153 FLE262148:FLE262153 FVA262148:FVA262153 GEW262148:GEW262153 GOS262148:GOS262153 GYO262148:GYO262153 HIK262148:HIK262153 HSG262148:HSG262153 ICC262148:ICC262153 ILY262148:ILY262153 IVU262148:IVU262153 JFQ262148:JFQ262153 JPM262148:JPM262153 JZI262148:JZI262153 KJE262148:KJE262153 KTA262148:KTA262153 LCW262148:LCW262153 LMS262148:LMS262153 LWO262148:LWO262153 MGK262148:MGK262153 MQG262148:MQG262153 NAC262148:NAC262153 NJY262148:NJY262153 NTU262148:NTU262153 ODQ262148:ODQ262153 ONM262148:ONM262153 OXI262148:OXI262153 PHE262148:PHE262153 PRA262148:PRA262153 QAW262148:QAW262153 QKS262148:QKS262153 QUO262148:QUO262153 REK262148:REK262153 ROG262148:ROG262153 RYC262148:RYC262153 SHY262148:SHY262153 SRU262148:SRU262153 TBQ262148:TBQ262153 TLM262148:TLM262153 TVI262148:TVI262153 UFE262148:UFE262153 UPA262148:UPA262153 UYW262148:UYW262153 VIS262148:VIS262153 VSO262148:VSO262153 WCK262148:WCK262153 WMG262148:WMG262153 WWC262148:WWC262153 S327684:U327689 JQ327684:JQ327689 TM327684:TM327689 ADI327684:ADI327689 ANE327684:ANE327689 AXA327684:AXA327689 BGW327684:BGW327689 BQS327684:BQS327689 CAO327684:CAO327689 CKK327684:CKK327689 CUG327684:CUG327689 DEC327684:DEC327689 DNY327684:DNY327689 DXU327684:DXU327689 EHQ327684:EHQ327689 ERM327684:ERM327689 FBI327684:FBI327689 FLE327684:FLE327689 FVA327684:FVA327689 GEW327684:GEW327689 GOS327684:GOS327689 GYO327684:GYO327689 HIK327684:HIK327689 HSG327684:HSG327689 ICC327684:ICC327689 ILY327684:ILY327689 IVU327684:IVU327689 JFQ327684:JFQ327689 JPM327684:JPM327689 JZI327684:JZI327689 KJE327684:KJE327689 KTA327684:KTA327689 LCW327684:LCW327689 LMS327684:LMS327689 LWO327684:LWO327689 MGK327684:MGK327689 MQG327684:MQG327689 NAC327684:NAC327689 NJY327684:NJY327689 NTU327684:NTU327689 ODQ327684:ODQ327689 ONM327684:ONM327689 OXI327684:OXI327689 PHE327684:PHE327689 PRA327684:PRA327689 QAW327684:QAW327689 QKS327684:QKS327689 QUO327684:QUO327689 REK327684:REK327689 ROG327684:ROG327689 RYC327684:RYC327689 SHY327684:SHY327689 SRU327684:SRU327689 TBQ327684:TBQ327689 TLM327684:TLM327689 TVI327684:TVI327689 UFE327684:UFE327689 UPA327684:UPA327689 UYW327684:UYW327689 VIS327684:VIS327689 VSO327684:VSO327689 WCK327684:WCK327689 WMG327684:WMG327689 WWC327684:WWC327689 S393220:U393225 JQ393220:JQ393225 TM393220:TM393225 ADI393220:ADI393225 ANE393220:ANE393225 AXA393220:AXA393225 BGW393220:BGW393225 BQS393220:BQS393225 CAO393220:CAO393225 CKK393220:CKK393225 CUG393220:CUG393225 DEC393220:DEC393225 DNY393220:DNY393225 DXU393220:DXU393225 EHQ393220:EHQ393225 ERM393220:ERM393225 FBI393220:FBI393225 FLE393220:FLE393225 FVA393220:FVA393225 GEW393220:GEW393225 GOS393220:GOS393225 GYO393220:GYO393225 HIK393220:HIK393225 HSG393220:HSG393225 ICC393220:ICC393225 ILY393220:ILY393225 IVU393220:IVU393225 JFQ393220:JFQ393225 JPM393220:JPM393225 JZI393220:JZI393225 KJE393220:KJE393225 KTA393220:KTA393225 LCW393220:LCW393225 LMS393220:LMS393225 LWO393220:LWO393225 MGK393220:MGK393225 MQG393220:MQG393225 NAC393220:NAC393225 NJY393220:NJY393225 NTU393220:NTU393225 ODQ393220:ODQ393225 ONM393220:ONM393225 OXI393220:OXI393225 PHE393220:PHE393225 PRA393220:PRA393225 QAW393220:QAW393225 QKS393220:QKS393225 QUO393220:QUO393225 REK393220:REK393225 ROG393220:ROG393225 RYC393220:RYC393225 SHY393220:SHY393225 SRU393220:SRU393225 TBQ393220:TBQ393225 TLM393220:TLM393225 TVI393220:TVI393225 UFE393220:UFE393225 UPA393220:UPA393225 UYW393220:UYW393225 VIS393220:VIS393225 VSO393220:VSO393225 WCK393220:WCK393225 WMG393220:WMG393225 WWC393220:WWC393225 S458756:U458761 JQ458756:JQ458761 TM458756:TM458761 ADI458756:ADI458761 ANE458756:ANE458761 AXA458756:AXA458761 BGW458756:BGW458761 BQS458756:BQS458761 CAO458756:CAO458761 CKK458756:CKK458761 CUG458756:CUG458761 DEC458756:DEC458761 DNY458756:DNY458761 DXU458756:DXU458761 EHQ458756:EHQ458761 ERM458756:ERM458761 FBI458756:FBI458761 FLE458756:FLE458761 FVA458756:FVA458761 GEW458756:GEW458761 GOS458756:GOS458761 GYO458756:GYO458761 HIK458756:HIK458761 HSG458756:HSG458761 ICC458756:ICC458761 ILY458756:ILY458761 IVU458756:IVU458761 JFQ458756:JFQ458761 JPM458756:JPM458761 JZI458756:JZI458761 KJE458756:KJE458761 KTA458756:KTA458761 LCW458756:LCW458761 LMS458756:LMS458761 LWO458756:LWO458761 MGK458756:MGK458761 MQG458756:MQG458761 NAC458756:NAC458761 NJY458756:NJY458761 NTU458756:NTU458761 ODQ458756:ODQ458761 ONM458756:ONM458761 OXI458756:OXI458761 PHE458756:PHE458761 PRA458756:PRA458761 QAW458756:QAW458761 QKS458756:QKS458761 QUO458756:QUO458761 REK458756:REK458761 ROG458756:ROG458761 RYC458756:RYC458761 SHY458756:SHY458761 SRU458756:SRU458761 TBQ458756:TBQ458761 TLM458756:TLM458761 TVI458756:TVI458761 UFE458756:UFE458761 UPA458756:UPA458761 UYW458756:UYW458761 VIS458756:VIS458761 VSO458756:VSO458761 WCK458756:WCK458761 WMG458756:WMG458761 WWC458756:WWC458761 S524292:U524297 JQ524292:JQ524297 TM524292:TM524297 ADI524292:ADI524297 ANE524292:ANE524297 AXA524292:AXA524297 BGW524292:BGW524297 BQS524292:BQS524297 CAO524292:CAO524297 CKK524292:CKK524297 CUG524292:CUG524297 DEC524292:DEC524297 DNY524292:DNY524297 DXU524292:DXU524297 EHQ524292:EHQ524297 ERM524292:ERM524297 FBI524292:FBI524297 FLE524292:FLE524297 FVA524292:FVA524297 GEW524292:GEW524297 GOS524292:GOS524297 GYO524292:GYO524297 HIK524292:HIK524297 HSG524292:HSG524297 ICC524292:ICC524297 ILY524292:ILY524297 IVU524292:IVU524297 JFQ524292:JFQ524297 JPM524292:JPM524297 JZI524292:JZI524297 KJE524292:KJE524297 KTA524292:KTA524297 LCW524292:LCW524297 LMS524292:LMS524297 LWO524292:LWO524297 MGK524292:MGK524297 MQG524292:MQG524297 NAC524292:NAC524297 NJY524292:NJY524297 NTU524292:NTU524297 ODQ524292:ODQ524297 ONM524292:ONM524297 OXI524292:OXI524297 PHE524292:PHE524297 PRA524292:PRA524297 QAW524292:QAW524297 QKS524292:QKS524297 QUO524292:QUO524297 REK524292:REK524297 ROG524292:ROG524297 RYC524292:RYC524297 SHY524292:SHY524297 SRU524292:SRU524297 TBQ524292:TBQ524297 TLM524292:TLM524297 TVI524292:TVI524297 UFE524292:UFE524297 UPA524292:UPA524297 UYW524292:UYW524297 VIS524292:VIS524297 VSO524292:VSO524297 WCK524292:WCK524297 WMG524292:WMG524297 WWC524292:WWC524297 S589828:U589833 JQ589828:JQ589833 TM589828:TM589833 ADI589828:ADI589833 ANE589828:ANE589833 AXA589828:AXA589833 BGW589828:BGW589833 BQS589828:BQS589833 CAO589828:CAO589833 CKK589828:CKK589833 CUG589828:CUG589833 DEC589828:DEC589833 DNY589828:DNY589833 DXU589828:DXU589833 EHQ589828:EHQ589833 ERM589828:ERM589833 FBI589828:FBI589833 FLE589828:FLE589833 FVA589828:FVA589833 GEW589828:GEW589833 GOS589828:GOS589833 GYO589828:GYO589833 HIK589828:HIK589833 HSG589828:HSG589833 ICC589828:ICC589833 ILY589828:ILY589833 IVU589828:IVU589833 JFQ589828:JFQ589833 JPM589828:JPM589833 JZI589828:JZI589833 KJE589828:KJE589833 KTA589828:KTA589833 LCW589828:LCW589833 LMS589828:LMS589833 LWO589828:LWO589833 MGK589828:MGK589833 MQG589828:MQG589833 NAC589828:NAC589833 NJY589828:NJY589833 NTU589828:NTU589833 ODQ589828:ODQ589833 ONM589828:ONM589833 OXI589828:OXI589833 PHE589828:PHE589833 PRA589828:PRA589833 QAW589828:QAW589833 QKS589828:QKS589833 QUO589828:QUO589833 REK589828:REK589833 ROG589828:ROG589833 RYC589828:RYC589833 SHY589828:SHY589833 SRU589828:SRU589833 TBQ589828:TBQ589833 TLM589828:TLM589833 TVI589828:TVI589833 UFE589828:UFE589833 UPA589828:UPA589833 UYW589828:UYW589833 VIS589828:VIS589833 VSO589828:VSO589833 WCK589828:WCK589833 WMG589828:WMG589833 WWC589828:WWC589833 S655364:U655369 JQ655364:JQ655369 TM655364:TM655369 ADI655364:ADI655369 ANE655364:ANE655369 AXA655364:AXA655369 BGW655364:BGW655369 BQS655364:BQS655369 CAO655364:CAO655369 CKK655364:CKK655369 CUG655364:CUG655369 DEC655364:DEC655369 DNY655364:DNY655369 DXU655364:DXU655369 EHQ655364:EHQ655369 ERM655364:ERM655369 FBI655364:FBI655369 FLE655364:FLE655369 FVA655364:FVA655369 GEW655364:GEW655369 GOS655364:GOS655369 GYO655364:GYO655369 HIK655364:HIK655369 HSG655364:HSG655369 ICC655364:ICC655369 ILY655364:ILY655369 IVU655364:IVU655369 JFQ655364:JFQ655369 JPM655364:JPM655369 JZI655364:JZI655369 KJE655364:KJE655369 KTA655364:KTA655369 LCW655364:LCW655369 LMS655364:LMS655369 LWO655364:LWO655369 MGK655364:MGK655369 MQG655364:MQG655369 NAC655364:NAC655369 NJY655364:NJY655369 NTU655364:NTU655369 ODQ655364:ODQ655369 ONM655364:ONM655369 OXI655364:OXI655369 PHE655364:PHE655369 PRA655364:PRA655369 QAW655364:QAW655369 QKS655364:QKS655369 QUO655364:QUO655369 REK655364:REK655369 ROG655364:ROG655369 RYC655364:RYC655369 SHY655364:SHY655369 SRU655364:SRU655369 TBQ655364:TBQ655369 TLM655364:TLM655369 TVI655364:TVI655369 UFE655364:UFE655369 UPA655364:UPA655369 UYW655364:UYW655369 VIS655364:VIS655369 VSO655364:VSO655369 WCK655364:WCK655369 WMG655364:WMG655369 WWC655364:WWC655369 S720900:U720905 JQ720900:JQ720905 TM720900:TM720905 ADI720900:ADI720905 ANE720900:ANE720905 AXA720900:AXA720905 BGW720900:BGW720905 BQS720900:BQS720905 CAO720900:CAO720905 CKK720900:CKK720905 CUG720900:CUG720905 DEC720900:DEC720905 DNY720900:DNY720905 DXU720900:DXU720905 EHQ720900:EHQ720905 ERM720900:ERM720905 FBI720900:FBI720905 FLE720900:FLE720905 FVA720900:FVA720905 GEW720900:GEW720905 GOS720900:GOS720905 GYO720900:GYO720905 HIK720900:HIK720905 HSG720900:HSG720905 ICC720900:ICC720905 ILY720900:ILY720905 IVU720900:IVU720905 JFQ720900:JFQ720905 JPM720900:JPM720905 JZI720900:JZI720905 KJE720900:KJE720905 KTA720900:KTA720905 LCW720900:LCW720905 LMS720900:LMS720905 LWO720900:LWO720905 MGK720900:MGK720905 MQG720900:MQG720905 NAC720900:NAC720905 NJY720900:NJY720905 NTU720900:NTU720905 ODQ720900:ODQ720905 ONM720900:ONM720905 OXI720900:OXI720905 PHE720900:PHE720905 PRA720900:PRA720905 QAW720900:QAW720905 QKS720900:QKS720905 QUO720900:QUO720905 REK720900:REK720905 ROG720900:ROG720905 RYC720900:RYC720905 SHY720900:SHY720905 SRU720900:SRU720905 TBQ720900:TBQ720905 TLM720900:TLM720905 TVI720900:TVI720905 UFE720900:UFE720905 UPA720900:UPA720905 UYW720900:UYW720905 VIS720900:VIS720905 VSO720900:VSO720905 WCK720900:WCK720905 WMG720900:WMG720905 WWC720900:WWC720905 S786436:U786441 JQ786436:JQ786441 TM786436:TM786441 ADI786436:ADI786441 ANE786436:ANE786441 AXA786436:AXA786441 BGW786436:BGW786441 BQS786436:BQS786441 CAO786436:CAO786441 CKK786436:CKK786441 CUG786436:CUG786441 DEC786436:DEC786441 DNY786436:DNY786441 DXU786436:DXU786441 EHQ786436:EHQ786441 ERM786436:ERM786441 FBI786436:FBI786441 FLE786436:FLE786441 FVA786436:FVA786441 GEW786436:GEW786441 GOS786436:GOS786441 GYO786436:GYO786441 HIK786436:HIK786441 HSG786436:HSG786441 ICC786436:ICC786441 ILY786436:ILY786441 IVU786436:IVU786441 JFQ786436:JFQ786441 JPM786436:JPM786441 JZI786436:JZI786441 KJE786436:KJE786441 KTA786436:KTA786441 LCW786436:LCW786441 LMS786436:LMS786441 LWO786436:LWO786441 MGK786436:MGK786441 MQG786436:MQG786441 NAC786436:NAC786441 NJY786436:NJY786441 NTU786436:NTU786441 ODQ786436:ODQ786441 ONM786436:ONM786441 OXI786436:OXI786441 PHE786436:PHE786441 PRA786436:PRA786441 QAW786436:QAW786441 QKS786436:QKS786441 QUO786436:QUO786441 REK786436:REK786441 ROG786436:ROG786441 RYC786436:RYC786441 SHY786436:SHY786441 SRU786436:SRU786441 TBQ786436:TBQ786441 TLM786436:TLM786441 TVI786436:TVI786441 UFE786436:UFE786441 UPA786436:UPA786441 UYW786436:UYW786441 VIS786436:VIS786441 VSO786436:VSO786441 WCK786436:WCK786441 WMG786436:WMG786441 WWC786436:WWC786441 S851972:U851977 JQ851972:JQ851977 TM851972:TM851977 ADI851972:ADI851977 ANE851972:ANE851977 AXA851972:AXA851977 BGW851972:BGW851977 BQS851972:BQS851977 CAO851972:CAO851977 CKK851972:CKK851977 CUG851972:CUG851977 DEC851972:DEC851977 DNY851972:DNY851977 DXU851972:DXU851977 EHQ851972:EHQ851977 ERM851972:ERM851977 FBI851972:FBI851977 FLE851972:FLE851977 FVA851972:FVA851977 GEW851972:GEW851977 GOS851972:GOS851977 GYO851972:GYO851977 HIK851972:HIK851977 HSG851972:HSG851977 ICC851972:ICC851977 ILY851972:ILY851977 IVU851972:IVU851977 JFQ851972:JFQ851977 JPM851972:JPM851977 JZI851972:JZI851977 KJE851972:KJE851977 KTA851972:KTA851977 LCW851972:LCW851977 LMS851972:LMS851977 LWO851972:LWO851977 MGK851972:MGK851977 MQG851972:MQG851977 NAC851972:NAC851977 NJY851972:NJY851977 NTU851972:NTU851977 ODQ851972:ODQ851977 ONM851972:ONM851977 OXI851972:OXI851977 PHE851972:PHE851977 PRA851972:PRA851977 QAW851972:QAW851977 QKS851972:QKS851977 QUO851972:QUO851977 REK851972:REK851977 ROG851972:ROG851977 RYC851972:RYC851977 SHY851972:SHY851977 SRU851972:SRU851977 TBQ851972:TBQ851977 TLM851972:TLM851977 TVI851972:TVI851977 UFE851972:UFE851977 UPA851972:UPA851977 UYW851972:UYW851977 VIS851972:VIS851977 VSO851972:VSO851977 WCK851972:WCK851977 WMG851972:WMG851977 WWC851972:WWC851977 S917508:U917513 JQ917508:JQ917513 TM917508:TM917513 ADI917508:ADI917513 ANE917508:ANE917513 AXA917508:AXA917513 BGW917508:BGW917513 BQS917508:BQS917513 CAO917508:CAO917513 CKK917508:CKK917513 CUG917508:CUG917513 DEC917508:DEC917513 DNY917508:DNY917513 DXU917508:DXU917513 EHQ917508:EHQ917513 ERM917508:ERM917513 FBI917508:FBI917513 FLE917508:FLE917513 FVA917508:FVA917513 GEW917508:GEW917513 GOS917508:GOS917513 GYO917508:GYO917513 HIK917508:HIK917513 HSG917508:HSG917513 ICC917508:ICC917513 ILY917508:ILY917513 IVU917508:IVU917513 JFQ917508:JFQ917513 JPM917508:JPM917513 JZI917508:JZI917513 KJE917508:KJE917513 KTA917508:KTA917513 LCW917508:LCW917513 LMS917508:LMS917513 LWO917508:LWO917513 MGK917508:MGK917513 MQG917508:MQG917513 NAC917508:NAC917513 NJY917508:NJY917513 NTU917508:NTU917513 ODQ917508:ODQ917513 ONM917508:ONM917513 OXI917508:OXI917513 PHE917508:PHE917513 PRA917508:PRA917513 QAW917508:QAW917513 QKS917508:QKS917513 QUO917508:QUO917513 REK917508:REK917513 ROG917508:ROG917513 RYC917508:RYC917513 SHY917508:SHY917513 SRU917508:SRU917513 TBQ917508:TBQ917513 TLM917508:TLM917513 TVI917508:TVI917513 UFE917508:UFE917513 UPA917508:UPA917513 UYW917508:UYW917513 VIS917508:VIS917513 VSO917508:VSO917513 WCK917508:WCK917513 WMG917508:WMG917513 WWC917508:WWC917513 S983044:U983049 JQ983044:JQ983049 TM983044:TM983049 ADI983044:ADI983049 ANE983044:ANE983049 AXA983044:AXA983049 BGW983044:BGW983049 BQS983044:BQS983049 CAO983044:CAO983049 CKK983044:CKK983049 CUG983044:CUG983049 DEC983044:DEC983049 DNY983044:DNY983049 DXU983044:DXU983049 EHQ983044:EHQ983049 ERM983044:ERM983049 FBI983044:FBI983049 FLE983044:FLE983049 FVA983044:FVA983049 GEW983044:GEW983049 GOS983044:GOS983049 GYO983044:GYO983049 HIK983044:HIK983049 HSG983044:HSG983049 ICC983044:ICC983049 ILY983044:ILY983049 IVU983044:IVU983049 JFQ983044:JFQ983049 JPM983044:JPM983049 JZI983044:JZI983049 KJE983044:KJE983049 KTA983044:KTA983049 LCW983044:LCW983049 LMS983044:LMS983049 LWO983044:LWO983049 MGK983044:MGK983049 MQG983044:MQG983049 NAC983044:NAC983049 NJY983044:NJY983049 NTU983044:NTU983049 ODQ983044:ODQ983049 ONM983044:ONM983049 OXI983044:OXI983049 PHE983044:PHE983049 PRA983044:PRA983049 QAW983044:QAW983049 QKS983044:QKS983049 QUO983044:QUO983049 REK983044:REK983049 ROG983044:ROG983049 RYC983044:RYC983049 SHY983044:SHY983049 SRU983044:SRU983049 TBQ983044:TBQ983049 TLM983044:TLM983049 TVI983044:TVI983049 UFE983044:UFE983049 UPA983044:UPA983049 UYW983044:UYW983049 VIS983044:VIS983049 VSO983044:VSO983049 WCK983044:WCK983049 WMG983044:WMG983049 WWC983044:WWC983049 S65580:U65585 JQ65580:JQ65585 TM65580:TM65585 ADI65580:ADI65585 ANE65580:ANE65585 AXA65580:AXA65585 BGW65580:BGW65585 BQS65580:BQS65585 CAO65580:CAO65585 CKK65580:CKK65585 CUG65580:CUG65585 DEC65580:DEC65585 DNY65580:DNY65585 DXU65580:DXU65585 EHQ65580:EHQ65585 ERM65580:ERM65585 FBI65580:FBI65585 FLE65580:FLE65585 FVA65580:FVA65585 GEW65580:GEW65585 GOS65580:GOS65585 GYO65580:GYO65585 HIK65580:HIK65585 HSG65580:HSG65585 ICC65580:ICC65585 ILY65580:ILY65585 IVU65580:IVU65585 JFQ65580:JFQ65585 JPM65580:JPM65585 JZI65580:JZI65585 KJE65580:KJE65585 KTA65580:KTA65585 LCW65580:LCW65585 LMS65580:LMS65585 LWO65580:LWO65585 MGK65580:MGK65585 MQG65580:MQG65585 NAC65580:NAC65585 NJY65580:NJY65585 NTU65580:NTU65585 ODQ65580:ODQ65585 ONM65580:ONM65585 OXI65580:OXI65585 PHE65580:PHE65585 PRA65580:PRA65585 QAW65580:QAW65585 QKS65580:QKS65585 QUO65580:QUO65585 REK65580:REK65585 ROG65580:ROG65585 RYC65580:RYC65585 SHY65580:SHY65585 SRU65580:SRU65585 TBQ65580:TBQ65585 TLM65580:TLM65585 TVI65580:TVI65585 UFE65580:UFE65585 UPA65580:UPA65585 UYW65580:UYW65585 VIS65580:VIS65585 VSO65580:VSO65585 WCK65580:WCK65585 WMG65580:WMG65585 WWC65580:WWC65585 S131116:U131121 JQ131116:JQ131121 TM131116:TM131121 ADI131116:ADI131121 ANE131116:ANE131121 AXA131116:AXA131121 BGW131116:BGW131121 BQS131116:BQS131121 CAO131116:CAO131121 CKK131116:CKK131121 CUG131116:CUG131121 DEC131116:DEC131121 DNY131116:DNY131121 DXU131116:DXU131121 EHQ131116:EHQ131121 ERM131116:ERM131121 FBI131116:FBI131121 FLE131116:FLE131121 FVA131116:FVA131121 GEW131116:GEW131121 GOS131116:GOS131121 GYO131116:GYO131121 HIK131116:HIK131121 HSG131116:HSG131121 ICC131116:ICC131121 ILY131116:ILY131121 IVU131116:IVU131121 JFQ131116:JFQ131121 JPM131116:JPM131121 JZI131116:JZI131121 KJE131116:KJE131121 KTA131116:KTA131121 LCW131116:LCW131121 LMS131116:LMS131121 LWO131116:LWO131121 MGK131116:MGK131121 MQG131116:MQG131121 NAC131116:NAC131121 NJY131116:NJY131121 NTU131116:NTU131121 ODQ131116:ODQ131121 ONM131116:ONM131121 OXI131116:OXI131121 PHE131116:PHE131121 PRA131116:PRA131121 QAW131116:QAW131121 QKS131116:QKS131121 QUO131116:QUO131121 REK131116:REK131121 ROG131116:ROG131121 RYC131116:RYC131121 SHY131116:SHY131121 SRU131116:SRU131121 TBQ131116:TBQ131121 TLM131116:TLM131121 TVI131116:TVI131121 UFE131116:UFE131121 UPA131116:UPA131121 UYW131116:UYW131121 VIS131116:VIS131121 VSO131116:VSO131121 WCK131116:WCK131121 WMG131116:WMG131121 WWC131116:WWC131121 S196652:U196657 JQ196652:JQ196657 TM196652:TM196657 ADI196652:ADI196657 ANE196652:ANE196657 AXA196652:AXA196657 BGW196652:BGW196657 BQS196652:BQS196657 CAO196652:CAO196657 CKK196652:CKK196657 CUG196652:CUG196657 DEC196652:DEC196657 DNY196652:DNY196657 DXU196652:DXU196657 EHQ196652:EHQ196657 ERM196652:ERM196657 FBI196652:FBI196657 FLE196652:FLE196657 FVA196652:FVA196657 GEW196652:GEW196657 GOS196652:GOS196657 GYO196652:GYO196657 HIK196652:HIK196657 HSG196652:HSG196657 ICC196652:ICC196657 ILY196652:ILY196657 IVU196652:IVU196657 JFQ196652:JFQ196657 JPM196652:JPM196657 JZI196652:JZI196657 KJE196652:KJE196657 KTA196652:KTA196657 LCW196652:LCW196657 LMS196652:LMS196657 LWO196652:LWO196657 MGK196652:MGK196657 MQG196652:MQG196657 NAC196652:NAC196657 NJY196652:NJY196657 NTU196652:NTU196657 ODQ196652:ODQ196657 ONM196652:ONM196657 OXI196652:OXI196657 PHE196652:PHE196657 PRA196652:PRA196657 QAW196652:QAW196657 QKS196652:QKS196657 QUO196652:QUO196657 REK196652:REK196657 ROG196652:ROG196657 RYC196652:RYC196657 SHY196652:SHY196657 SRU196652:SRU196657 TBQ196652:TBQ196657 TLM196652:TLM196657 TVI196652:TVI196657 UFE196652:UFE196657 UPA196652:UPA196657 UYW196652:UYW196657 VIS196652:VIS196657 VSO196652:VSO196657 WCK196652:WCK196657 WMG196652:WMG196657 WWC196652:WWC196657 S262188:U262193 JQ262188:JQ262193 TM262188:TM262193 ADI262188:ADI262193 ANE262188:ANE262193 AXA262188:AXA262193 BGW262188:BGW262193 BQS262188:BQS262193 CAO262188:CAO262193 CKK262188:CKK262193 CUG262188:CUG262193 DEC262188:DEC262193 DNY262188:DNY262193 DXU262188:DXU262193 EHQ262188:EHQ262193 ERM262188:ERM262193 FBI262188:FBI262193 FLE262188:FLE262193 FVA262188:FVA262193 GEW262188:GEW262193 GOS262188:GOS262193 GYO262188:GYO262193 HIK262188:HIK262193 HSG262188:HSG262193 ICC262188:ICC262193 ILY262188:ILY262193 IVU262188:IVU262193 JFQ262188:JFQ262193 JPM262188:JPM262193 JZI262188:JZI262193 KJE262188:KJE262193 KTA262188:KTA262193 LCW262188:LCW262193 LMS262188:LMS262193 LWO262188:LWO262193 MGK262188:MGK262193 MQG262188:MQG262193 NAC262188:NAC262193 NJY262188:NJY262193 NTU262188:NTU262193 ODQ262188:ODQ262193 ONM262188:ONM262193 OXI262188:OXI262193 PHE262188:PHE262193 PRA262188:PRA262193 QAW262188:QAW262193 QKS262188:QKS262193 QUO262188:QUO262193 REK262188:REK262193 ROG262188:ROG262193 RYC262188:RYC262193 SHY262188:SHY262193 SRU262188:SRU262193 TBQ262188:TBQ262193 TLM262188:TLM262193 TVI262188:TVI262193 UFE262188:UFE262193 UPA262188:UPA262193 UYW262188:UYW262193 VIS262188:VIS262193 VSO262188:VSO262193 WCK262188:WCK262193 WMG262188:WMG262193 WWC262188:WWC262193 S327724:U327729 JQ327724:JQ327729 TM327724:TM327729 ADI327724:ADI327729 ANE327724:ANE327729 AXA327724:AXA327729 BGW327724:BGW327729 BQS327724:BQS327729 CAO327724:CAO327729 CKK327724:CKK327729 CUG327724:CUG327729 DEC327724:DEC327729 DNY327724:DNY327729 DXU327724:DXU327729 EHQ327724:EHQ327729 ERM327724:ERM327729 FBI327724:FBI327729 FLE327724:FLE327729 FVA327724:FVA327729 GEW327724:GEW327729 GOS327724:GOS327729 GYO327724:GYO327729 HIK327724:HIK327729 HSG327724:HSG327729 ICC327724:ICC327729 ILY327724:ILY327729 IVU327724:IVU327729 JFQ327724:JFQ327729 JPM327724:JPM327729 JZI327724:JZI327729 KJE327724:KJE327729 KTA327724:KTA327729 LCW327724:LCW327729 LMS327724:LMS327729 LWO327724:LWO327729 MGK327724:MGK327729 MQG327724:MQG327729 NAC327724:NAC327729 NJY327724:NJY327729 NTU327724:NTU327729 ODQ327724:ODQ327729 ONM327724:ONM327729 OXI327724:OXI327729 PHE327724:PHE327729 PRA327724:PRA327729 QAW327724:QAW327729 QKS327724:QKS327729 QUO327724:QUO327729 REK327724:REK327729 ROG327724:ROG327729 RYC327724:RYC327729 SHY327724:SHY327729 SRU327724:SRU327729 TBQ327724:TBQ327729 TLM327724:TLM327729 TVI327724:TVI327729 UFE327724:UFE327729 UPA327724:UPA327729 UYW327724:UYW327729 VIS327724:VIS327729 VSO327724:VSO327729 WCK327724:WCK327729 WMG327724:WMG327729 WWC327724:WWC327729 S393260:U393265 JQ393260:JQ393265 TM393260:TM393265 ADI393260:ADI393265 ANE393260:ANE393265 AXA393260:AXA393265 BGW393260:BGW393265 BQS393260:BQS393265 CAO393260:CAO393265 CKK393260:CKK393265 CUG393260:CUG393265 DEC393260:DEC393265 DNY393260:DNY393265 DXU393260:DXU393265 EHQ393260:EHQ393265 ERM393260:ERM393265 FBI393260:FBI393265 FLE393260:FLE393265 FVA393260:FVA393265 GEW393260:GEW393265 GOS393260:GOS393265 GYO393260:GYO393265 HIK393260:HIK393265 HSG393260:HSG393265 ICC393260:ICC393265 ILY393260:ILY393265 IVU393260:IVU393265 JFQ393260:JFQ393265 JPM393260:JPM393265 JZI393260:JZI393265 KJE393260:KJE393265 KTA393260:KTA393265 LCW393260:LCW393265 LMS393260:LMS393265 LWO393260:LWO393265 MGK393260:MGK393265 MQG393260:MQG393265 NAC393260:NAC393265 NJY393260:NJY393265 NTU393260:NTU393265 ODQ393260:ODQ393265 ONM393260:ONM393265 OXI393260:OXI393265 PHE393260:PHE393265 PRA393260:PRA393265 QAW393260:QAW393265 QKS393260:QKS393265 QUO393260:QUO393265 REK393260:REK393265 ROG393260:ROG393265 RYC393260:RYC393265 SHY393260:SHY393265 SRU393260:SRU393265 TBQ393260:TBQ393265 TLM393260:TLM393265 TVI393260:TVI393265 UFE393260:UFE393265 UPA393260:UPA393265 UYW393260:UYW393265 VIS393260:VIS393265 VSO393260:VSO393265 WCK393260:WCK393265 WMG393260:WMG393265 WWC393260:WWC393265 S458796:U458801 JQ458796:JQ458801 TM458796:TM458801 ADI458796:ADI458801 ANE458796:ANE458801 AXA458796:AXA458801 BGW458796:BGW458801 BQS458796:BQS458801 CAO458796:CAO458801 CKK458796:CKK458801 CUG458796:CUG458801 DEC458796:DEC458801 DNY458796:DNY458801 DXU458796:DXU458801 EHQ458796:EHQ458801 ERM458796:ERM458801 FBI458796:FBI458801 FLE458796:FLE458801 FVA458796:FVA458801 GEW458796:GEW458801 GOS458796:GOS458801 GYO458796:GYO458801 HIK458796:HIK458801 HSG458796:HSG458801 ICC458796:ICC458801 ILY458796:ILY458801 IVU458796:IVU458801 JFQ458796:JFQ458801 JPM458796:JPM458801 JZI458796:JZI458801 KJE458796:KJE458801 KTA458796:KTA458801 LCW458796:LCW458801 LMS458796:LMS458801 LWO458796:LWO458801 MGK458796:MGK458801 MQG458796:MQG458801 NAC458796:NAC458801 NJY458796:NJY458801 NTU458796:NTU458801 ODQ458796:ODQ458801 ONM458796:ONM458801 OXI458796:OXI458801 PHE458796:PHE458801 PRA458796:PRA458801 QAW458796:QAW458801 QKS458796:QKS458801 QUO458796:QUO458801 REK458796:REK458801 ROG458796:ROG458801 RYC458796:RYC458801 SHY458796:SHY458801 SRU458796:SRU458801 TBQ458796:TBQ458801 TLM458796:TLM458801 TVI458796:TVI458801 UFE458796:UFE458801 UPA458796:UPA458801 UYW458796:UYW458801 VIS458796:VIS458801 VSO458796:VSO458801 WCK458796:WCK458801 WMG458796:WMG458801 WWC458796:WWC458801 S524332:U524337 JQ524332:JQ524337 TM524332:TM524337 ADI524332:ADI524337 ANE524332:ANE524337 AXA524332:AXA524337 BGW524332:BGW524337 BQS524332:BQS524337 CAO524332:CAO524337 CKK524332:CKK524337 CUG524332:CUG524337 DEC524332:DEC524337 DNY524332:DNY524337 DXU524332:DXU524337 EHQ524332:EHQ524337 ERM524332:ERM524337 FBI524332:FBI524337 FLE524332:FLE524337 FVA524332:FVA524337 GEW524332:GEW524337 GOS524332:GOS524337 GYO524332:GYO524337 HIK524332:HIK524337 HSG524332:HSG524337 ICC524332:ICC524337 ILY524332:ILY524337 IVU524332:IVU524337 JFQ524332:JFQ524337 JPM524332:JPM524337 JZI524332:JZI524337 KJE524332:KJE524337 KTA524332:KTA524337 LCW524332:LCW524337 LMS524332:LMS524337 LWO524332:LWO524337 MGK524332:MGK524337 MQG524332:MQG524337 NAC524332:NAC524337 NJY524332:NJY524337 NTU524332:NTU524337 ODQ524332:ODQ524337 ONM524332:ONM524337 OXI524332:OXI524337 PHE524332:PHE524337 PRA524332:PRA524337 QAW524332:QAW524337 QKS524332:QKS524337 QUO524332:QUO524337 REK524332:REK524337 ROG524332:ROG524337 RYC524332:RYC524337 SHY524332:SHY524337 SRU524332:SRU524337 TBQ524332:TBQ524337 TLM524332:TLM524337 TVI524332:TVI524337 UFE524332:UFE524337 UPA524332:UPA524337 UYW524332:UYW524337 VIS524332:VIS524337 VSO524332:VSO524337 WCK524332:WCK524337 WMG524332:WMG524337 WWC524332:WWC524337 S589868:U589873 JQ589868:JQ589873 TM589868:TM589873 ADI589868:ADI589873 ANE589868:ANE589873 AXA589868:AXA589873 BGW589868:BGW589873 BQS589868:BQS589873 CAO589868:CAO589873 CKK589868:CKK589873 CUG589868:CUG589873 DEC589868:DEC589873 DNY589868:DNY589873 DXU589868:DXU589873 EHQ589868:EHQ589873 ERM589868:ERM589873 FBI589868:FBI589873 FLE589868:FLE589873 FVA589868:FVA589873 GEW589868:GEW589873 GOS589868:GOS589873 GYO589868:GYO589873 HIK589868:HIK589873 HSG589868:HSG589873 ICC589868:ICC589873 ILY589868:ILY589873 IVU589868:IVU589873 JFQ589868:JFQ589873 JPM589868:JPM589873 JZI589868:JZI589873 KJE589868:KJE589873 KTA589868:KTA589873 LCW589868:LCW589873 LMS589868:LMS589873 LWO589868:LWO589873 MGK589868:MGK589873 MQG589868:MQG589873 NAC589868:NAC589873 NJY589868:NJY589873 NTU589868:NTU589873 ODQ589868:ODQ589873 ONM589868:ONM589873 OXI589868:OXI589873 PHE589868:PHE589873 PRA589868:PRA589873 QAW589868:QAW589873 QKS589868:QKS589873 QUO589868:QUO589873 REK589868:REK589873 ROG589868:ROG589873 RYC589868:RYC589873 SHY589868:SHY589873 SRU589868:SRU589873 TBQ589868:TBQ589873 TLM589868:TLM589873 TVI589868:TVI589873 UFE589868:UFE589873 UPA589868:UPA589873 UYW589868:UYW589873 VIS589868:VIS589873 VSO589868:VSO589873 WCK589868:WCK589873 WMG589868:WMG589873 WWC589868:WWC589873 S655404:U655409 JQ655404:JQ655409 TM655404:TM655409 ADI655404:ADI655409 ANE655404:ANE655409 AXA655404:AXA655409 BGW655404:BGW655409 BQS655404:BQS655409 CAO655404:CAO655409 CKK655404:CKK655409 CUG655404:CUG655409 DEC655404:DEC655409 DNY655404:DNY655409 DXU655404:DXU655409 EHQ655404:EHQ655409 ERM655404:ERM655409 FBI655404:FBI655409 FLE655404:FLE655409 FVA655404:FVA655409 GEW655404:GEW655409 GOS655404:GOS655409 GYO655404:GYO655409 HIK655404:HIK655409 HSG655404:HSG655409 ICC655404:ICC655409 ILY655404:ILY655409 IVU655404:IVU655409 JFQ655404:JFQ655409 JPM655404:JPM655409 JZI655404:JZI655409 KJE655404:KJE655409 KTA655404:KTA655409 LCW655404:LCW655409 LMS655404:LMS655409 LWO655404:LWO655409 MGK655404:MGK655409 MQG655404:MQG655409 NAC655404:NAC655409 NJY655404:NJY655409 NTU655404:NTU655409 ODQ655404:ODQ655409 ONM655404:ONM655409 OXI655404:OXI655409 PHE655404:PHE655409 PRA655404:PRA655409 QAW655404:QAW655409 QKS655404:QKS655409 QUO655404:QUO655409 REK655404:REK655409 ROG655404:ROG655409 RYC655404:RYC655409 SHY655404:SHY655409 SRU655404:SRU655409 TBQ655404:TBQ655409 TLM655404:TLM655409 TVI655404:TVI655409 UFE655404:UFE655409 UPA655404:UPA655409 UYW655404:UYW655409 VIS655404:VIS655409 VSO655404:VSO655409 WCK655404:WCK655409 WMG655404:WMG655409 WWC655404:WWC655409 S720940:U720945 JQ720940:JQ720945 TM720940:TM720945 ADI720940:ADI720945 ANE720940:ANE720945 AXA720940:AXA720945 BGW720940:BGW720945 BQS720940:BQS720945 CAO720940:CAO720945 CKK720940:CKK720945 CUG720940:CUG720945 DEC720940:DEC720945 DNY720940:DNY720945 DXU720940:DXU720945 EHQ720940:EHQ720945 ERM720940:ERM720945 FBI720940:FBI720945 FLE720940:FLE720945 FVA720940:FVA720945 GEW720940:GEW720945 GOS720940:GOS720945 GYO720940:GYO720945 HIK720940:HIK720945 HSG720940:HSG720945 ICC720940:ICC720945 ILY720940:ILY720945 IVU720940:IVU720945 JFQ720940:JFQ720945 JPM720940:JPM720945 JZI720940:JZI720945 KJE720940:KJE720945 KTA720940:KTA720945 LCW720940:LCW720945 LMS720940:LMS720945 LWO720940:LWO720945 MGK720940:MGK720945 MQG720940:MQG720945 NAC720940:NAC720945 NJY720940:NJY720945 NTU720940:NTU720945 ODQ720940:ODQ720945 ONM720940:ONM720945 OXI720940:OXI720945 PHE720940:PHE720945 PRA720940:PRA720945 QAW720940:QAW720945 QKS720940:QKS720945 QUO720940:QUO720945 REK720940:REK720945 ROG720940:ROG720945 RYC720940:RYC720945 SHY720940:SHY720945 SRU720940:SRU720945 TBQ720940:TBQ720945 TLM720940:TLM720945 TVI720940:TVI720945 UFE720940:UFE720945 UPA720940:UPA720945 UYW720940:UYW720945 VIS720940:VIS720945 VSO720940:VSO720945 WCK720940:WCK720945 WMG720940:WMG720945 WWC720940:WWC720945 S786476:U786481 JQ786476:JQ786481 TM786476:TM786481 ADI786476:ADI786481 ANE786476:ANE786481 AXA786476:AXA786481 BGW786476:BGW786481 BQS786476:BQS786481 CAO786476:CAO786481 CKK786476:CKK786481 CUG786476:CUG786481 DEC786476:DEC786481 DNY786476:DNY786481 DXU786476:DXU786481 EHQ786476:EHQ786481 ERM786476:ERM786481 FBI786476:FBI786481 FLE786476:FLE786481 FVA786476:FVA786481 GEW786476:GEW786481 GOS786476:GOS786481 GYO786476:GYO786481 HIK786476:HIK786481 HSG786476:HSG786481 ICC786476:ICC786481 ILY786476:ILY786481 IVU786476:IVU786481 JFQ786476:JFQ786481 JPM786476:JPM786481 JZI786476:JZI786481 KJE786476:KJE786481 KTA786476:KTA786481 LCW786476:LCW786481 LMS786476:LMS786481 LWO786476:LWO786481 MGK786476:MGK786481 MQG786476:MQG786481 NAC786476:NAC786481 NJY786476:NJY786481 NTU786476:NTU786481 ODQ786476:ODQ786481 ONM786476:ONM786481 OXI786476:OXI786481 PHE786476:PHE786481 PRA786476:PRA786481 QAW786476:QAW786481 QKS786476:QKS786481 QUO786476:QUO786481 REK786476:REK786481 ROG786476:ROG786481 RYC786476:RYC786481 SHY786476:SHY786481 SRU786476:SRU786481 TBQ786476:TBQ786481 TLM786476:TLM786481 TVI786476:TVI786481 UFE786476:UFE786481 UPA786476:UPA786481 UYW786476:UYW786481 VIS786476:VIS786481 VSO786476:VSO786481 WCK786476:WCK786481 WMG786476:WMG786481 WWC786476:WWC786481 S852012:U852017 JQ852012:JQ852017 TM852012:TM852017 ADI852012:ADI852017 ANE852012:ANE852017 AXA852012:AXA852017 BGW852012:BGW852017 BQS852012:BQS852017 CAO852012:CAO852017 CKK852012:CKK852017 CUG852012:CUG852017 DEC852012:DEC852017 DNY852012:DNY852017 DXU852012:DXU852017 EHQ852012:EHQ852017 ERM852012:ERM852017 FBI852012:FBI852017 FLE852012:FLE852017 FVA852012:FVA852017 GEW852012:GEW852017 GOS852012:GOS852017 GYO852012:GYO852017 HIK852012:HIK852017 HSG852012:HSG852017 ICC852012:ICC852017 ILY852012:ILY852017 IVU852012:IVU852017 JFQ852012:JFQ852017 JPM852012:JPM852017 JZI852012:JZI852017 KJE852012:KJE852017 KTA852012:KTA852017 LCW852012:LCW852017 LMS852012:LMS852017 LWO852012:LWO852017 MGK852012:MGK852017 MQG852012:MQG852017 NAC852012:NAC852017 NJY852012:NJY852017 NTU852012:NTU852017 ODQ852012:ODQ852017 ONM852012:ONM852017 OXI852012:OXI852017 PHE852012:PHE852017 PRA852012:PRA852017 QAW852012:QAW852017 QKS852012:QKS852017 QUO852012:QUO852017 REK852012:REK852017 ROG852012:ROG852017 RYC852012:RYC852017 SHY852012:SHY852017 SRU852012:SRU852017 TBQ852012:TBQ852017 TLM852012:TLM852017 TVI852012:TVI852017 UFE852012:UFE852017 UPA852012:UPA852017 UYW852012:UYW852017 VIS852012:VIS852017 VSO852012:VSO852017 WCK852012:WCK852017 WMG852012:WMG852017 WWC852012:WWC852017 S917548:U917553 JQ917548:JQ917553 TM917548:TM917553 ADI917548:ADI917553 ANE917548:ANE917553 AXA917548:AXA917553 BGW917548:BGW917553 BQS917548:BQS917553 CAO917548:CAO917553 CKK917548:CKK917553 CUG917548:CUG917553 DEC917548:DEC917553 DNY917548:DNY917553 DXU917548:DXU917553 EHQ917548:EHQ917553 ERM917548:ERM917553 FBI917548:FBI917553 FLE917548:FLE917553 FVA917548:FVA917553 GEW917548:GEW917553 GOS917548:GOS917553 GYO917548:GYO917553 HIK917548:HIK917553 HSG917548:HSG917553 ICC917548:ICC917553 ILY917548:ILY917553 IVU917548:IVU917553 JFQ917548:JFQ917553 JPM917548:JPM917553 JZI917548:JZI917553 KJE917548:KJE917553 KTA917548:KTA917553 LCW917548:LCW917553 LMS917548:LMS917553 LWO917548:LWO917553 MGK917548:MGK917553 MQG917548:MQG917553 NAC917548:NAC917553 NJY917548:NJY917553 NTU917548:NTU917553 ODQ917548:ODQ917553 ONM917548:ONM917553 OXI917548:OXI917553 PHE917548:PHE917553 PRA917548:PRA917553 QAW917548:QAW917553 QKS917548:QKS917553 QUO917548:QUO917553 REK917548:REK917553 ROG917548:ROG917553 RYC917548:RYC917553 SHY917548:SHY917553 SRU917548:SRU917553 TBQ917548:TBQ917553 TLM917548:TLM917553 TVI917548:TVI917553 UFE917548:UFE917553 UPA917548:UPA917553 UYW917548:UYW917553 VIS917548:VIS917553 VSO917548:VSO917553 WCK917548:WCK917553 WMG917548:WMG917553 WWC917548:WWC917553 S983084:U983089 JQ983084:JQ983089 TM983084:TM983089 ADI983084:ADI983089 ANE983084:ANE983089 AXA983084:AXA983089 BGW983084:BGW983089 BQS983084:BQS983089 CAO983084:CAO983089 CKK983084:CKK983089 CUG983084:CUG983089 DEC983084:DEC983089 DNY983084:DNY983089 DXU983084:DXU983089 EHQ983084:EHQ983089 ERM983084:ERM983089 FBI983084:FBI983089 FLE983084:FLE983089 FVA983084:FVA983089 GEW983084:GEW983089 GOS983084:GOS983089 GYO983084:GYO983089 HIK983084:HIK983089 HSG983084:HSG983089 ICC983084:ICC983089 ILY983084:ILY983089 IVU983084:IVU983089 JFQ983084:JFQ983089 JPM983084:JPM983089 JZI983084:JZI983089 KJE983084:KJE983089 KTA983084:KTA983089 LCW983084:LCW983089 LMS983084:LMS983089 LWO983084:LWO983089 MGK983084:MGK983089 MQG983084:MQG983089 NAC983084:NAC983089 NJY983084:NJY983089 NTU983084:NTU983089 ODQ983084:ODQ983089 ONM983084:ONM983089 OXI983084:OXI983089 PHE983084:PHE983089 PRA983084:PRA983089 QAW983084:QAW983089 QKS983084:QKS983089 QUO983084:QUO983089 REK983084:REK983089 ROG983084:ROG983089 RYC983084:RYC983089 SHY983084:SHY983089 SRU983084:SRU983089 TBQ983084:TBQ983089 TLM983084:TLM983089 TVI983084:TVI983089 UFE983084:UFE983089 UPA983084:UPA983089 UYW983084:UYW983089 VIS983084:VIS983089 VSO983084:VSO983089 WCK983084:WCK983089 WMG983084:WMG983089 WWC983084:WWC983089" xr:uid="{D3993F06-B8F6-4C47-97E5-A46D4BD5EE36}">
      <formula1>0</formula1>
      <formula2>1</formula2>
    </dataValidation>
    <dataValidation type="list" allowBlank="1" showInputMessage="1" showErrorMessage="1" sqref="W18" xr:uid="{78A6B3BF-8C5C-4EC7-A136-A0B645EF51E7}">
      <formula1>"DESONERADO,NÃO DESONERADO"</formula1>
    </dataValidation>
  </dataValidations>
  <printOptions horizontalCentered="1"/>
  <pageMargins left="0.39370078740157483" right="0.39370078740157483" top="0.39370078740157483" bottom="0.39370078740157483" header="5.7086614173228352" footer="0.23622047244094491"/>
  <pageSetup paperSize="9" scale="70" firstPageNumber="0" fitToHeight="0" orientation="portrait" horizontalDpi="300" verticalDpi="300" r:id="rId1"/>
  <headerFooter alignWithMargins="0">
    <oddHeader>&amp;L_</oddHeader>
    <oddFooter>Página &amp;P de &amp;N</oddFooter>
  </headerFooter>
  <rowBreaks count="1" manualBreakCount="1">
    <brk id="42" min="9" max="18"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3:B46"/>
  <sheetViews>
    <sheetView workbookViewId="0"/>
  </sheetViews>
  <sheetFormatPr defaultColWidth="9.140625" defaultRowHeight="12.75" x14ac:dyDescent="0.2"/>
  <cols>
    <col min="1" max="1" width="57.85546875" style="36" customWidth="1"/>
    <col min="2" max="16384" width="9.140625" style="36"/>
  </cols>
  <sheetData>
    <row r="3" spans="1:2" x14ac:dyDescent="0.2">
      <c r="A3" s="35" t="s">
        <v>73</v>
      </c>
      <c r="B3" s="36" t="s">
        <v>74</v>
      </c>
    </row>
    <row r="4" spans="1:2" x14ac:dyDescent="0.2">
      <c r="A4" s="35" t="s">
        <v>75</v>
      </c>
      <c r="B4" s="36" t="s">
        <v>228</v>
      </c>
    </row>
    <row r="5" spans="1:2" x14ac:dyDescent="0.2">
      <c r="A5" s="35" t="s">
        <v>76</v>
      </c>
      <c r="B5" s="36" t="s">
        <v>77</v>
      </c>
    </row>
    <row r="6" spans="1:2" x14ac:dyDescent="0.2">
      <c r="A6" s="35" t="s">
        <v>78</v>
      </c>
      <c r="B6" s="36" t="s">
        <v>79</v>
      </c>
    </row>
    <row r="7" spans="1:2" x14ac:dyDescent="0.2">
      <c r="A7" s="35" t="s">
        <v>59</v>
      </c>
      <c r="B7" s="36" t="s">
        <v>227</v>
      </c>
    </row>
    <row r="8" spans="1:2" x14ac:dyDescent="0.2">
      <c r="A8" s="35" t="s">
        <v>80</v>
      </c>
      <c r="B8" s="36" t="s">
        <v>129</v>
      </c>
    </row>
    <row r="9" spans="1:2" x14ac:dyDescent="0.2">
      <c r="A9" s="35" t="s">
        <v>85</v>
      </c>
      <c r="B9" s="36" t="s">
        <v>96</v>
      </c>
    </row>
    <row r="10" spans="1:2" x14ac:dyDescent="0.2">
      <c r="A10" s="35" t="s">
        <v>229</v>
      </c>
      <c r="B10" s="36" t="s">
        <v>235</v>
      </c>
    </row>
    <row r="11" spans="1:2" x14ac:dyDescent="0.2">
      <c r="A11" s="35" t="s">
        <v>230</v>
      </c>
      <c r="B11" s="36" t="s">
        <v>236</v>
      </c>
    </row>
    <row r="12" spans="1:2" x14ac:dyDescent="0.2">
      <c r="A12" s="35" t="s">
        <v>231</v>
      </c>
    </row>
    <row r="13" spans="1:2" x14ac:dyDescent="0.2">
      <c r="A13" s="35" t="s">
        <v>232</v>
      </c>
      <c r="B13" s="36" t="s">
        <v>237</v>
      </c>
    </row>
    <row r="14" spans="1:2" x14ac:dyDescent="0.2">
      <c r="A14" s="35" t="s">
        <v>233</v>
      </c>
      <c r="B14" s="36" t="s">
        <v>238</v>
      </c>
    </row>
    <row r="15" spans="1:2" x14ac:dyDescent="0.2">
      <c r="A15" s="35" t="s">
        <v>234</v>
      </c>
      <c r="B15" s="36" t="s">
        <v>239</v>
      </c>
    </row>
    <row r="16" spans="1:2" x14ac:dyDescent="0.2">
      <c r="A16" s="35" t="s">
        <v>304</v>
      </c>
    </row>
    <row r="17" spans="1:2" x14ac:dyDescent="0.2">
      <c r="A17" s="35" t="s">
        <v>359</v>
      </c>
    </row>
    <row r="18" spans="1:2" x14ac:dyDescent="0.2">
      <c r="A18" s="35" t="s">
        <v>584</v>
      </c>
      <c r="B18" s="36" t="s">
        <v>585</v>
      </c>
    </row>
    <row r="19" spans="1:2" x14ac:dyDescent="0.2">
      <c r="A19" s="36" t="s">
        <v>404</v>
      </c>
    </row>
    <row r="20" spans="1:2" x14ac:dyDescent="0.2">
      <c r="A20" s="36" t="s">
        <v>301</v>
      </c>
      <c r="B20" s="36" t="s">
        <v>303</v>
      </c>
    </row>
    <row r="22" spans="1:2" x14ac:dyDescent="0.2">
      <c r="A22" s="37" t="s">
        <v>43</v>
      </c>
    </row>
    <row r="23" spans="1:2" x14ac:dyDescent="0.2">
      <c r="A23" s="37" t="s">
        <v>44</v>
      </c>
    </row>
    <row r="24" spans="1:2" x14ac:dyDescent="0.2">
      <c r="A24" s="37" t="s">
        <v>81</v>
      </c>
    </row>
    <row r="25" spans="1:2" x14ac:dyDescent="0.2">
      <c r="A25" s="37" t="s">
        <v>82</v>
      </c>
    </row>
    <row r="26" spans="1:2" x14ac:dyDescent="0.2">
      <c r="A26" s="37" t="s">
        <v>83</v>
      </c>
    </row>
    <row r="27" spans="1:2" x14ac:dyDescent="0.2">
      <c r="A27" s="37" t="s">
        <v>45</v>
      </c>
    </row>
    <row r="28" spans="1:2" x14ac:dyDescent="0.2">
      <c r="A28" s="37" t="s">
        <v>84</v>
      </c>
    </row>
    <row r="30" spans="1:2" x14ac:dyDescent="0.2">
      <c r="A30" s="35" t="s">
        <v>88</v>
      </c>
    </row>
    <row r="31" spans="1:2" x14ac:dyDescent="0.2">
      <c r="A31" s="35" t="s">
        <v>89</v>
      </c>
    </row>
    <row r="32" spans="1:2" x14ac:dyDescent="0.2">
      <c r="A32" s="35" t="s">
        <v>90</v>
      </c>
    </row>
    <row r="33" spans="1:1" x14ac:dyDescent="0.2">
      <c r="A33" s="35" t="s">
        <v>91</v>
      </c>
    </row>
    <row r="34" spans="1:1" x14ac:dyDescent="0.2">
      <c r="A34" s="35" t="s">
        <v>92</v>
      </c>
    </row>
    <row r="35" spans="1:1" x14ac:dyDescent="0.2">
      <c r="A35" s="35" t="s">
        <v>93</v>
      </c>
    </row>
    <row r="36" spans="1:1" x14ac:dyDescent="0.2">
      <c r="A36" s="35" t="s">
        <v>87</v>
      </c>
    </row>
    <row r="37" spans="1:1" x14ac:dyDescent="0.2">
      <c r="A37" s="36" t="s">
        <v>240</v>
      </c>
    </row>
    <row r="38" spans="1:1" x14ac:dyDescent="0.2">
      <c r="A38" s="36" t="s">
        <v>241</v>
      </c>
    </row>
    <row r="39" spans="1:1" x14ac:dyDescent="0.2">
      <c r="A39" s="36" t="s">
        <v>242</v>
      </c>
    </row>
    <row r="40" spans="1:1" x14ac:dyDescent="0.2">
      <c r="A40" s="36" t="s">
        <v>243</v>
      </c>
    </row>
    <row r="41" spans="1:1" x14ac:dyDescent="0.2">
      <c r="A41" s="36" t="s">
        <v>244</v>
      </c>
    </row>
    <row r="42" spans="1:1" x14ac:dyDescent="0.2">
      <c r="A42" s="36" t="s">
        <v>245</v>
      </c>
    </row>
    <row r="43" spans="1:1" x14ac:dyDescent="0.2">
      <c r="A43" s="36" t="s">
        <v>305</v>
      </c>
    </row>
    <row r="44" spans="1:1" x14ac:dyDescent="0.2">
      <c r="A44" s="36" t="s">
        <v>360</v>
      </c>
    </row>
    <row r="45" spans="1:1" x14ac:dyDescent="0.2">
      <c r="A45" s="36" t="s">
        <v>405</v>
      </c>
    </row>
    <row r="46" spans="1:1" x14ac:dyDescent="0.2">
      <c r="A46" s="36" t="s">
        <v>302</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06B5F-FE56-4D65-BEB1-466BED835FD2}">
  <sheetPr codeName="Planilha4">
    <pageSetUpPr fitToPage="1"/>
  </sheetPr>
  <dimension ref="A2:O49"/>
  <sheetViews>
    <sheetView workbookViewId="0"/>
  </sheetViews>
  <sheetFormatPr defaultRowHeight="15" x14ac:dyDescent="0.25"/>
  <cols>
    <col min="1" max="1" width="3.140625" style="2" customWidth="1"/>
    <col min="2" max="3" width="12.7109375" customWidth="1"/>
    <col min="4" max="4" width="5.28515625" customWidth="1"/>
    <col min="5" max="5" width="60.85546875" customWidth="1"/>
  </cols>
  <sheetData>
    <row r="2" spans="1:15" ht="21" customHeight="1" x14ac:dyDescent="0.25">
      <c r="B2" s="714"/>
      <c r="C2" s="715"/>
      <c r="D2" s="720" t="s">
        <v>306</v>
      </c>
      <c r="E2" s="721"/>
    </row>
    <row r="3" spans="1:15" ht="21" customHeight="1" x14ac:dyDescent="0.25">
      <c r="B3" s="716"/>
      <c r="C3" s="717"/>
      <c r="D3" s="722"/>
      <c r="E3" s="723"/>
    </row>
    <row r="4" spans="1:15" ht="20.25" customHeight="1" x14ac:dyDescent="0.25">
      <c r="B4" s="718"/>
      <c r="C4" s="719"/>
      <c r="D4" s="724"/>
      <c r="E4" s="725"/>
    </row>
    <row r="5" spans="1:15" x14ac:dyDescent="0.25">
      <c r="B5" s="726" t="s">
        <v>307</v>
      </c>
      <c r="C5" s="726"/>
      <c r="D5" s="727" t="str">
        <f>ORÇAMENTO!C6</f>
        <v>CONSTRUÇÃO DA UNIDADE BÁSICA DE SAÚDE PORTE 01 - BAIRRO SPARTACO ASTOLFI</v>
      </c>
      <c r="E5" s="728"/>
      <c r="F5" s="146"/>
    </row>
    <row r="6" spans="1:15" x14ac:dyDescent="0.25">
      <c r="B6" s="729" t="s">
        <v>308</v>
      </c>
      <c r="C6" s="730"/>
      <c r="D6" s="731" t="s">
        <v>583</v>
      </c>
      <c r="E6" s="728"/>
      <c r="F6" s="146"/>
    </row>
    <row r="7" spans="1:15" x14ac:dyDescent="0.25">
      <c r="B7" s="726" t="s">
        <v>309</v>
      </c>
      <c r="C7" s="726"/>
      <c r="D7" s="727" t="str">
        <f>ORÇAMENTO!C7</f>
        <v>ELDORADO - MS</v>
      </c>
      <c r="E7" s="728"/>
      <c r="F7" s="146"/>
    </row>
    <row r="8" spans="1:15" ht="5.25" customHeight="1" x14ac:dyDescent="0.25">
      <c r="B8" s="147"/>
      <c r="C8" s="147"/>
      <c r="D8" s="147"/>
      <c r="E8" s="148"/>
      <c r="F8" s="146"/>
    </row>
    <row r="9" spans="1:15" x14ac:dyDescent="0.25">
      <c r="B9" s="732" t="s">
        <v>310</v>
      </c>
      <c r="C9" s="733"/>
      <c r="D9" s="733"/>
      <c r="E9" s="734"/>
      <c r="F9" s="146"/>
    </row>
    <row r="10" spans="1:15" ht="15.75" x14ac:dyDescent="0.25">
      <c r="B10" s="735">
        <f t="array" ref="B10">AVERAGE(A12:A32*1)</f>
        <v>1</v>
      </c>
      <c r="C10" s="735"/>
      <c r="D10" s="735"/>
      <c r="E10" s="735"/>
      <c r="F10" s="146"/>
    </row>
    <row r="11" spans="1:15" ht="4.5" customHeight="1" x14ac:dyDescent="0.25">
      <c r="B11" s="147"/>
      <c r="C11" s="147"/>
      <c r="D11" s="147"/>
      <c r="E11" s="148"/>
      <c r="F11" s="146"/>
    </row>
    <row r="12" spans="1:15" ht="22.5" customHeight="1" x14ac:dyDescent="0.25">
      <c r="A12" s="149" t="b">
        <v>1</v>
      </c>
      <c r="B12" s="736" t="s">
        <v>311</v>
      </c>
      <c r="C12" s="737"/>
      <c r="D12" s="150"/>
      <c r="E12" s="151" t="s">
        <v>312</v>
      </c>
      <c r="H12" s="197"/>
      <c r="I12" s="198"/>
      <c r="J12" s="198"/>
      <c r="K12" s="198"/>
      <c r="L12" s="198"/>
      <c r="M12" s="198"/>
      <c r="N12" s="198"/>
      <c r="O12" s="199"/>
    </row>
    <row r="13" spans="1:15" ht="21.75" customHeight="1" x14ac:dyDescent="0.25">
      <c r="A13" s="149" t="b">
        <v>1</v>
      </c>
      <c r="B13" s="738"/>
      <c r="C13" s="739"/>
      <c r="D13" s="150"/>
      <c r="E13" s="151" t="s">
        <v>313</v>
      </c>
      <c r="H13" s="7"/>
      <c r="O13" s="200"/>
    </row>
    <row r="14" spans="1:15" ht="18.75" customHeight="1" x14ac:dyDescent="0.25">
      <c r="A14" s="149" t="b">
        <v>1</v>
      </c>
      <c r="B14" s="738"/>
      <c r="C14" s="739"/>
      <c r="D14" s="150"/>
      <c r="E14" s="151" t="s">
        <v>314</v>
      </c>
      <c r="H14" s="7"/>
      <c r="O14" s="200"/>
    </row>
    <row r="15" spans="1:15" ht="18.75" customHeight="1" x14ac:dyDescent="0.25">
      <c r="A15" s="149" t="b">
        <v>1</v>
      </c>
      <c r="B15" s="738"/>
      <c r="C15" s="739"/>
      <c r="D15" s="150"/>
      <c r="E15" s="151" t="s">
        <v>315</v>
      </c>
      <c r="H15" s="7"/>
      <c r="O15" s="200"/>
    </row>
    <row r="16" spans="1:15" ht="30.75" customHeight="1" x14ac:dyDescent="0.25">
      <c r="A16" s="149" t="b">
        <v>1</v>
      </c>
      <c r="B16" s="738"/>
      <c r="C16" s="739"/>
      <c r="D16" s="150"/>
      <c r="E16" s="151" t="s">
        <v>316</v>
      </c>
      <c r="H16" s="8"/>
      <c r="I16" s="201"/>
      <c r="J16" s="201"/>
      <c r="K16" s="201"/>
      <c r="L16" s="201"/>
      <c r="M16" s="201"/>
      <c r="N16" s="201"/>
      <c r="O16" s="202"/>
    </row>
    <row r="17" spans="1:5" ht="30.75" customHeight="1" x14ac:dyDescent="0.25">
      <c r="A17" s="149" t="b">
        <v>1</v>
      </c>
      <c r="B17" s="738"/>
      <c r="C17" s="739"/>
      <c r="D17" s="150"/>
      <c r="E17" s="151" t="s">
        <v>317</v>
      </c>
    </row>
    <row r="18" spans="1:5" x14ac:dyDescent="0.25">
      <c r="A18" s="149" t="b">
        <v>1</v>
      </c>
      <c r="B18" s="738"/>
      <c r="C18" s="739"/>
      <c r="D18" s="150"/>
      <c r="E18" s="151" t="s">
        <v>318</v>
      </c>
    </row>
    <row r="19" spans="1:5" ht="32.25" customHeight="1" x14ac:dyDescent="0.25">
      <c r="A19" s="149" t="b">
        <v>1</v>
      </c>
      <c r="B19" s="738"/>
      <c r="C19" s="739"/>
      <c r="D19" s="150"/>
      <c r="E19" s="151" t="s">
        <v>319</v>
      </c>
    </row>
    <row r="20" spans="1:5" ht="23.25" customHeight="1" x14ac:dyDescent="0.25">
      <c r="A20" s="149" t="b">
        <v>1</v>
      </c>
      <c r="B20" s="738"/>
      <c r="C20" s="739"/>
      <c r="D20" s="150"/>
      <c r="E20" s="151" t="s">
        <v>320</v>
      </c>
    </row>
    <row r="21" spans="1:5" ht="30.75" customHeight="1" x14ac:dyDescent="0.25">
      <c r="A21" s="149" t="b">
        <v>1</v>
      </c>
      <c r="B21" s="738"/>
      <c r="C21" s="739"/>
      <c r="D21" s="150"/>
      <c r="E21" s="151" t="s">
        <v>321</v>
      </c>
    </row>
    <row r="22" spans="1:5" ht="30" customHeight="1" x14ac:dyDescent="0.25">
      <c r="A22" s="149" t="b">
        <v>1</v>
      </c>
      <c r="B22" s="738"/>
      <c r="C22" s="739"/>
      <c r="D22" s="150"/>
      <c r="E22" s="151" t="s">
        <v>322</v>
      </c>
    </row>
    <row r="23" spans="1:5" ht="29.25" customHeight="1" x14ac:dyDescent="0.25">
      <c r="A23" s="149" t="b">
        <v>1</v>
      </c>
      <c r="B23" s="738"/>
      <c r="C23" s="739"/>
      <c r="D23" s="150"/>
      <c r="E23" s="151" t="s">
        <v>323</v>
      </c>
    </row>
    <row r="24" spans="1:5" ht="29.25" customHeight="1" x14ac:dyDescent="0.25">
      <c r="A24" s="149" t="b">
        <v>1</v>
      </c>
      <c r="B24" s="738"/>
      <c r="C24" s="739"/>
      <c r="D24" s="150"/>
      <c r="E24" s="151" t="s">
        <v>324</v>
      </c>
    </row>
    <row r="25" spans="1:5" ht="29.25" customHeight="1" x14ac:dyDescent="0.25">
      <c r="A25" s="149" t="b">
        <v>1</v>
      </c>
      <c r="B25" s="738"/>
      <c r="C25" s="739"/>
      <c r="D25" s="150"/>
      <c r="E25" s="151" t="s">
        <v>325</v>
      </c>
    </row>
    <row r="26" spans="1:5" ht="29.25" customHeight="1" x14ac:dyDescent="0.25">
      <c r="A26" s="149" t="b">
        <v>1</v>
      </c>
      <c r="B26" s="738"/>
      <c r="C26" s="739"/>
      <c r="D26" s="150"/>
      <c r="E26" s="151" t="s">
        <v>326</v>
      </c>
    </row>
    <row r="27" spans="1:5" ht="29.25" customHeight="1" x14ac:dyDescent="0.25">
      <c r="A27" s="149" t="b">
        <v>1</v>
      </c>
      <c r="B27" s="738"/>
      <c r="C27" s="739"/>
      <c r="D27" s="150"/>
      <c r="E27" s="151" t="s">
        <v>327</v>
      </c>
    </row>
    <row r="28" spans="1:5" ht="29.25" customHeight="1" x14ac:dyDescent="0.25">
      <c r="A28" s="149" t="b">
        <v>1</v>
      </c>
      <c r="B28" s="738"/>
      <c r="C28" s="739"/>
      <c r="D28" s="150"/>
      <c r="E28" s="151" t="s">
        <v>328</v>
      </c>
    </row>
    <row r="29" spans="1:5" ht="29.25" customHeight="1" x14ac:dyDescent="0.25">
      <c r="A29" s="149" t="b">
        <v>1</v>
      </c>
      <c r="B29" s="738"/>
      <c r="C29" s="739"/>
      <c r="D29" s="150"/>
      <c r="E29" s="151" t="s">
        <v>329</v>
      </c>
    </row>
    <row r="30" spans="1:5" ht="29.25" customHeight="1" x14ac:dyDescent="0.25">
      <c r="A30" s="149" t="b">
        <v>1</v>
      </c>
      <c r="B30" s="738"/>
      <c r="C30" s="739"/>
      <c r="D30" s="150"/>
      <c r="E30" s="151" t="s">
        <v>330</v>
      </c>
    </row>
    <row r="31" spans="1:5" ht="29.25" customHeight="1" x14ac:dyDescent="0.25">
      <c r="A31" s="149" t="b">
        <v>1</v>
      </c>
      <c r="B31" s="738"/>
      <c r="C31" s="739"/>
      <c r="D31" s="150"/>
      <c r="E31" s="151" t="s">
        <v>331</v>
      </c>
    </row>
    <row r="32" spans="1:5" ht="29.25" customHeight="1" x14ac:dyDescent="0.25">
      <c r="A32" s="149" t="b">
        <v>1</v>
      </c>
      <c r="B32" s="740"/>
      <c r="C32" s="741"/>
      <c r="D32" s="150"/>
      <c r="E32" s="151" t="s">
        <v>332</v>
      </c>
    </row>
    <row r="37" spans="5:5" x14ac:dyDescent="0.25">
      <c r="E37" s="160"/>
    </row>
    <row r="38" spans="5:5" x14ac:dyDescent="0.25">
      <c r="E38" s="160"/>
    </row>
    <row r="39" spans="5:5" x14ac:dyDescent="0.25">
      <c r="E39" s="160"/>
    </row>
    <row r="40" spans="5:5" x14ac:dyDescent="0.25">
      <c r="E40" s="160"/>
    </row>
    <row r="41" spans="5:5" x14ac:dyDescent="0.25">
      <c r="E41" s="160"/>
    </row>
    <row r="42" spans="5:5" x14ac:dyDescent="0.25">
      <c r="E42" s="160"/>
    </row>
    <row r="43" spans="5:5" x14ac:dyDescent="0.25">
      <c r="E43" s="160"/>
    </row>
    <row r="44" spans="5:5" x14ac:dyDescent="0.25">
      <c r="E44" s="160"/>
    </row>
    <row r="45" spans="5:5" x14ac:dyDescent="0.25">
      <c r="E45" s="160"/>
    </row>
    <row r="46" spans="5:5" x14ac:dyDescent="0.25">
      <c r="E46" s="160"/>
    </row>
    <row r="47" spans="5:5" x14ac:dyDescent="0.25">
      <c r="E47" s="160"/>
    </row>
    <row r="48" spans="5:5" x14ac:dyDescent="0.25">
      <c r="E48" s="160"/>
    </row>
    <row r="49" spans="5:5" x14ac:dyDescent="0.25">
      <c r="E49" s="160"/>
    </row>
  </sheetData>
  <mergeCells count="11">
    <mergeCell ref="B7:C7"/>
    <mergeCell ref="D7:E7"/>
    <mergeCell ref="B9:E9"/>
    <mergeCell ref="B10:E10"/>
    <mergeCell ref="B12:C32"/>
    <mergeCell ref="B2:C4"/>
    <mergeCell ref="D2:E4"/>
    <mergeCell ref="B5:C5"/>
    <mergeCell ref="D5:E5"/>
    <mergeCell ref="B6:C6"/>
    <mergeCell ref="D6:E6"/>
  </mergeCells>
  <conditionalFormatting sqref="B10:E10">
    <cfRule type="dataBar" priority="3">
      <dataBar>
        <cfvo type="num" val="0"/>
        <cfvo type="num" val="1"/>
        <color rgb="FF00B050"/>
      </dataBar>
      <extLst>
        <ext xmlns:x14="http://schemas.microsoft.com/office/spreadsheetml/2009/9/main" uri="{B025F937-C7B1-47D3-B67F-A62EFF666E3E}">
          <x14:id>{17451269-AF25-4B63-88F0-1E523205FFC8}</x14:id>
        </ext>
      </extLst>
    </cfRule>
  </conditionalFormatting>
  <conditionalFormatting sqref="E12:E32">
    <cfRule type="expression" dxfId="38" priority="2">
      <formula>$A12=TRUE</formula>
    </cfRule>
  </conditionalFormatting>
  <pageMargins left="0.511811024" right="0.511811024" top="0.78740157499999996" bottom="0.78740157499999996" header="0.31496062000000002" footer="0.31496062000000002"/>
  <pageSetup paperSize="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Check Box 1">
              <controlPr defaultSize="0" autoFill="0" autoLine="0" autoPict="0">
                <anchor moveWithCells="1">
                  <from>
                    <xdr:col>3</xdr:col>
                    <xdr:colOff>66675</xdr:colOff>
                    <xdr:row>11</xdr:row>
                    <xdr:rowOff>0</xdr:rowOff>
                  </from>
                  <to>
                    <xdr:col>3</xdr:col>
                    <xdr:colOff>314325</xdr:colOff>
                    <xdr:row>11</xdr:row>
                    <xdr:rowOff>276225</xdr:rowOff>
                  </to>
                </anchor>
              </controlPr>
            </control>
          </mc:Choice>
        </mc:AlternateContent>
        <mc:AlternateContent xmlns:mc="http://schemas.openxmlformats.org/markup-compatibility/2006">
          <mc:Choice Requires="x14">
            <control shapeId="154626" r:id="rId5" name="Check Box 2">
              <controlPr defaultSize="0" autoFill="0" autoLine="0" autoPict="0">
                <anchor moveWithCells="1">
                  <from>
                    <xdr:col>3</xdr:col>
                    <xdr:colOff>76200</xdr:colOff>
                    <xdr:row>12</xdr:row>
                    <xdr:rowOff>19050</xdr:rowOff>
                  </from>
                  <to>
                    <xdr:col>3</xdr:col>
                    <xdr:colOff>266700</xdr:colOff>
                    <xdr:row>12</xdr:row>
                    <xdr:rowOff>228600</xdr:rowOff>
                  </to>
                </anchor>
              </controlPr>
            </control>
          </mc:Choice>
        </mc:AlternateContent>
        <mc:AlternateContent xmlns:mc="http://schemas.openxmlformats.org/markup-compatibility/2006">
          <mc:Choice Requires="x14">
            <control shapeId="154627" r:id="rId6" name="Check Box 3">
              <controlPr defaultSize="0" autoFill="0" autoLine="0" autoPict="0">
                <anchor moveWithCells="1">
                  <from>
                    <xdr:col>3</xdr:col>
                    <xdr:colOff>76200</xdr:colOff>
                    <xdr:row>13</xdr:row>
                    <xdr:rowOff>9525</xdr:rowOff>
                  </from>
                  <to>
                    <xdr:col>3</xdr:col>
                    <xdr:colOff>323850</xdr:colOff>
                    <xdr:row>14</xdr:row>
                    <xdr:rowOff>0</xdr:rowOff>
                  </to>
                </anchor>
              </controlPr>
            </control>
          </mc:Choice>
        </mc:AlternateContent>
        <mc:AlternateContent xmlns:mc="http://schemas.openxmlformats.org/markup-compatibility/2006">
          <mc:Choice Requires="x14">
            <control shapeId="154628" r:id="rId7" name="Check Box 4">
              <controlPr defaultSize="0" autoFill="0" autoLine="0" autoPict="0">
                <anchor moveWithCells="1">
                  <from>
                    <xdr:col>3</xdr:col>
                    <xdr:colOff>76200</xdr:colOff>
                    <xdr:row>14</xdr:row>
                    <xdr:rowOff>0</xdr:rowOff>
                  </from>
                  <to>
                    <xdr:col>3</xdr:col>
                    <xdr:colOff>323850</xdr:colOff>
                    <xdr:row>15</xdr:row>
                    <xdr:rowOff>0</xdr:rowOff>
                  </to>
                </anchor>
              </controlPr>
            </control>
          </mc:Choice>
        </mc:AlternateContent>
        <mc:AlternateContent xmlns:mc="http://schemas.openxmlformats.org/markup-compatibility/2006">
          <mc:Choice Requires="x14">
            <control shapeId="154629" r:id="rId8" name="Check Box 5">
              <controlPr defaultSize="0" autoFill="0" autoLine="0" autoPict="0">
                <anchor moveWithCells="1">
                  <from>
                    <xdr:col>3</xdr:col>
                    <xdr:colOff>66675</xdr:colOff>
                    <xdr:row>16</xdr:row>
                    <xdr:rowOff>19050</xdr:rowOff>
                  </from>
                  <to>
                    <xdr:col>3</xdr:col>
                    <xdr:colOff>314325</xdr:colOff>
                    <xdr:row>16</xdr:row>
                    <xdr:rowOff>361950</xdr:rowOff>
                  </to>
                </anchor>
              </controlPr>
            </control>
          </mc:Choice>
        </mc:AlternateContent>
        <mc:AlternateContent xmlns:mc="http://schemas.openxmlformats.org/markup-compatibility/2006">
          <mc:Choice Requires="x14">
            <control shapeId="154630" r:id="rId9" name="Check Box 6">
              <controlPr defaultSize="0" autoFill="0" autoLine="0" autoPict="0">
                <anchor moveWithCells="1">
                  <from>
                    <xdr:col>3</xdr:col>
                    <xdr:colOff>66675</xdr:colOff>
                    <xdr:row>17</xdr:row>
                    <xdr:rowOff>47625</xdr:rowOff>
                  </from>
                  <to>
                    <xdr:col>3</xdr:col>
                    <xdr:colOff>314325</xdr:colOff>
                    <xdr:row>17</xdr:row>
                    <xdr:rowOff>323850</xdr:rowOff>
                  </to>
                </anchor>
              </controlPr>
            </control>
          </mc:Choice>
        </mc:AlternateContent>
        <mc:AlternateContent xmlns:mc="http://schemas.openxmlformats.org/markup-compatibility/2006">
          <mc:Choice Requires="x14">
            <control shapeId="154631" r:id="rId10" name="Check Box 7">
              <controlPr defaultSize="0" autoFill="0" autoLine="0" autoPict="0">
                <anchor moveWithCells="1">
                  <from>
                    <xdr:col>3</xdr:col>
                    <xdr:colOff>85725</xdr:colOff>
                    <xdr:row>19</xdr:row>
                    <xdr:rowOff>9525</xdr:rowOff>
                  </from>
                  <to>
                    <xdr:col>3</xdr:col>
                    <xdr:colOff>257175</xdr:colOff>
                    <xdr:row>19</xdr:row>
                    <xdr:rowOff>266700</xdr:rowOff>
                  </to>
                </anchor>
              </controlPr>
            </control>
          </mc:Choice>
        </mc:AlternateContent>
        <mc:AlternateContent xmlns:mc="http://schemas.openxmlformats.org/markup-compatibility/2006">
          <mc:Choice Requires="x14">
            <control shapeId="154632" r:id="rId11" name="Check Box 8">
              <controlPr defaultSize="0" autoFill="0" autoLine="0" autoPict="0">
                <anchor moveWithCells="1">
                  <from>
                    <xdr:col>3</xdr:col>
                    <xdr:colOff>76200</xdr:colOff>
                    <xdr:row>20</xdr:row>
                    <xdr:rowOff>66675</xdr:rowOff>
                  </from>
                  <to>
                    <xdr:col>3</xdr:col>
                    <xdr:colOff>323850</xdr:colOff>
                    <xdr:row>21</xdr:row>
                    <xdr:rowOff>0</xdr:rowOff>
                  </to>
                </anchor>
              </controlPr>
            </control>
          </mc:Choice>
        </mc:AlternateContent>
        <mc:AlternateContent xmlns:mc="http://schemas.openxmlformats.org/markup-compatibility/2006">
          <mc:Choice Requires="x14">
            <control shapeId="154633" r:id="rId12" name="Check Box 9">
              <controlPr defaultSize="0" autoFill="0" autoLine="0" autoPict="0">
                <anchor moveWithCells="1">
                  <from>
                    <xdr:col>3</xdr:col>
                    <xdr:colOff>76200</xdr:colOff>
                    <xdr:row>21</xdr:row>
                    <xdr:rowOff>57150</xdr:rowOff>
                  </from>
                  <to>
                    <xdr:col>3</xdr:col>
                    <xdr:colOff>323850</xdr:colOff>
                    <xdr:row>21</xdr:row>
                    <xdr:rowOff>333375</xdr:rowOff>
                  </to>
                </anchor>
              </controlPr>
            </control>
          </mc:Choice>
        </mc:AlternateContent>
        <mc:AlternateContent xmlns:mc="http://schemas.openxmlformats.org/markup-compatibility/2006">
          <mc:Choice Requires="x14">
            <control shapeId="154634" r:id="rId13" name="Check Box 10">
              <controlPr defaultSize="0" autoFill="0" autoLine="0" autoPict="0">
                <anchor moveWithCells="1">
                  <from>
                    <xdr:col>3</xdr:col>
                    <xdr:colOff>76200</xdr:colOff>
                    <xdr:row>22</xdr:row>
                    <xdr:rowOff>66675</xdr:rowOff>
                  </from>
                  <to>
                    <xdr:col>3</xdr:col>
                    <xdr:colOff>323850</xdr:colOff>
                    <xdr:row>22</xdr:row>
                    <xdr:rowOff>342900</xdr:rowOff>
                  </to>
                </anchor>
              </controlPr>
            </control>
          </mc:Choice>
        </mc:AlternateContent>
        <mc:AlternateContent xmlns:mc="http://schemas.openxmlformats.org/markup-compatibility/2006">
          <mc:Choice Requires="x14">
            <control shapeId="154635" r:id="rId14" name="Check Box 11">
              <controlPr defaultSize="0" autoFill="0" autoLine="0" autoPict="0">
                <anchor moveWithCells="1">
                  <from>
                    <xdr:col>3</xdr:col>
                    <xdr:colOff>76200</xdr:colOff>
                    <xdr:row>23</xdr:row>
                    <xdr:rowOff>57150</xdr:rowOff>
                  </from>
                  <to>
                    <xdr:col>3</xdr:col>
                    <xdr:colOff>323850</xdr:colOff>
                    <xdr:row>23</xdr:row>
                    <xdr:rowOff>333375</xdr:rowOff>
                  </to>
                </anchor>
              </controlPr>
            </control>
          </mc:Choice>
        </mc:AlternateContent>
        <mc:AlternateContent xmlns:mc="http://schemas.openxmlformats.org/markup-compatibility/2006">
          <mc:Choice Requires="x14">
            <control shapeId="154636" r:id="rId15" name="Check Box 12">
              <controlPr defaultSize="0" autoFill="0" autoLine="0" autoPict="0">
                <anchor moveWithCells="1">
                  <from>
                    <xdr:col>3</xdr:col>
                    <xdr:colOff>76200</xdr:colOff>
                    <xdr:row>24</xdr:row>
                    <xdr:rowOff>57150</xdr:rowOff>
                  </from>
                  <to>
                    <xdr:col>3</xdr:col>
                    <xdr:colOff>323850</xdr:colOff>
                    <xdr:row>24</xdr:row>
                    <xdr:rowOff>352425</xdr:rowOff>
                  </to>
                </anchor>
              </controlPr>
            </control>
          </mc:Choice>
        </mc:AlternateContent>
        <mc:AlternateContent xmlns:mc="http://schemas.openxmlformats.org/markup-compatibility/2006">
          <mc:Choice Requires="x14">
            <control shapeId="154637" r:id="rId16" name="Check Box 13">
              <controlPr defaultSize="0" autoFill="0" autoLine="0" autoPict="0">
                <anchor moveWithCells="1">
                  <from>
                    <xdr:col>3</xdr:col>
                    <xdr:colOff>76200</xdr:colOff>
                    <xdr:row>25</xdr:row>
                    <xdr:rowOff>47625</xdr:rowOff>
                  </from>
                  <to>
                    <xdr:col>3</xdr:col>
                    <xdr:colOff>323850</xdr:colOff>
                    <xdr:row>25</xdr:row>
                    <xdr:rowOff>323850</xdr:rowOff>
                  </to>
                </anchor>
              </controlPr>
            </control>
          </mc:Choice>
        </mc:AlternateContent>
        <mc:AlternateContent xmlns:mc="http://schemas.openxmlformats.org/markup-compatibility/2006">
          <mc:Choice Requires="x14">
            <control shapeId="154638" r:id="rId17" name="Check Box 14">
              <controlPr defaultSize="0" autoFill="0" autoLine="0" autoPict="0">
                <anchor moveWithCells="1">
                  <from>
                    <xdr:col>3</xdr:col>
                    <xdr:colOff>76200</xdr:colOff>
                    <xdr:row>26</xdr:row>
                    <xdr:rowOff>57150</xdr:rowOff>
                  </from>
                  <to>
                    <xdr:col>3</xdr:col>
                    <xdr:colOff>323850</xdr:colOff>
                    <xdr:row>26</xdr:row>
                    <xdr:rowOff>333375</xdr:rowOff>
                  </to>
                </anchor>
              </controlPr>
            </control>
          </mc:Choice>
        </mc:AlternateContent>
        <mc:AlternateContent xmlns:mc="http://schemas.openxmlformats.org/markup-compatibility/2006">
          <mc:Choice Requires="x14">
            <control shapeId="154639" r:id="rId18" name="Check Box 15">
              <controlPr defaultSize="0" autoFill="0" autoLine="0" autoPict="0">
                <anchor moveWithCells="1">
                  <from>
                    <xdr:col>3</xdr:col>
                    <xdr:colOff>76200</xdr:colOff>
                    <xdr:row>27</xdr:row>
                    <xdr:rowOff>76200</xdr:rowOff>
                  </from>
                  <to>
                    <xdr:col>3</xdr:col>
                    <xdr:colOff>323850</xdr:colOff>
                    <xdr:row>27</xdr:row>
                    <xdr:rowOff>352425</xdr:rowOff>
                  </to>
                </anchor>
              </controlPr>
            </control>
          </mc:Choice>
        </mc:AlternateContent>
        <mc:AlternateContent xmlns:mc="http://schemas.openxmlformats.org/markup-compatibility/2006">
          <mc:Choice Requires="x14">
            <control shapeId="154640" r:id="rId19" name="Check Box 16">
              <controlPr defaultSize="0" autoFill="0" autoLine="0" autoPict="0">
                <anchor moveWithCells="1">
                  <from>
                    <xdr:col>3</xdr:col>
                    <xdr:colOff>76200</xdr:colOff>
                    <xdr:row>28</xdr:row>
                    <xdr:rowOff>57150</xdr:rowOff>
                  </from>
                  <to>
                    <xdr:col>3</xdr:col>
                    <xdr:colOff>323850</xdr:colOff>
                    <xdr:row>28</xdr:row>
                    <xdr:rowOff>333375</xdr:rowOff>
                  </to>
                </anchor>
              </controlPr>
            </control>
          </mc:Choice>
        </mc:AlternateContent>
        <mc:AlternateContent xmlns:mc="http://schemas.openxmlformats.org/markup-compatibility/2006">
          <mc:Choice Requires="x14">
            <control shapeId="154641" r:id="rId20" name="Check Box 17">
              <controlPr defaultSize="0" autoFill="0" autoLine="0" autoPict="0">
                <anchor moveWithCells="1">
                  <from>
                    <xdr:col>3</xdr:col>
                    <xdr:colOff>76200</xdr:colOff>
                    <xdr:row>29</xdr:row>
                    <xdr:rowOff>76200</xdr:rowOff>
                  </from>
                  <to>
                    <xdr:col>3</xdr:col>
                    <xdr:colOff>323850</xdr:colOff>
                    <xdr:row>29</xdr:row>
                    <xdr:rowOff>352425</xdr:rowOff>
                  </to>
                </anchor>
              </controlPr>
            </control>
          </mc:Choice>
        </mc:AlternateContent>
        <mc:AlternateContent xmlns:mc="http://schemas.openxmlformats.org/markup-compatibility/2006">
          <mc:Choice Requires="x14">
            <control shapeId="154643" r:id="rId21" name="Check Box 19">
              <controlPr defaultSize="0" autoFill="0" autoLine="0" autoPict="0">
                <anchor moveWithCells="1">
                  <from>
                    <xdr:col>3</xdr:col>
                    <xdr:colOff>66675</xdr:colOff>
                    <xdr:row>15</xdr:row>
                    <xdr:rowOff>19050</xdr:rowOff>
                  </from>
                  <to>
                    <xdr:col>3</xdr:col>
                    <xdr:colOff>314325</xdr:colOff>
                    <xdr:row>15</xdr:row>
                    <xdr:rowOff>361950</xdr:rowOff>
                  </to>
                </anchor>
              </controlPr>
            </control>
          </mc:Choice>
        </mc:AlternateContent>
        <mc:AlternateContent xmlns:mc="http://schemas.openxmlformats.org/markup-compatibility/2006">
          <mc:Choice Requires="x14">
            <control shapeId="154644" r:id="rId22" name="Check Box 20">
              <controlPr defaultSize="0" autoFill="0" autoLine="0" autoPict="0">
                <anchor moveWithCells="1">
                  <from>
                    <xdr:col>3</xdr:col>
                    <xdr:colOff>76200</xdr:colOff>
                    <xdr:row>18</xdr:row>
                    <xdr:rowOff>0</xdr:rowOff>
                  </from>
                  <to>
                    <xdr:col>3</xdr:col>
                    <xdr:colOff>323850</xdr:colOff>
                    <xdr:row>18</xdr:row>
                    <xdr:rowOff>276225</xdr:rowOff>
                  </to>
                </anchor>
              </controlPr>
            </control>
          </mc:Choice>
        </mc:AlternateContent>
        <mc:AlternateContent xmlns:mc="http://schemas.openxmlformats.org/markup-compatibility/2006">
          <mc:Choice Requires="x14">
            <control shapeId="154645" r:id="rId23" name="Check Box 21">
              <controlPr defaultSize="0" autoFill="0" autoLine="0" autoPict="0">
                <anchor moveWithCells="1">
                  <from>
                    <xdr:col>3</xdr:col>
                    <xdr:colOff>76200</xdr:colOff>
                    <xdr:row>30</xdr:row>
                    <xdr:rowOff>57150</xdr:rowOff>
                  </from>
                  <to>
                    <xdr:col>3</xdr:col>
                    <xdr:colOff>323850</xdr:colOff>
                    <xdr:row>30</xdr:row>
                    <xdr:rowOff>333375</xdr:rowOff>
                  </to>
                </anchor>
              </controlPr>
            </control>
          </mc:Choice>
        </mc:AlternateContent>
        <mc:AlternateContent xmlns:mc="http://schemas.openxmlformats.org/markup-compatibility/2006">
          <mc:Choice Requires="x14">
            <control shapeId="154642" r:id="rId24" name="Check Box 18">
              <controlPr defaultSize="0" autoFill="0" autoLine="0" autoPict="0">
                <anchor moveWithCells="1">
                  <from>
                    <xdr:col>3</xdr:col>
                    <xdr:colOff>76200</xdr:colOff>
                    <xdr:row>31</xdr:row>
                    <xdr:rowOff>57150</xdr:rowOff>
                  </from>
                  <to>
                    <xdr:col>3</xdr:col>
                    <xdr:colOff>323850</xdr:colOff>
                    <xdr:row>31</xdr:row>
                    <xdr:rowOff>333375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17451269-AF25-4B63-88F0-1E523205FFC8}">
            <x14:dataBar minLength="0" maxLength="100" gradient="0">
              <x14:cfvo type="num">
                <xm:f>0</xm:f>
              </x14:cfvo>
              <x14:cfvo type="num">
                <xm:f>1</xm:f>
              </x14:cfvo>
              <x14:negativeFillColor rgb="FFFF0000"/>
              <x14:axisColor rgb="FF000000"/>
            </x14:dataBar>
          </x14:cfRule>
          <xm:sqref>B10:E10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4" tint="0.79998168889431442"/>
  </sheetPr>
  <dimension ref="A1:H32"/>
  <sheetViews>
    <sheetView workbookViewId="0">
      <selection activeCell="D22" sqref="D22"/>
    </sheetView>
  </sheetViews>
  <sheetFormatPr defaultColWidth="0" defaultRowHeight="12.75" customHeight="1" zeroHeight="1" x14ac:dyDescent="0.2"/>
  <cols>
    <col min="1" max="2" width="9.140625" style="30" customWidth="1"/>
    <col min="3" max="3" width="55.7109375" style="30" customWidth="1"/>
    <col min="4" max="4" width="54.7109375" style="30" customWidth="1"/>
    <col min="5" max="8" width="9.140625" style="30" hidden="1" customWidth="1"/>
    <col min="9" max="9" width="0" style="30" hidden="1" customWidth="1"/>
    <col min="10" max="16384" width="0" style="30" hidden="1"/>
  </cols>
  <sheetData>
    <row r="1" spans="1:4" ht="12.75" customHeight="1" x14ac:dyDescent="0.2">
      <c r="A1" s="34"/>
      <c r="B1" s="34"/>
      <c r="C1" s="34"/>
      <c r="D1" s="34"/>
    </row>
    <row r="2" spans="1:4" x14ac:dyDescent="0.2">
      <c r="A2" s="34"/>
      <c r="B2" s="34"/>
      <c r="C2" s="34"/>
      <c r="D2" s="34"/>
    </row>
    <row r="3" spans="1:4" x14ac:dyDescent="0.2">
      <c r="A3" s="34"/>
      <c r="B3" s="34"/>
      <c r="C3" s="34"/>
      <c r="D3" s="34"/>
    </row>
    <row r="4" spans="1:4" x14ac:dyDescent="0.2">
      <c r="A4" s="34"/>
      <c r="B4" s="34"/>
      <c r="C4" s="34"/>
      <c r="D4" s="34"/>
    </row>
    <row r="5" spans="1:4" x14ac:dyDescent="0.2">
      <c r="A5" s="34"/>
      <c r="B5" s="34"/>
      <c r="C5" s="34"/>
      <c r="D5" s="34"/>
    </row>
    <row r="6" spans="1:4" ht="13.5" thickBot="1" x14ac:dyDescent="0.25">
      <c r="A6" s="34"/>
      <c r="B6" s="34"/>
      <c r="C6" s="34"/>
      <c r="D6" s="34"/>
    </row>
    <row r="7" spans="1:4" ht="16.5" thickBot="1" x14ac:dyDescent="0.25">
      <c r="A7" s="34"/>
      <c r="B7" s="34"/>
      <c r="C7" s="742" t="s">
        <v>57</v>
      </c>
      <c r="D7" s="743"/>
    </row>
    <row r="8" spans="1:4" x14ac:dyDescent="0.2">
      <c r="A8" s="34"/>
      <c r="B8" s="34"/>
      <c r="C8" s="38" t="s">
        <v>58</v>
      </c>
      <c r="D8" s="39" t="s">
        <v>78</v>
      </c>
    </row>
    <row r="9" spans="1:4" ht="24" x14ac:dyDescent="0.2">
      <c r="A9" s="34"/>
      <c r="B9" s="34"/>
      <c r="C9" s="40" t="s">
        <v>52</v>
      </c>
      <c r="D9" s="141" t="s">
        <v>1362</v>
      </c>
    </row>
    <row r="10" spans="1:4" ht="12.75" customHeight="1" thickBot="1" x14ac:dyDescent="0.25">
      <c r="A10" s="34"/>
      <c r="B10" s="34"/>
      <c r="C10" s="42" t="s">
        <v>86</v>
      </c>
      <c r="D10" s="43" t="s">
        <v>91</v>
      </c>
    </row>
    <row r="11" spans="1:4" ht="14.25" thickBot="1" x14ac:dyDescent="0.25">
      <c r="A11" s="34"/>
      <c r="B11" s="34"/>
      <c r="C11" s="142"/>
      <c r="D11" s="143"/>
    </row>
    <row r="12" spans="1:4" ht="14.25" thickBot="1" x14ac:dyDescent="0.25">
      <c r="A12" s="34"/>
      <c r="B12" s="34"/>
      <c r="C12" s="744" t="s">
        <v>60</v>
      </c>
      <c r="D12" s="745"/>
    </row>
    <row r="13" spans="1:4" x14ac:dyDescent="0.2">
      <c r="A13" s="153" t="s">
        <v>156</v>
      </c>
      <c r="B13" s="152">
        <v>283.47000000000003</v>
      </c>
      <c r="C13" s="38" t="s">
        <v>61</v>
      </c>
      <c r="D13" s="39" t="s">
        <v>1300</v>
      </c>
    </row>
    <row r="14" spans="1:4" x14ac:dyDescent="0.2">
      <c r="A14" s="34"/>
      <c r="B14" s="34"/>
      <c r="C14" s="40" t="s">
        <v>62</v>
      </c>
      <c r="D14" s="51" t="s">
        <v>686</v>
      </c>
    </row>
    <row r="15" spans="1:4" x14ac:dyDescent="0.2">
      <c r="A15" s="34"/>
      <c r="B15" s="34"/>
      <c r="C15" s="40" t="s">
        <v>63</v>
      </c>
      <c r="D15" s="207">
        <f>ORÇAMENTO!C9</f>
        <v>0.22474058685057496</v>
      </c>
    </row>
    <row r="16" spans="1:4" x14ac:dyDescent="0.2">
      <c r="A16" s="34"/>
      <c r="B16" s="34"/>
      <c r="C16" s="44" t="s">
        <v>225</v>
      </c>
      <c r="D16" s="41" t="s">
        <v>1304</v>
      </c>
    </row>
    <row r="17" spans="1:4" x14ac:dyDescent="0.2">
      <c r="A17" s="34"/>
      <c r="B17" s="34"/>
      <c r="C17" s="44" t="s">
        <v>95</v>
      </c>
      <c r="D17" s="41" t="s">
        <v>1304</v>
      </c>
    </row>
    <row r="18" spans="1:4" ht="13.5" thickBot="1" x14ac:dyDescent="0.25">
      <c r="A18" s="34"/>
      <c r="B18" s="34"/>
      <c r="C18" s="42" t="s">
        <v>94</v>
      </c>
      <c r="D18" s="41" t="s">
        <v>1305</v>
      </c>
    </row>
    <row r="19" spans="1:4" ht="14.25" thickBot="1" x14ac:dyDescent="0.25">
      <c r="A19" s="34"/>
      <c r="B19" s="34"/>
      <c r="C19" s="142"/>
      <c r="D19" s="144"/>
    </row>
    <row r="20" spans="1:4" ht="14.25" thickBot="1" x14ac:dyDescent="0.25">
      <c r="A20" s="34"/>
      <c r="B20" s="34"/>
      <c r="C20" s="744" t="s">
        <v>64</v>
      </c>
      <c r="D20" s="745"/>
    </row>
    <row r="21" spans="1:4" x14ac:dyDescent="0.2">
      <c r="A21" s="34"/>
      <c r="B21" s="34"/>
      <c r="C21" s="45" t="s">
        <v>65</v>
      </c>
      <c r="D21" s="46" t="s">
        <v>66</v>
      </c>
    </row>
    <row r="22" spans="1:4" x14ac:dyDescent="0.2">
      <c r="A22" s="34"/>
      <c r="B22" s="34"/>
      <c r="C22" s="40" t="s">
        <v>67</v>
      </c>
      <c r="D22" s="47" t="s">
        <v>68</v>
      </c>
    </row>
    <row r="23" spans="1:4" x14ac:dyDescent="0.2">
      <c r="A23" s="34"/>
      <c r="B23" s="34"/>
      <c r="C23" s="40" t="s">
        <v>56</v>
      </c>
      <c r="D23" s="41" t="s">
        <v>69</v>
      </c>
    </row>
    <row r="24" spans="1:4" ht="13.5" thickBot="1" x14ac:dyDescent="0.25">
      <c r="A24" s="34"/>
      <c r="B24" s="34"/>
      <c r="C24" s="42" t="s">
        <v>70</v>
      </c>
      <c r="D24" s="48">
        <f ca="1">TODAY()</f>
        <v>45691</v>
      </c>
    </row>
    <row r="25" spans="1:4" ht="14.25" thickBot="1" x14ac:dyDescent="0.25">
      <c r="A25" s="34"/>
      <c r="B25" s="34"/>
      <c r="C25" s="142"/>
      <c r="D25" s="145"/>
    </row>
    <row r="26" spans="1:4" ht="14.25" thickBot="1" x14ac:dyDescent="0.25">
      <c r="A26" s="34"/>
      <c r="B26" s="34"/>
      <c r="C26" s="744" t="s">
        <v>71</v>
      </c>
      <c r="D26" s="745"/>
    </row>
    <row r="27" spans="1:4" x14ac:dyDescent="0.2">
      <c r="A27" s="34"/>
      <c r="B27" s="34"/>
      <c r="C27" s="45" t="s">
        <v>65</v>
      </c>
      <c r="D27" s="46" t="str">
        <f>VLOOKUP(D8,REFERENCIA!A3:B20,2,FALSE)</f>
        <v>AGUINALDO DOS SANTOS</v>
      </c>
    </row>
    <row r="28" spans="1:4" ht="13.5" thickBot="1" x14ac:dyDescent="0.25">
      <c r="A28" s="34"/>
      <c r="B28" s="34"/>
      <c r="C28" s="42" t="s">
        <v>72</v>
      </c>
      <c r="D28" s="49" t="s">
        <v>586</v>
      </c>
    </row>
    <row r="29" spans="1:4" ht="15.75" hidden="1" x14ac:dyDescent="0.2">
      <c r="C29" s="31"/>
      <c r="D29" s="32"/>
    </row>
    <row r="30" spans="1:4" ht="15.75" hidden="1" x14ac:dyDescent="0.2">
      <c r="C30" s="31"/>
      <c r="D30" s="32"/>
    </row>
    <row r="32" spans="1:4" hidden="1" x14ac:dyDescent="0.2">
      <c r="D32" s="33"/>
    </row>
  </sheetData>
  <sheetProtection selectLockedCells="1"/>
  <dataConsolidate/>
  <mergeCells count="4">
    <mergeCell ref="C7:D7"/>
    <mergeCell ref="C12:D12"/>
    <mergeCell ref="C20:D20"/>
    <mergeCell ref="C26:D26"/>
  </mergeCells>
  <dataValidations count="1">
    <dataValidation type="decimal" allowBlank="1" showErrorMessage="1" error="Digite um valor em percentual._x000a__x000a_Ou seja um valor de 0% (zero) até 100% (cem). " sqref="D11" xr:uid="{00000000-0002-0000-0200-000000000000}">
      <formula1>0</formula1>
      <formula2>1</formula2>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REFERENCIA!$A$3:$A$20</xm:f>
          </x14:formula1>
          <xm:sqref>D8</xm:sqref>
        </x14:dataValidation>
        <x14:dataValidation type="list" allowBlank="1" showInputMessage="1" showErrorMessage="1" xr:uid="{00000000-0002-0000-0200-000002000000}">
          <x14:formula1>
            <xm:f>REFERENCIA!$A$30:$A$57</xm:f>
          </x14:formula1>
          <xm:sqref>D10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B489F-3C0F-44E7-B357-02F891AFFCB6}">
  <sheetPr codeName="Planilha17">
    <tabColor theme="4" tint="0.79998168889431442"/>
    <pageSetUpPr fitToPage="1"/>
  </sheetPr>
  <dimension ref="A1:U17"/>
  <sheetViews>
    <sheetView tabSelected="1" topLeftCell="B1" zoomScaleNormal="100" zoomScaleSheetLayoutView="100" workbookViewId="0">
      <selection activeCell="I24" sqref="I24"/>
    </sheetView>
  </sheetViews>
  <sheetFormatPr defaultColWidth="9.140625" defaultRowHeight="15" x14ac:dyDescent="0.25"/>
  <cols>
    <col min="1" max="1" width="9.140625" style="55"/>
    <col min="2" max="2" width="24.5703125" style="132" customWidth="1"/>
    <col min="3" max="3" width="79.42578125" style="137" customWidth="1"/>
    <col min="4" max="4" width="11" style="137" bestFit="1" customWidth="1"/>
    <col min="5" max="5" width="17" style="132" customWidth="1"/>
    <col min="6" max="6" width="18.140625" style="138" customWidth="1"/>
    <col min="7" max="7" width="16.42578125" style="125" customWidth="1"/>
    <col min="8" max="9" width="14" style="2" bestFit="1" customWidth="1"/>
    <col min="10" max="10" width="12.5703125" style="2" bestFit="1" customWidth="1"/>
    <col min="11" max="11" width="9.140625" style="2"/>
    <col min="12" max="12" width="10.140625" style="2" bestFit="1" customWidth="1"/>
    <col min="13" max="16384" width="9.140625" style="2"/>
  </cols>
  <sheetData>
    <row r="1" spans="2:21" x14ac:dyDescent="0.25">
      <c r="B1" s="54"/>
      <c r="C1" s="133"/>
      <c r="D1" s="133"/>
      <c r="E1" s="54"/>
      <c r="F1" s="134"/>
    </row>
    <row r="2" spans="2:21" x14ac:dyDescent="0.25">
      <c r="B2" s="157"/>
      <c r="C2" s="462" t="s">
        <v>1</v>
      </c>
      <c r="D2" s="462"/>
      <c r="E2" s="462"/>
      <c r="F2" s="630"/>
      <c r="G2" s="126"/>
      <c r="H2" s="3"/>
      <c r="I2" s="3"/>
      <c r="J2" s="3"/>
    </row>
    <row r="3" spans="2:21" ht="15.75" x14ac:dyDescent="0.25">
      <c r="B3" s="158"/>
      <c r="C3" s="368" t="s">
        <v>78</v>
      </c>
      <c r="D3" s="585"/>
      <c r="E3" s="585"/>
      <c r="F3" s="631"/>
      <c r="G3" s="126"/>
      <c r="H3" s="3"/>
      <c r="I3" s="3"/>
      <c r="J3" s="154"/>
    </row>
    <row r="4" spans="2:21" x14ac:dyDescent="0.25">
      <c r="B4" s="159"/>
      <c r="C4" s="367" t="s">
        <v>26</v>
      </c>
      <c r="D4" s="367"/>
      <c r="E4" s="367"/>
      <c r="F4" s="632"/>
      <c r="G4" s="126"/>
      <c r="H4" s="3"/>
      <c r="I4" s="3"/>
      <c r="J4" s="3"/>
    </row>
    <row r="5" spans="2:21" ht="18" customHeight="1" x14ac:dyDescent="0.25">
      <c r="B5" s="746" t="s">
        <v>347</v>
      </c>
      <c r="C5" s="747"/>
      <c r="D5" s="747"/>
      <c r="E5" s="747"/>
      <c r="F5" s="748"/>
      <c r="G5" s="126"/>
      <c r="H5" s="3"/>
      <c r="I5" s="3"/>
      <c r="J5" s="3"/>
    </row>
    <row r="6" spans="2:21" x14ac:dyDescent="0.25">
      <c r="B6" s="633" t="s">
        <v>50</v>
      </c>
      <c r="C6" s="377" t="s">
        <v>1300</v>
      </c>
      <c r="D6" s="231"/>
      <c r="E6" s="749" t="s">
        <v>37</v>
      </c>
      <c r="F6" s="750"/>
      <c r="G6" s="126"/>
      <c r="H6" s="3"/>
      <c r="I6" s="3"/>
      <c r="J6" s="3"/>
    </row>
    <row r="7" spans="2:21" x14ac:dyDescent="0.25">
      <c r="B7" s="633" t="s">
        <v>51</v>
      </c>
      <c r="C7" s="377" t="s">
        <v>91</v>
      </c>
      <c r="D7" s="231"/>
      <c r="E7" s="751" t="s">
        <v>1161</v>
      </c>
      <c r="F7" s="752"/>
      <c r="G7" s="126"/>
    </row>
    <row r="8" spans="2:21" x14ac:dyDescent="0.25">
      <c r="B8" s="633" t="s">
        <v>52</v>
      </c>
      <c r="C8" s="377" t="s">
        <v>1362</v>
      </c>
      <c r="D8" s="231"/>
      <c r="E8" s="751"/>
      <c r="F8" s="752"/>
      <c r="G8" s="126"/>
    </row>
    <row r="9" spans="2:21" x14ac:dyDescent="0.25">
      <c r="B9" s="633" t="s">
        <v>28</v>
      </c>
      <c r="C9" s="378">
        <v>0.22474058685057496</v>
      </c>
      <c r="D9" s="235"/>
      <c r="E9" s="751"/>
      <c r="F9" s="752"/>
      <c r="G9" s="126"/>
    </row>
    <row r="10" spans="2:21" x14ac:dyDescent="0.25">
      <c r="B10" s="633" t="s">
        <v>53</v>
      </c>
      <c r="C10" s="379" t="s">
        <v>1364</v>
      </c>
      <c r="D10" s="239"/>
      <c r="E10" s="751"/>
      <c r="F10" s="752"/>
      <c r="G10" s="3"/>
      <c r="H10" s="3"/>
      <c r="I10" s="3"/>
      <c r="J10" s="3"/>
    </row>
    <row r="11" spans="2:21" x14ac:dyDescent="0.25">
      <c r="B11" s="634" t="s">
        <v>54</v>
      </c>
      <c r="C11" s="380" t="s">
        <v>686</v>
      </c>
      <c r="D11" s="239"/>
      <c r="E11" s="376"/>
      <c r="F11" s="635"/>
      <c r="G11" s="3"/>
      <c r="H11" s="3"/>
      <c r="I11" s="3"/>
      <c r="J11" s="3"/>
    </row>
    <row r="12" spans="2:21" x14ac:dyDescent="0.25">
      <c r="B12" s="369" t="s">
        <v>35</v>
      </c>
      <c r="C12" s="370" t="s">
        <v>41</v>
      </c>
      <c r="D12" s="375" t="s">
        <v>0</v>
      </c>
      <c r="E12" s="375" t="s">
        <v>31</v>
      </c>
      <c r="F12" s="636" t="s">
        <v>32</v>
      </c>
      <c r="G12" s="3"/>
      <c r="H12" s="3"/>
      <c r="I12" s="3"/>
      <c r="J12" s="3"/>
    </row>
    <row r="13" spans="2:21" ht="27" x14ac:dyDescent="0.25">
      <c r="B13" s="371" t="s">
        <v>690</v>
      </c>
      <c r="C13" s="372" t="s">
        <v>1365</v>
      </c>
      <c r="D13" s="381">
        <v>3.0407033744819754E-2</v>
      </c>
      <c r="E13" s="373" t="s">
        <v>115</v>
      </c>
      <c r="F13" s="374">
        <v>311</v>
      </c>
      <c r="G13" s="3"/>
      <c r="H13" s="127"/>
      <c r="I13" s="3"/>
      <c r="J13" s="3"/>
      <c r="K13" s="55"/>
      <c r="L13" s="55"/>
      <c r="M13" s="55"/>
      <c r="N13" s="55"/>
      <c r="O13" s="55"/>
      <c r="P13" s="55"/>
      <c r="Q13" s="55"/>
      <c r="R13" s="55"/>
      <c r="S13" s="55"/>
      <c r="T13" s="55"/>
      <c r="U13" s="55"/>
    </row>
    <row r="14" spans="2:21" ht="40.5" x14ac:dyDescent="0.25">
      <c r="B14" s="371" t="s">
        <v>730</v>
      </c>
      <c r="C14" s="372" t="s">
        <v>1366</v>
      </c>
      <c r="D14" s="381">
        <v>2.4381994516888036E-2</v>
      </c>
      <c r="E14" s="373" t="s">
        <v>36</v>
      </c>
      <c r="F14" s="374">
        <v>169.64</v>
      </c>
      <c r="G14" s="127"/>
      <c r="H14" s="127"/>
      <c r="I14" s="127"/>
      <c r="J14" s="55"/>
      <c r="K14" s="55"/>
      <c r="L14" s="55"/>
      <c r="M14" s="55"/>
      <c r="N14" s="55"/>
      <c r="O14" s="55"/>
      <c r="P14" s="55"/>
      <c r="Q14" s="55"/>
      <c r="R14" s="55"/>
      <c r="S14" s="55"/>
      <c r="T14" s="55"/>
      <c r="U14" s="55"/>
    </row>
    <row r="15" spans="2:21" ht="27" x14ac:dyDescent="0.25">
      <c r="B15" s="371" t="s">
        <v>590</v>
      </c>
      <c r="C15" s="372" t="s">
        <v>1367</v>
      </c>
      <c r="D15" s="381">
        <v>6.1578220093716898E-2</v>
      </c>
      <c r="E15" s="373" t="s">
        <v>36</v>
      </c>
      <c r="F15" s="374">
        <v>678.95600000000002</v>
      </c>
      <c r="G15" s="127"/>
      <c r="H15" s="127"/>
      <c r="I15" s="127"/>
      <c r="J15" s="55"/>
      <c r="K15" s="55"/>
      <c r="L15" s="55"/>
      <c r="M15" s="55"/>
      <c r="N15" s="55"/>
      <c r="O15" s="55"/>
      <c r="P15" s="55"/>
      <c r="Q15" s="55"/>
      <c r="R15" s="55"/>
      <c r="S15" s="55"/>
      <c r="T15" s="55"/>
      <c r="U15" s="55"/>
    </row>
    <row r="16" spans="2:21" ht="27" x14ac:dyDescent="0.25">
      <c r="B16" s="371" t="s">
        <v>478</v>
      </c>
      <c r="C16" s="372" t="s">
        <v>875</v>
      </c>
      <c r="D16" s="381">
        <v>1.8618498689974901E-2</v>
      </c>
      <c r="E16" s="373" t="s">
        <v>36</v>
      </c>
      <c r="F16" s="374">
        <v>165.41</v>
      </c>
      <c r="G16" s="127"/>
      <c r="H16" s="127"/>
      <c r="I16" s="127"/>
      <c r="J16" s="55"/>
      <c r="K16" s="55"/>
      <c r="L16" s="55"/>
      <c r="M16" s="55"/>
      <c r="N16" s="55"/>
      <c r="O16" s="55"/>
      <c r="P16" s="55"/>
      <c r="Q16" s="55"/>
      <c r="R16" s="55"/>
      <c r="S16" s="55"/>
      <c r="T16" s="55"/>
      <c r="U16" s="55"/>
    </row>
    <row r="17" spans="2:6" ht="40.5" x14ac:dyDescent="0.25">
      <c r="B17" s="371" t="s">
        <v>732</v>
      </c>
      <c r="C17" s="372" t="s">
        <v>1368</v>
      </c>
      <c r="D17" s="381">
        <v>4.1659854592228603E-2</v>
      </c>
      <c r="E17" s="373" t="s">
        <v>673</v>
      </c>
      <c r="F17" s="374">
        <v>3213.78</v>
      </c>
    </row>
  </sheetData>
  <dataConsolidate/>
  <mergeCells count="3">
    <mergeCell ref="B5:F5"/>
    <mergeCell ref="E6:F6"/>
    <mergeCell ref="E7:F10"/>
  </mergeCells>
  <printOptions horizontalCentered="1"/>
  <pageMargins left="0.39370078740157483" right="0.39370078740157483" top="0.39370078740157483" bottom="0.39370078740157483" header="0.31496062992125984" footer="0.31496062992125984"/>
  <pageSetup paperSize="9" scale="92" fitToHeight="0" orientation="landscape" horizontalDpi="300" verticalDpi="300" r:id="rId1"/>
  <headerFooter>
    <oddFooter>Página &amp;P de &amp;N</oddFooter>
  </headerFooter>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3338-CD94-47D1-865E-11100E927DB8}">
  <sheetPr codeName="Planilha18">
    <pageSetUpPr fitToPage="1"/>
  </sheetPr>
  <dimension ref="A1:W34"/>
  <sheetViews>
    <sheetView topLeftCell="A4" zoomScaleNormal="100" zoomScaleSheetLayoutView="100" workbookViewId="0">
      <selection activeCell="B15" sqref="B15:H15"/>
    </sheetView>
  </sheetViews>
  <sheetFormatPr defaultRowHeight="15" x14ac:dyDescent="0.25"/>
  <cols>
    <col min="1" max="1" width="20" customWidth="1"/>
    <col min="9" max="9" width="8.42578125" customWidth="1"/>
    <col min="10" max="10" width="6.7109375" customWidth="1"/>
    <col min="11" max="11" width="9.140625" customWidth="1"/>
    <col min="12" max="12" width="10.140625" customWidth="1"/>
    <col min="13" max="13" width="10.42578125" customWidth="1"/>
    <col min="15" max="15" width="12.42578125" bestFit="1" customWidth="1"/>
  </cols>
  <sheetData>
    <row r="1" spans="1:23" s="140" customFormat="1" ht="14.45" customHeight="1" x14ac:dyDescent="0.25">
      <c r="A1" s="704"/>
      <c r="B1" s="705"/>
      <c r="C1" s="759" t="s">
        <v>1</v>
      </c>
      <c r="D1" s="759"/>
      <c r="E1" s="759"/>
      <c r="F1" s="759"/>
      <c r="G1" s="759"/>
      <c r="H1" s="759"/>
      <c r="I1" s="759"/>
      <c r="J1" s="759"/>
      <c r="K1" s="759"/>
      <c r="L1" s="759"/>
      <c r="M1" s="760"/>
    </row>
    <row r="2" spans="1:23" s="140" customFormat="1" ht="14.45" customHeight="1" x14ac:dyDescent="0.25">
      <c r="A2" s="706"/>
      <c r="B2" s="22"/>
      <c r="C2" s="362" t="s">
        <v>78</v>
      </c>
      <c r="D2" s="362"/>
      <c r="E2" s="363"/>
      <c r="F2" s="364"/>
      <c r="G2" s="365"/>
      <c r="H2" s="365"/>
      <c r="I2" s="366"/>
      <c r="J2" s="707"/>
      <c r="K2" s="707"/>
      <c r="L2" s="707"/>
      <c r="M2" s="708"/>
    </row>
    <row r="3" spans="1:23" s="140" customFormat="1" ht="14.45" customHeight="1" x14ac:dyDescent="0.25">
      <c r="A3" s="709"/>
      <c r="B3" s="23"/>
      <c r="C3" s="761" t="s">
        <v>26</v>
      </c>
      <c r="D3" s="761"/>
      <c r="E3" s="761"/>
      <c r="F3" s="761"/>
      <c r="G3" s="761"/>
      <c r="H3" s="761"/>
      <c r="I3" s="761"/>
      <c r="J3" s="761"/>
      <c r="K3" s="761"/>
      <c r="L3" s="761"/>
      <c r="M3" s="762"/>
    </row>
    <row r="4" spans="1:23" s="140" customFormat="1" ht="20.45" customHeight="1" x14ac:dyDescent="0.25">
      <c r="A4" s="763" t="s">
        <v>348</v>
      </c>
      <c r="B4" s="747"/>
      <c r="C4" s="747"/>
      <c r="D4" s="747"/>
      <c r="E4" s="747"/>
      <c r="F4" s="747"/>
      <c r="G4" s="747"/>
      <c r="H4" s="747"/>
      <c r="I4" s="747"/>
      <c r="J4" s="747"/>
      <c r="K4" s="747"/>
      <c r="L4" s="747"/>
      <c r="M4" s="764"/>
      <c r="R4"/>
      <c r="S4"/>
      <c r="T4"/>
      <c r="U4"/>
      <c r="V4"/>
      <c r="W4"/>
    </row>
    <row r="5" spans="1:23" s="140" customFormat="1" ht="24" customHeight="1" x14ac:dyDescent="0.25">
      <c r="A5" s="703" t="s">
        <v>50</v>
      </c>
      <c r="B5" s="765" t="s">
        <v>1300</v>
      </c>
      <c r="C5" s="765"/>
      <c r="D5" s="765"/>
      <c r="E5" s="765"/>
      <c r="F5" s="765"/>
      <c r="G5" s="765"/>
      <c r="H5" s="765"/>
      <c r="I5" s="765"/>
      <c r="J5" s="766"/>
      <c r="K5" s="767" t="s">
        <v>37</v>
      </c>
      <c r="L5" s="767"/>
      <c r="M5" s="768"/>
      <c r="R5"/>
      <c r="S5"/>
      <c r="T5"/>
      <c r="U5"/>
      <c r="V5"/>
      <c r="W5"/>
    </row>
    <row r="6" spans="1:23" s="140" customFormat="1" ht="14.45" customHeight="1" x14ac:dyDescent="0.25">
      <c r="A6" s="703" t="s">
        <v>51</v>
      </c>
      <c r="B6" s="765" t="s">
        <v>91</v>
      </c>
      <c r="C6" s="765"/>
      <c r="D6" s="765"/>
      <c r="E6" s="765"/>
      <c r="F6" s="765"/>
      <c r="G6" s="765"/>
      <c r="H6" s="765"/>
      <c r="I6" s="765"/>
      <c r="J6" s="766"/>
      <c r="K6" s="755" t="s">
        <v>1161</v>
      </c>
      <c r="L6" s="755"/>
      <c r="M6" s="756"/>
      <c r="R6"/>
      <c r="S6"/>
      <c r="T6"/>
      <c r="U6"/>
      <c r="V6"/>
      <c r="W6"/>
    </row>
    <row r="7" spans="1:23" s="140" customFormat="1" ht="14.45" customHeight="1" x14ac:dyDescent="0.25">
      <c r="A7" s="703" t="s">
        <v>52</v>
      </c>
      <c r="B7" s="765" t="s">
        <v>1362</v>
      </c>
      <c r="C7" s="765"/>
      <c r="D7" s="765"/>
      <c r="E7" s="765"/>
      <c r="F7" s="765"/>
      <c r="G7" s="765"/>
      <c r="H7" s="765"/>
      <c r="I7" s="765"/>
      <c r="J7" s="766"/>
      <c r="K7" s="755"/>
      <c r="L7" s="755"/>
      <c r="M7" s="756"/>
      <c r="R7"/>
      <c r="S7"/>
      <c r="T7"/>
      <c r="U7"/>
      <c r="V7"/>
      <c r="W7"/>
    </row>
    <row r="8" spans="1:23" s="140" customFormat="1" ht="14.45" customHeight="1" x14ac:dyDescent="0.25">
      <c r="A8" s="703" t="s">
        <v>53</v>
      </c>
      <c r="B8" s="765" t="s">
        <v>1364</v>
      </c>
      <c r="C8" s="765"/>
      <c r="D8" s="765"/>
      <c r="E8" s="765"/>
      <c r="F8" s="765"/>
      <c r="G8" s="765"/>
      <c r="H8" s="765"/>
      <c r="I8" s="765"/>
      <c r="J8" s="766"/>
      <c r="K8" s="757"/>
      <c r="L8" s="757"/>
      <c r="M8" s="758"/>
      <c r="R8"/>
      <c r="S8"/>
      <c r="T8"/>
      <c r="U8"/>
      <c r="V8"/>
      <c r="W8"/>
    </row>
    <row r="9" spans="1:23" ht="15" customHeight="1" x14ac:dyDescent="0.25">
      <c r="A9" s="769" t="s">
        <v>35</v>
      </c>
      <c r="B9" s="771" t="s">
        <v>333</v>
      </c>
      <c r="C9" s="771"/>
      <c r="D9" s="771"/>
      <c r="E9" s="771"/>
      <c r="F9" s="771"/>
      <c r="G9" s="771"/>
      <c r="H9" s="771"/>
      <c r="I9" s="773" t="s">
        <v>685</v>
      </c>
      <c r="J9" s="773"/>
      <c r="K9" s="753" t="s">
        <v>613</v>
      </c>
      <c r="L9" s="753"/>
      <c r="M9" s="754"/>
    </row>
    <row r="10" spans="1:23" x14ac:dyDescent="0.25">
      <c r="A10" s="770" t="s">
        <v>5</v>
      </c>
      <c r="B10" s="772"/>
      <c r="C10" s="772"/>
      <c r="D10" s="772"/>
      <c r="E10" s="772"/>
      <c r="F10" s="772"/>
      <c r="G10" s="772"/>
      <c r="H10" s="772"/>
      <c r="I10" s="753"/>
      <c r="J10" s="753"/>
      <c r="K10" s="753"/>
      <c r="L10" s="753"/>
      <c r="M10" s="754"/>
    </row>
    <row r="11" spans="1:23" ht="16.5" x14ac:dyDescent="0.3">
      <c r="A11" s="710" t="s">
        <v>462</v>
      </c>
      <c r="B11" s="774" t="s">
        <v>4</v>
      </c>
      <c r="C11" s="774"/>
      <c r="D11" s="774"/>
      <c r="E11" s="774"/>
      <c r="F11" s="774"/>
      <c r="G11" s="774"/>
      <c r="H11" s="774"/>
      <c r="I11" s="775">
        <v>3.4296332757243933E-2</v>
      </c>
      <c r="J11" s="775"/>
      <c r="K11" s="776">
        <v>76673.349999999991</v>
      </c>
      <c r="L11" s="776"/>
      <c r="M11" s="777"/>
    </row>
    <row r="12" spans="1:23" ht="16.5" x14ac:dyDescent="0.3">
      <c r="A12" s="710" t="s">
        <v>468</v>
      </c>
      <c r="B12" s="774" t="s">
        <v>560</v>
      </c>
      <c r="C12" s="774"/>
      <c r="D12" s="774"/>
      <c r="E12" s="774"/>
      <c r="F12" s="774"/>
      <c r="G12" s="774"/>
      <c r="H12" s="774"/>
      <c r="I12" s="775">
        <v>3.1246776332543975E-2</v>
      </c>
      <c r="J12" s="775"/>
      <c r="K12" s="776">
        <v>69855.72</v>
      </c>
      <c r="L12" s="776"/>
      <c r="M12" s="777"/>
    </row>
    <row r="13" spans="1:23" ht="16.5" x14ac:dyDescent="0.3">
      <c r="A13" s="710" t="s">
        <v>470</v>
      </c>
      <c r="B13" s="774" t="s">
        <v>209</v>
      </c>
      <c r="C13" s="774"/>
      <c r="D13" s="774"/>
      <c r="E13" s="774"/>
      <c r="F13" s="774"/>
      <c r="G13" s="774"/>
      <c r="H13" s="774"/>
      <c r="I13" s="775">
        <v>0.19237268840091096</v>
      </c>
      <c r="J13" s="775"/>
      <c r="K13" s="776">
        <v>430071.01</v>
      </c>
      <c r="L13" s="776"/>
      <c r="M13" s="777"/>
    </row>
    <row r="14" spans="1:23" ht="16.5" x14ac:dyDescent="0.3">
      <c r="A14" s="710" t="s">
        <v>475</v>
      </c>
      <c r="B14" s="774" t="s">
        <v>99</v>
      </c>
      <c r="C14" s="774"/>
      <c r="D14" s="774"/>
      <c r="E14" s="774"/>
      <c r="F14" s="774"/>
      <c r="G14" s="774"/>
      <c r="H14" s="774"/>
      <c r="I14" s="775">
        <v>6.9196826253065571E-2</v>
      </c>
      <c r="J14" s="775"/>
      <c r="K14" s="776">
        <v>154697.37</v>
      </c>
      <c r="L14" s="776"/>
      <c r="M14" s="777"/>
    </row>
    <row r="15" spans="1:23" ht="16.5" x14ac:dyDescent="0.3">
      <c r="A15" s="710" t="s">
        <v>477</v>
      </c>
      <c r="B15" s="774" t="s">
        <v>102</v>
      </c>
      <c r="C15" s="774"/>
      <c r="D15" s="774"/>
      <c r="E15" s="774"/>
      <c r="F15" s="774"/>
      <c r="G15" s="774"/>
      <c r="H15" s="774"/>
      <c r="I15" s="775">
        <v>6.9359484053250958E-2</v>
      </c>
      <c r="J15" s="775"/>
      <c r="K15" s="776">
        <v>155061.00999999998</v>
      </c>
      <c r="L15" s="776"/>
      <c r="M15" s="777"/>
    </row>
    <row r="16" spans="1:23" ht="16.5" x14ac:dyDescent="0.3">
      <c r="A16" s="710" t="s">
        <v>480</v>
      </c>
      <c r="B16" s="774" t="s">
        <v>105</v>
      </c>
      <c r="C16" s="774"/>
      <c r="D16" s="774"/>
      <c r="E16" s="774"/>
      <c r="F16" s="774"/>
      <c r="G16" s="774"/>
      <c r="H16" s="774"/>
      <c r="I16" s="775">
        <v>0.12085814057872594</v>
      </c>
      <c r="J16" s="775"/>
      <c r="K16" s="776">
        <v>270192.11</v>
      </c>
      <c r="L16" s="776"/>
      <c r="M16" s="777"/>
    </row>
    <row r="17" spans="1:13" ht="16.5" x14ac:dyDescent="0.3">
      <c r="A17" s="710" t="s">
        <v>483</v>
      </c>
      <c r="B17" s="774" t="s">
        <v>108</v>
      </c>
      <c r="C17" s="774"/>
      <c r="D17" s="774"/>
      <c r="E17" s="774"/>
      <c r="F17" s="774"/>
      <c r="G17" s="774"/>
      <c r="H17" s="774"/>
      <c r="I17" s="775">
        <v>6.99526634669069E-2</v>
      </c>
      <c r="J17" s="775"/>
      <c r="K17" s="776">
        <v>156387.13</v>
      </c>
      <c r="L17" s="776"/>
      <c r="M17" s="777"/>
    </row>
    <row r="18" spans="1:13" ht="16.5" x14ac:dyDescent="0.3">
      <c r="A18" s="710" t="s">
        <v>543</v>
      </c>
      <c r="B18" s="774" t="s">
        <v>103</v>
      </c>
      <c r="C18" s="774"/>
      <c r="D18" s="774"/>
      <c r="E18" s="774"/>
      <c r="F18" s="774"/>
      <c r="G18" s="774"/>
      <c r="H18" s="774"/>
      <c r="I18" s="775">
        <v>3.2508286785114748E-2</v>
      </c>
      <c r="J18" s="775"/>
      <c r="K18" s="776">
        <v>72675.97</v>
      </c>
      <c r="L18" s="776"/>
      <c r="M18" s="777"/>
    </row>
    <row r="19" spans="1:13" ht="16.5" x14ac:dyDescent="0.3">
      <c r="A19" s="710" t="s">
        <v>544</v>
      </c>
      <c r="B19" s="774" t="s">
        <v>876</v>
      </c>
      <c r="C19" s="774"/>
      <c r="D19" s="774"/>
      <c r="E19" s="774"/>
      <c r="F19" s="774"/>
      <c r="G19" s="774"/>
      <c r="H19" s="774"/>
      <c r="I19" s="775">
        <v>3.753860136997015E-2</v>
      </c>
      <c r="J19" s="775"/>
      <c r="K19" s="776">
        <v>83921.809999999969</v>
      </c>
      <c r="L19" s="776"/>
      <c r="M19" s="777"/>
    </row>
    <row r="20" spans="1:13" ht="16.5" x14ac:dyDescent="0.3">
      <c r="A20" s="710" t="s">
        <v>545</v>
      </c>
      <c r="B20" s="774" t="s">
        <v>112</v>
      </c>
      <c r="C20" s="774"/>
      <c r="D20" s="774"/>
      <c r="E20" s="774"/>
      <c r="F20" s="774"/>
      <c r="G20" s="774"/>
      <c r="H20" s="774"/>
      <c r="I20" s="775">
        <v>3.7307054207210387E-2</v>
      </c>
      <c r="J20" s="775"/>
      <c r="K20" s="776">
        <v>83404.160000000003</v>
      </c>
      <c r="L20" s="776"/>
      <c r="M20" s="777"/>
    </row>
    <row r="21" spans="1:13" ht="16.5" x14ac:dyDescent="0.3">
      <c r="A21" s="710" t="s">
        <v>546</v>
      </c>
      <c r="B21" s="774" t="s">
        <v>668</v>
      </c>
      <c r="C21" s="774"/>
      <c r="D21" s="774"/>
      <c r="E21" s="774"/>
      <c r="F21" s="774"/>
      <c r="G21" s="774"/>
      <c r="H21" s="774"/>
      <c r="I21" s="775">
        <v>9.2637674257188038E-2</v>
      </c>
      <c r="J21" s="775"/>
      <c r="K21" s="776">
        <v>207102.0499999999</v>
      </c>
      <c r="L21" s="776"/>
      <c r="M21" s="777"/>
    </row>
    <row r="22" spans="1:13" ht="16.5" x14ac:dyDescent="0.3">
      <c r="A22" s="710" t="s">
        <v>547</v>
      </c>
      <c r="B22" s="774" t="s">
        <v>117</v>
      </c>
      <c r="C22" s="774"/>
      <c r="D22" s="774"/>
      <c r="E22" s="774"/>
      <c r="F22" s="774"/>
      <c r="G22" s="774"/>
      <c r="H22" s="774"/>
      <c r="I22" s="775">
        <v>3.8194300530441389E-3</v>
      </c>
      <c r="J22" s="775"/>
      <c r="K22" s="776">
        <v>8538.77</v>
      </c>
      <c r="L22" s="776"/>
      <c r="M22" s="777"/>
    </row>
    <row r="23" spans="1:13" ht="16.5" x14ac:dyDescent="0.3">
      <c r="A23" s="710" t="s">
        <v>548</v>
      </c>
      <c r="B23" s="774" t="s">
        <v>120</v>
      </c>
      <c r="C23" s="774"/>
      <c r="D23" s="774"/>
      <c r="E23" s="774"/>
      <c r="F23" s="774"/>
      <c r="G23" s="774"/>
      <c r="H23" s="774"/>
      <c r="I23" s="775">
        <v>2.8108671513485034E-2</v>
      </c>
      <c r="J23" s="775"/>
      <c r="K23" s="776">
        <v>62840.130000000005</v>
      </c>
      <c r="L23" s="776"/>
      <c r="M23" s="777"/>
    </row>
    <row r="24" spans="1:13" ht="16.5" x14ac:dyDescent="0.3">
      <c r="A24" s="710" t="s">
        <v>549</v>
      </c>
      <c r="B24" s="774" t="s">
        <v>121</v>
      </c>
      <c r="C24" s="774"/>
      <c r="D24" s="774"/>
      <c r="E24" s="774"/>
      <c r="F24" s="774"/>
      <c r="G24" s="774"/>
      <c r="H24" s="774"/>
      <c r="I24" s="775">
        <v>4.2797604841974361E-2</v>
      </c>
      <c r="J24" s="775"/>
      <c r="K24" s="776">
        <v>95678.91</v>
      </c>
      <c r="L24" s="776"/>
      <c r="M24" s="777"/>
    </row>
    <row r="25" spans="1:13" ht="16.5" x14ac:dyDescent="0.3">
      <c r="A25" s="710" t="s">
        <v>550</v>
      </c>
      <c r="B25" s="774" t="s">
        <v>211</v>
      </c>
      <c r="C25" s="774"/>
      <c r="D25" s="774"/>
      <c r="E25" s="774"/>
      <c r="F25" s="774"/>
      <c r="G25" s="774"/>
      <c r="H25" s="774"/>
      <c r="I25" s="775">
        <v>8.986136719168196E-3</v>
      </c>
      <c r="J25" s="775"/>
      <c r="K25" s="776">
        <v>20089.53</v>
      </c>
      <c r="L25" s="776"/>
      <c r="M25" s="777"/>
    </row>
    <row r="26" spans="1:13" ht="16.5" x14ac:dyDescent="0.3">
      <c r="A26" s="710" t="s">
        <v>551</v>
      </c>
      <c r="B26" s="774" t="s">
        <v>446</v>
      </c>
      <c r="C26" s="774"/>
      <c r="D26" s="774"/>
      <c r="E26" s="774"/>
      <c r="F26" s="774"/>
      <c r="G26" s="774"/>
      <c r="H26" s="774"/>
      <c r="I26" s="775">
        <v>3.5512924894187663E-2</v>
      </c>
      <c r="J26" s="775"/>
      <c r="K26" s="776">
        <v>79393.179999999978</v>
      </c>
      <c r="L26" s="776"/>
      <c r="M26" s="777"/>
    </row>
    <row r="27" spans="1:13" ht="16.5" x14ac:dyDescent="0.3">
      <c r="A27" s="710" t="s">
        <v>552</v>
      </c>
      <c r="B27" s="774" t="s">
        <v>576</v>
      </c>
      <c r="C27" s="774"/>
      <c r="D27" s="774"/>
      <c r="E27" s="774"/>
      <c r="F27" s="774"/>
      <c r="G27" s="774"/>
      <c r="H27" s="774"/>
      <c r="I27" s="775">
        <v>4.8930413137661718E-3</v>
      </c>
      <c r="J27" s="775"/>
      <c r="K27" s="776">
        <v>10938.949999999999</v>
      </c>
      <c r="L27" s="776"/>
      <c r="M27" s="777"/>
    </row>
    <row r="28" spans="1:13" ht="16.5" x14ac:dyDescent="0.3">
      <c r="A28" s="710" t="s">
        <v>553</v>
      </c>
      <c r="B28" s="774" t="s">
        <v>880</v>
      </c>
      <c r="C28" s="774"/>
      <c r="D28" s="774"/>
      <c r="E28" s="774"/>
      <c r="F28" s="774"/>
      <c r="G28" s="774"/>
      <c r="H28" s="774"/>
      <c r="I28" s="775">
        <v>1.4131126752911326E-2</v>
      </c>
      <c r="J28" s="775"/>
      <c r="K28" s="776">
        <v>31591.74</v>
      </c>
      <c r="L28" s="776"/>
      <c r="M28" s="777"/>
    </row>
    <row r="29" spans="1:13" ht="16.5" x14ac:dyDescent="0.3">
      <c r="A29" s="710" t="s">
        <v>554</v>
      </c>
      <c r="B29" s="774" t="s">
        <v>1174</v>
      </c>
      <c r="C29" s="774"/>
      <c r="D29" s="774"/>
      <c r="E29" s="774"/>
      <c r="F29" s="774"/>
      <c r="G29" s="774"/>
      <c r="H29" s="774"/>
      <c r="I29" s="775">
        <v>5.1283458341366567E-3</v>
      </c>
      <c r="J29" s="775"/>
      <c r="K29" s="776">
        <v>11465.000000000002</v>
      </c>
      <c r="L29" s="776"/>
      <c r="M29" s="777"/>
    </row>
    <row r="30" spans="1:13" ht="16.5" x14ac:dyDescent="0.3">
      <c r="A30" s="710" t="s">
        <v>555</v>
      </c>
      <c r="B30" s="774" t="s">
        <v>565</v>
      </c>
      <c r="C30" s="774"/>
      <c r="D30" s="774"/>
      <c r="E30" s="774"/>
      <c r="F30" s="774"/>
      <c r="G30" s="774"/>
      <c r="H30" s="774"/>
      <c r="I30" s="775">
        <v>2.615647374421572E-2</v>
      </c>
      <c r="J30" s="775"/>
      <c r="K30" s="776">
        <v>58475.770000000004</v>
      </c>
      <c r="L30" s="776"/>
      <c r="M30" s="777"/>
    </row>
    <row r="31" spans="1:13" ht="16.5" x14ac:dyDescent="0.3">
      <c r="A31" s="710" t="s">
        <v>889</v>
      </c>
      <c r="B31" s="774" t="s">
        <v>566</v>
      </c>
      <c r="C31" s="774"/>
      <c r="D31" s="774"/>
      <c r="E31" s="774"/>
      <c r="F31" s="774"/>
      <c r="G31" s="774"/>
      <c r="H31" s="774"/>
      <c r="I31" s="775">
        <v>4.1624866436001294E-2</v>
      </c>
      <c r="J31" s="775"/>
      <c r="K31" s="776">
        <v>93057.12</v>
      </c>
      <c r="L31" s="776"/>
      <c r="M31" s="777"/>
    </row>
    <row r="32" spans="1:13" ht="16.5" x14ac:dyDescent="0.3">
      <c r="A32" s="710" t="s">
        <v>1182</v>
      </c>
      <c r="B32" s="774" t="s">
        <v>567</v>
      </c>
      <c r="C32" s="774"/>
      <c r="D32" s="774"/>
      <c r="E32" s="774"/>
      <c r="F32" s="774"/>
      <c r="G32" s="774"/>
      <c r="H32" s="774"/>
      <c r="I32" s="775">
        <v>1.5668494349779561E-3</v>
      </c>
      <c r="J32" s="775"/>
      <c r="K32" s="776">
        <v>3502.87</v>
      </c>
      <c r="L32" s="776"/>
      <c r="M32" s="777"/>
    </row>
    <row r="33" spans="1:13" ht="16.5" x14ac:dyDescent="0.3">
      <c r="A33" s="711"/>
      <c r="B33" s="712"/>
      <c r="C33" s="712"/>
      <c r="D33" s="712"/>
      <c r="E33" s="712"/>
      <c r="F33" s="712"/>
      <c r="G33" s="712"/>
      <c r="H33" s="713"/>
      <c r="I33" s="783">
        <v>1</v>
      </c>
      <c r="J33" s="784"/>
      <c r="K33" s="780">
        <v>2235613.6599999997</v>
      </c>
      <c r="L33" s="781"/>
      <c r="M33" s="782"/>
    </row>
    <row r="34" spans="1:13" x14ac:dyDescent="0.25">
      <c r="K34" s="778"/>
      <c r="L34" s="779"/>
      <c r="M34" s="779"/>
    </row>
  </sheetData>
  <mergeCells count="82">
    <mergeCell ref="K34:M34"/>
    <mergeCell ref="B28:H28"/>
    <mergeCell ref="I28:J28"/>
    <mergeCell ref="K28:M28"/>
    <mergeCell ref="B29:H29"/>
    <mergeCell ref="I29:J29"/>
    <mergeCell ref="K29:M29"/>
    <mergeCell ref="K33:M33"/>
    <mergeCell ref="I33:J33"/>
    <mergeCell ref="B30:H30"/>
    <mergeCell ref="I30:J30"/>
    <mergeCell ref="K30:M30"/>
    <mergeCell ref="B31:H31"/>
    <mergeCell ref="I31:J31"/>
    <mergeCell ref="K31:M31"/>
    <mergeCell ref="B32:H32"/>
    <mergeCell ref="I32:J32"/>
    <mergeCell ref="K32:M32"/>
    <mergeCell ref="B24:H24"/>
    <mergeCell ref="I24:J24"/>
    <mergeCell ref="K24:M24"/>
    <mergeCell ref="B25:H25"/>
    <mergeCell ref="I25:J25"/>
    <mergeCell ref="K25:M25"/>
    <mergeCell ref="B26:H26"/>
    <mergeCell ref="I26:J26"/>
    <mergeCell ref="K26:M26"/>
    <mergeCell ref="B27:H27"/>
    <mergeCell ref="I27:J27"/>
    <mergeCell ref="K27:M27"/>
    <mergeCell ref="B22:H22"/>
    <mergeCell ref="I22:J22"/>
    <mergeCell ref="K22:M22"/>
    <mergeCell ref="B23:H23"/>
    <mergeCell ref="I23:J23"/>
    <mergeCell ref="K23:M23"/>
    <mergeCell ref="B20:H20"/>
    <mergeCell ref="I20:J20"/>
    <mergeCell ref="K20:M20"/>
    <mergeCell ref="B21:H21"/>
    <mergeCell ref="I21:J21"/>
    <mergeCell ref="K21:M21"/>
    <mergeCell ref="B18:H18"/>
    <mergeCell ref="I18:J18"/>
    <mergeCell ref="K18:M18"/>
    <mergeCell ref="B19:H19"/>
    <mergeCell ref="I19:J19"/>
    <mergeCell ref="K19:M19"/>
    <mergeCell ref="B16:H16"/>
    <mergeCell ref="I16:J16"/>
    <mergeCell ref="K16:M16"/>
    <mergeCell ref="B17:H17"/>
    <mergeCell ref="I17:J17"/>
    <mergeCell ref="K17:M17"/>
    <mergeCell ref="B14:H14"/>
    <mergeCell ref="I14:J14"/>
    <mergeCell ref="K14:M14"/>
    <mergeCell ref="B15:H15"/>
    <mergeCell ref="I15:J15"/>
    <mergeCell ref="K15:M15"/>
    <mergeCell ref="B13:H13"/>
    <mergeCell ref="I13:J13"/>
    <mergeCell ref="K13:M13"/>
    <mergeCell ref="B11:H11"/>
    <mergeCell ref="I11:J11"/>
    <mergeCell ref="K11:M11"/>
    <mergeCell ref="B12:H12"/>
    <mergeCell ref="I12:J12"/>
    <mergeCell ref="K12:M12"/>
    <mergeCell ref="K9:M10"/>
    <mergeCell ref="K6:M8"/>
    <mergeCell ref="C1:M1"/>
    <mergeCell ref="C3:M3"/>
    <mergeCell ref="A4:M4"/>
    <mergeCell ref="B5:J5"/>
    <mergeCell ref="B6:J6"/>
    <mergeCell ref="K5:M5"/>
    <mergeCell ref="B7:J7"/>
    <mergeCell ref="B8:J8"/>
    <mergeCell ref="A9:A10"/>
    <mergeCell ref="B9:H10"/>
    <mergeCell ref="I9:J10"/>
  </mergeCells>
  <phoneticPr fontId="2" type="noConversion"/>
  <printOptions horizontalCentered="1"/>
  <pageMargins left="0.39370078740157483" right="0.39370078740157483" top="0.39370078740157483" bottom="0.39370078740157483" header="0.31496062992125984" footer="0.31496062992125984"/>
  <pageSetup paperSize="9"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theme="4" tint="0.79998168889431442"/>
    <pageSetUpPr fitToPage="1"/>
  </sheetPr>
  <dimension ref="A1:O534"/>
  <sheetViews>
    <sheetView zoomScaleNormal="100" zoomScaleSheetLayoutView="100" workbookViewId="0">
      <selection activeCell="G19" sqref="G19"/>
    </sheetView>
  </sheetViews>
  <sheetFormatPr defaultColWidth="9.140625" defaultRowHeight="15" x14ac:dyDescent="0.25"/>
  <cols>
    <col min="1" max="1" width="9.140625" style="54"/>
    <col min="2" max="2" width="10.5703125" style="132" customWidth="1"/>
    <col min="3" max="3" width="15.28515625" style="132" customWidth="1"/>
    <col min="4" max="4" width="13" style="132" customWidth="1"/>
    <col min="5" max="5" width="14.140625" style="132" hidden="1" customWidth="1"/>
    <col min="6" max="6" width="12.140625" style="182" customWidth="1"/>
    <col min="7" max="7" width="62.5703125" style="137" customWidth="1"/>
    <col min="8" max="8" width="11.5703125" style="132" customWidth="1"/>
    <col min="9" max="9" width="13.5703125" style="138" customWidth="1"/>
    <col min="10" max="10" width="15.7109375" style="139" customWidth="1"/>
    <col min="11" max="12" width="17.7109375" style="138" customWidth="1"/>
    <col min="13" max="13" width="9.140625" style="132"/>
    <col min="14" max="14" width="14.42578125" style="132" bestFit="1" customWidth="1"/>
    <col min="15" max="16384" width="9.140625" style="132"/>
  </cols>
  <sheetData>
    <row r="1" spans="2:14" x14ac:dyDescent="0.25">
      <c r="B1" s="54"/>
      <c r="C1" s="54"/>
      <c r="D1" s="54"/>
      <c r="E1" s="54"/>
      <c r="F1" s="181"/>
      <c r="G1" s="133"/>
      <c r="H1" s="54"/>
      <c r="I1" s="134"/>
      <c r="J1" s="135"/>
      <c r="K1" s="134"/>
      <c r="L1" s="134"/>
    </row>
    <row r="2" spans="2:14" ht="16.5" x14ac:dyDescent="0.25">
      <c r="B2" s="136"/>
      <c r="C2" s="136"/>
      <c r="D2" s="289" t="s">
        <v>1</v>
      </c>
      <c r="E2" s="289"/>
      <c r="F2" s="290"/>
      <c r="G2" s="291"/>
      <c r="H2" s="286"/>
      <c r="I2" s="224"/>
      <c r="J2" s="287"/>
      <c r="K2" s="224"/>
      <c r="L2" s="224"/>
    </row>
    <row r="3" spans="2:14" ht="16.5" x14ac:dyDescent="0.25">
      <c r="B3" s="54"/>
      <c r="C3" s="54"/>
      <c r="D3" s="256" t="s">
        <v>78</v>
      </c>
      <c r="E3" s="256"/>
      <c r="F3" s="254"/>
      <c r="G3" s="292"/>
      <c r="H3" s="306"/>
      <c r="I3" s="225"/>
      <c r="J3" s="288"/>
      <c r="K3" s="225"/>
      <c r="L3" s="225"/>
    </row>
    <row r="4" spans="2:14" ht="16.5" x14ac:dyDescent="0.25">
      <c r="B4" s="54"/>
      <c r="C4" s="54"/>
      <c r="D4" s="307" t="s">
        <v>26</v>
      </c>
      <c r="E4" s="307"/>
      <c r="F4" s="308"/>
      <c r="G4" s="309"/>
      <c r="H4" s="310"/>
      <c r="I4" s="293"/>
      <c r="J4" s="294"/>
      <c r="K4" s="293"/>
      <c r="L4" s="293"/>
    </row>
    <row r="5" spans="2:14" ht="18" customHeight="1" x14ac:dyDescent="0.25">
      <c r="B5" s="785" t="s">
        <v>13</v>
      </c>
      <c r="C5" s="785"/>
      <c r="D5" s="785"/>
      <c r="E5" s="785"/>
      <c r="F5" s="785"/>
      <c r="G5" s="785"/>
      <c r="H5" s="785"/>
      <c r="I5" s="785"/>
      <c r="J5" s="785"/>
      <c r="K5" s="785"/>
      <c r="L5" s="785"/>
    </row>
    <row r="6" spans="2:14" ht="16.5" customHeight="1" x14ac:dyDescent="0.25">
      <c r="B6" s="230" t="s">
        <v>50</v>
      </c>
      <c r="C6" s="231" t="s">
        <v>1300</v>
      </c>
      <c r="D6" s="232"/>
      <c r="E6" s="232"/>
      <c r="F6" s="233"/>
      <c r="G6" s="231"/>
      <c r="H6" s="231"/>
      <c r="I6" s="234"/>
      <c r="J6" s="226"/>
      <c r="K6" s="786" t="s">
        <v>37</v>
      </c>
      <c r="L6" s="787"/>
    </row>
    <row r="7" spans="2:14" ht="16.5" customHeight="1" x14ac:dyDescent="0.15">
      <c r="B7" s="230" t="s">
        <v>51</v>
      </c>
      <c r="C7" s="231" t="s">
        <v>91</v>
      </c>
      <c r="D7" s="232"/>
      <c r="E7" s="232"/>
      <c r="F7" s="233"/>
      <c r="G7" s="231"/>
      <c r="H7" s="231"/>
      <c r="I7" s="234"/>
      <c r="J7" s="226"/>
      <c r="K7" s="305"/>
      <c r="L7" s="311"/>
    </row>
    <row r="8" spans="2:14" ht="16.5" customHeight="1" x14ac:dyDescent="0.25">
      <c r="B8" s="230" t="s">
        <v>52</v>
      </c>
      <c r="C8" s="231" t="s">
        <v>1362</v>
      </c>
      <c r="D8" s="232"/>
      <c r="E8" s="232"/>
      <c r="F8" s="233"/>
      <c r="G8" s="231"/>
      <c r="H8" s="231"/>
      <c r="I8" s="234"/>
      <c r="J8" s="226"/>
      <c r="K8" s="788" t="s">
        <v>1161</v>
      </c>
      <c r="L8" s="789"/>
    </row>
    <row r="9" spans="2:14" ht="16.5" customHeight="1" x14ac:dyDescent="0.25">
      <c r="B9" s="230" t="s">
        <v>614</v>
      </c>
      <c r="C9" s="235">
        <v>0.22474058685057496</v>
      </c>
      <c r="D9" s="236" t="s">
        <v>293</v>
      </c>
      <c r="E9" s="237">
        <v>0.1665303579205224</v>
      </c>
      <c r="F9" s="238">
        <v>0.1665303579205224</v>
      </c>
      <c r="G9" s="231"/>
      <c r="H9" s="230"/>
      <c r="I9" s="234"/>
      <c r="J9" s="227"/>
      <c r="K9" s="788"/>
      <c r="L9" s="789"/>
    </row>
    <row r="10" spans="2:14" ht="16.5" customHeight="1" x14ac:dyDescent="0.25">
      <c r="B10" s="230" t="s">
        <v>53</v>
      </c>
      <c r="C10" s="239" t="s">
        <v>1364</v>
      </c>
      <c r="D10" s="240"/>
      <c r="E10" s="240"/>
      <c r="F10" s="241"/>
      <c r="G10" s="242"/>
      <c r="H10" s="243"/>
      <c r="I10" s="244"/>
      <c r="J10" s="228"/>
      <c r="K10" s="790"/>
      <c r="L10" s="791"/>
    </row>
    <row r="11" spans="2:14" ht="16.5" customHeight="1" x14ac:dyDescent="0.25">
      <c r="B11" s="230" t="s">
        <v>54</v>
      </c>
      <c r="C11" s="239" t="s">
        <v>686</v>
      </c>
      <c r="D11" s="245"/>
      <c r="E11" s="245"/>
      <c r="F11" s="233"/>
      <c r="G11" s="246"/>
      <c r="H11" s="247"/>
      <c r="I11" s="248"/>
      <c r="J11" s="229"/>
      <c r="K11" s="253" t="s">
        <v>55</v>
      </c>
      <c r="L11" s="254" t="s">
        <v>1369</v>
      </c>
    </row>
    <row r="12" spans="2:14" ht="16.5" customHeight="1" x14ac:dyDescent="0.25">
      <c r="B12" s="312"/>
      <c r="C12" s="313"/>
      <c r="D12" s="314"/>
      <c r="E12" s="314"/>
      <c r="F12" s="315"/>
      <c r="G12" s="316"/>
      <c r="H12" s="317"/>
      <c r="I12" s="318"/>
      <c r="J12" s="319"/>
      <c r="K12" s="320"/>
      <c r="L12" s="321"/>
    </row>
    <row r="13" spans="2:14" ht="25.5" x14ac:dyDescent="0.25">
      <c r="B13" s="249" t="s">
        <v>35</v>
      </c>
      <c r="C13" s="249" t="s">
        <v>42</v>
      </c>
      <c r="D13" s="249" t="s">
        <v>40</v>
      </c>
      <c r="E13" s="249" t="s">
        <v>180</v>
      </c>
      <c r="F13" s="250" t="s">
        <v>30</v>
      </c>
      <c r="G13" s="249" t="s">
        <v>41</v>
      </c>
      <c r="H13" s="249" t="s">
        <v>31</v>
      </c>
      <c r="I13" s="251" t="s">
        <v>32</v>
      </c>
      <c r="J13" s="252" t="s">
        <v>266</v>
      </c>
      <c r="K13" s="251" t="s">
        <v>265</v>
      </c>
      <c r="L13" s="251" t="s">
        <v>613</v>
      </c>
      <c r="M13" s="124" t="s">
        <v>688</v>
      </c>
    </row>
    <row r="14" spans="2:14" ht="16.5" x14ac:dyDescent="0.25">
      <c r="B14" s="356" t="s">
        <v>152</v>
      </c>
      <c r="C14" s="356"/>
      <c r="D14" s="356"/>
      <c r="E14" s="356"/>
      <c r="F14" s="356"/>
      <c r="G14" s="357" t="s">
        <v>1300</v>
      </c>
      <c r="H14" s="356"/>
      <c r="I14" s="358"/>
      <c r="J14" s="359"/>
      <c r="K14" s="358"/>
      <c r="L14" s="360">
        <v>2235613.66</v>
      </c>
      <c r="M14" s="208"/>
      <c r="N14" s="702"/>
    </row>
    <row r="15" spans="2:14" ht="16.5" x14ac:dyDescent="0.25">
      <c r="B15" s="334" t="s">
        <v>462</v>
      </c>
      <c r="C15" s="334"/>
      <c r="D15" s="334"/>
      <c r="E15" s="334"/>
      <c r="F15" s="335"/>
      <c r="G15" s="336" t="s">
        <v>4</v>
      </c>
      <c r="H15" s="337"/>
      <c r="I15" s="338"/>
      <c r="J15" s="339"/>
      <c r="K15" s="338"/>
      <c r="L15" s="340">
        <v>76673.349999999991</v>
      </c>
      <c r="M15" s="216">
        <v>3.4296332757243926E-2</v>
      </c>
      <c r="N15" s="702"/>
    </row>
    <row r="16" spans="2:14" ht="25.5" x14ac:dyDescent="0.25">
      <c r="B16" s="285" t="s">
        <v>463</v>
      </c>
      <c r="C16" s="285" t="s">
        <v>42</v>
      </c>
      <c r="D16" s="285" t="s">
        <v>43</v>
      </c>
      <c r="E16" s="285" t="s">
        <v>463</v>
      </c>
      <c r="F16" s="295">
        <v>99059</v>
      </c>
      <c r="G16" s="296" t="s">
        <v>1370</v>
      </c>
      <c r="H16" s="285" t="s">
        <v>115</v>
      </c>
      <c r="I16" s="297">
        <v>158</v>
      </c>
      <c r="J16" s="298" t="s">
        <v>1371</v>
      </c>
      <c r="K16" s="297">
        <v>75.12</v>
      </c>
      <c r="L16" s="297">
        <v>11868.96</v>
      </c>
      <c r="M16" s="208"/>
      <c r="N16" s="702"/>
    </row>
    <row r="17" spans="2:14" ht="38.25" x14ac:dyDescent="0.25">
      <c r="B17" s="285" t="s">
        <v>464</v>
      </c>
      <c r="C17" s="285" t="s">
        <v>42</v>
      </c>
      <c r="D17" s="285" t="s">
        <v>44</v>
      </c>
      <c r="E17" s="285" t="s">
        <v>464</v>
      </c>
      <c r="F17" s="295">
        <v>101001131</v>
      </c>
      <c r="G17" s="296" t="s">
        <v>1372</v>
      </c>
      <c r="H17" s="285" t="s">
        <v>36</v>
      </c>
      <c r="I17" s="297">
        <v>347.6</v>
      </c>
      <c r="J17" s="298">
        <v>67.599999999999994</v>
      </c>
      <c r="K17" s="297">
        <v>82.79</v>
      </c>
      <c r="L17" s="297">
        <v>28777.8</v>
      </c>
      <c r="M17" s="208"/>
      <c r="N17" s="702"/>
    </row>
    <row r="18" spans="2:14" ht="25.5" x14ac:dyDescent="0.25">
      <c r="B18" s="285" t="s">
        <v>465</v>
      </c>
      <c r="C18" s="285" t="s">
        <v>42</v>
      </c>
      <c r="D18" s="285" t="s">
        <v>45</v>
      </c>
      <c r="E18" s="285" t="s">
        <v>465</v>
      </c>
      <c r="F18" s="295" t="s">
        <v>1206</v>
      </c>
      <c r="G18" s="296" t="s">
        <v>1207</v>
      </c>
      <c r="H18" s="285" t="s">
        <v>36</v>
      </c>
      <c r="I18" s="297">
        <v>6</v>
      </c>
      <c r="J18" s="298">
        <v>760.18999999999994</v>
      </c>
      <c r="K18" s="297">
        <v>931.03</v>
      </c>
      <c r="L18" s="297">
        <v>5586.18</v>
      </c>
      <c r="M18" s="208"/>
      <c r="N18" s="702"/>
    </row>
    <row r="19" spans="2:14" ht="25.5" x14ac:dyDescent="0.25">
      <c r="B19" s="285" t="s">
        <v>466</v>
      </c>
      <c r="C19" s="285" t="s">
        <v>42</v>
      </c>
      <c r="D19" s="285" t="s">
        <v>45</v>
      </c>
      <c r="E19" s="285" t="s">
        <v>466</v>
      </c>
      <c r="F19" s="295" t="s">
        <v>1208</v>
      </c>
      <c r="G19" s="296" t="s">
        <v>1211</v>
      </c>
      <c r="H19" s="285" t="s">
        <v>36</v>
      </c>
      <c r="I19" s="297">
        <v>6</v>
      </c>
      <c r="J19" s="298">
        <v>966.18000000000006</v>
      </c>
      <c r="K19" s="297">
        <v>1183.31</v>
      </c>
      <c r="L19" s="297">
        <v>7099.86</v>
      </c>
      <c r="M19" s="208"/>
      <c r="N19" s="702"/>
    </row>
    <row r="20" spans="2:14" ht="25.5" x14ac:dyDescent="0.25">
      <c r="B20" s="285" t="s">
        <v>467</v>
      </c>
      <c r="C20" s="285" t="s">
        <v>42</v>
      </c>
      <c r="D20" s="285" t="s">
        <v>45</v>
      </c>
      <c r="E20" s="285" t="s">
        <v>467</v>
      </c>
      <c r="F20" s="295" t="s">
        <v>1209</v>
      </c>
      <c r="G20" s="296" t="s">
        <v>1210</v>
      </c>
      <c r="H20" s="285" t="s">
        <v>36</v>
      </c>
      <c r="I20" s="297">
        <v>6</v>
      </c>
      <c r="J20" s="298">
        <v>1052.1700000000003</v>
      </c>
      <c r="K20" s="297">
        <v>1288.6300000000001</v>
      </c>
      <c r="L20" s="297">
        <v>7731.78</v>
      </c>
      <c r="M20" s="208"/>
      <c r="N20" s="702"/>
    </row>
    <row r="21" spans="2:14" ht="38.25" x14ac:dyDescent="0.25">
      <c r="B21" s="285" t="s">
        <v>556</v>
      </c>
      <c r="C21" s="285" t="s">
        <v>42</v>
      </c>
      <c r="D21" s="285" t="s">
        <v>43</v>
      </c>
      <c r="E21" s="285" t="s">
        <v>556</v>
      </c>
      <c r="F21" s="295">
        <v>98525</v>
      </c>
      <c r="G21" s="296" t="s">
        <v>1373</v>
      </c>
      <c r="H21" s="285" t="s">
        <v>36</v>
      </c>
      <c r="I21" s="297">
        <v>1065</v>
      </c>
      <c r="J21" s="298" t="s">
        <v>1374</v>
      </c>
      <c r="K21" s="297">
        <v>0.8</v>
      </c>
      <c r="L21" s="297">
        <v>852</v>
      </c>
      <c r="M21" s="208"/>
      <c r="N21" s="702"/>
    </row>
    <row r="22" spans="2:14" ht="25.5" x14ac:dyDescent="0.25">
      <c r="B22" s="285" t="s">
        <v>557</v>
      </c>
      <c r="C22" s="285" t="s">
        <v>42</v>
      </c>
      <c r="D22" s="285" t="s">
        <v>43</v>
      </c>
      <c r="E22" s="285" t="s">
        <v>557</v>
      </c>
      <c r="F22" s="295">
        <v>95877</v>
      </c>
      <c r="G22" s="296" t="s">
        <v>1375</v>
      </c>
      <c r="H22" s="285" t="s">
        <v>429</v>
      </c>
      <c r="I22" s="297">
        <v>639</v>
      </c>
      <c r="J22" s="298" t="s">
        <v>1376</v>
      </c>
      <c r="K22" s="297">
        <v>2.2599999999999998</v>
      </c>
      <c r="L22" s="297">
        <v>1444.14</v>
      </c>
      <c r="M22" s="208"/>
      <c r="N22" s="702"/>
    </row>
    <row r="23" spans="2:14" x14ac:dyDescent="0.25">
      <c r="B23" s="285" t="s">
        <v>558</v>
      </c>
      <c r="C23" s="285" t="s">
        <v>42</v>
      </c>
      <c r="D23" s="285" t="s">
        <v>45</v>
      </c>
      <c r="E23" s="285" t="s">
        <v>558</v>
      </c>
      <c r="F23" s="295" t="s">
        <v>540</v>
      </c>
      <c r="G23" s="296" t="s">
        <v>579</v>
      </c>
      <c r="H23" s="285" t="s">
        <v>98</v>
      </c>
      <c r="I23" s="297">
        <v>1</v>
      </c>
      <c r="J23" s="298">
        <v>1874.3100000000002</v>
      </c>
      <c r="K23" s="297">
        <v>2295.54</v>
      </c>
      <c r="L23" s="297">
        <v>2295.54</v>
      </c>
      <c r="M23" s="208"/>
      <c r="N23" s="702"/>
    </row>
    <row r="24" spans="2:14" x14ac:dyDescent="0.25">
      <c r="B24" s="285" t="s">
        <v>559</v>
      </c>
      <c r="C24" s="285" t="s">
        <v>42</v>
      </c>
      <c r="D24" s="285" t="s">
        <v>44</v>
      </c>
      <c r="E24" s="285" t="s">
        <v>559</v>
      </c>
      <c r="F24" s="295">
        <v>101003101</v>
      </c>
      <c r="G24" s="296" t="s">
        <v>1377</v>
      </c>
      <c r="H24" s="285" t="s">
        <v>98</v>
      </c>
      <c r="I24" s="297">
        <v>1</v>
      </c>
      <c r="J24" s="298">
        <v>5495.53</v>
      </c>
      <c r="K24" s="297">
        <v>6730.59</v>
      </c>
      <c r="L24" s="297">
        <v>6730.59</v>
      </c>
      <c r="M24" s="208"/>
      <c r="N24" s="702"/>
    </row>
    <row r="25" spans="2:14" x14ac:dyDescent="0.25">
      <c r="B25" s="285" t="s">
        <v>578</v>
      </c>
      <c r="C25" s="285" t="s">
        <v>42</v>
      </c>
      <c r="D25" s="285" t="s">
        <v>44</v>
      </c>
      <c r="E25" s="285" t="s">
        <v>578</v>
      </c>
      <c r="F25" s="295">
        <v>201002161</v>
      </c>
      <c r="G25" s="296" t="s">
        <v>1378</v>
      </c>
      <c r="H25" s="285" t="s">
        <v>98</v>
      </c>
      <c r="I25" s="297">
        <v>10</v>
      </c>
      <c r="J25" s="298">
        <v>350</v>
      </c>
      <c r="K25" s="297">
        <v>428.65</v>
      </c>
      <c r="L25" s="297">
        <v>4286.5</v>
      </c>
      <c r="M25" s="208"/>
      <c r="N25" s="702"/>
    </row>
    <row r="26" spans="2:14" x14ac:dyDescent="0.25">
      <c r="B26" s="285"/>
      <c r="C26" s="285"/>
      <c r="D26" s="285"/>
      <c r="E26" s="285"/>
      <c r="F26" s="295"/>
      <c r="G26" s="296"/>
      <c r="H26" s="285"/>
      <c r="I26" s="297"/>
      <c r="J26" s="298"/>
      <c r="K26" s="297"/>
      <c r="L26" s="297"/>
      <c r="M26" s="208"/>
      <c r="N26" s="702"/>
    </row>
    <row r="27" spans="2:14" ht="16.5" x14ac:dyDescent="0.25">
      <c r="B27" s="334" t="s">
        <v>468</v>
      </c>
      <c r="C27" s="334"/>
      <c r="D27" s="334"/>
      <c r="E27" s="334"/>
      <c r="F27" s="335"/>
      <c r="G27" s="336" t="s">
        <v>560</v>
      </c>
      <c r="H27" s="337"/>
      <c r="I27" s="338"/>
      <c r="J27" s="339"/>
      <c r="K27" s="338"/>
      <c r="L27" s="340">
        <v>69855.72</v>
      </c>
      <c r="M27" s="216">
        <v>3.1246776332543968E-2</v>
      </c>
      <c r="N27" s="702"/>
    </row>
    <row r="28" spans="2:14" ht="25.5" x14ac:dyDescent="0.25">
      <c r="B28" s="285" t="s">
        <v>469</v>
      </c>
      <c r="C28" s="285" t="s">
        <v>42</v>
      </c>
      <c r="D28" s="285" t="s">
        <v>44</v>
      </c>
      <c r="E28" s="285" t="s">
        <v>469</v>
      </c>
      <c r="F28" s="295">
        <v>401002000</v>
      </c>
      <c r="G28" s="296" t="s">
        <v>1379</v>
      </c>
      <c r="H28" s="285" t="s">
        <v>638</v>
      </c>
      <c r="I28" s="297">
        <v>724.87</v>
      </c>
      <c r="J28" s="298">
        <v>78.69</v>
      </c>
      <c r="K28" s="297">
        <v>96.37</v>
      </c>
      <c r="L28" s="297">
        <v>69855.72</v>
      </c>
      <c r="M28" s="208"/>
      <c r="N28" s="702"/>
    </row>
    <row r="29" spans="2:14" x14ac:dyDescent="0.25">
      <c r="B29" s="299"/>
      <c r="C29" s="299"/>
      <c r="D29" s="299"/>
      <c r="E29" s="299"/>
      <c r="F29" s="299"/>
      <c r="G29" s="300"/>
      <c r="H29" s="301"/>
      <c r="I29" s="302"/>
      <c r="J29" s="303"/>
      <c r="K29" s="302"/>
      <c r="L29" s="304"/>
      <c r="M29" s="208"/>
      <c r="N29" s="702"/>
    </row>
    <row r="30" spans="2:14" ht="16.5" x14ac:dyDescent="0.25">
      <c r="B30" s="334" t="s">
        <v>470</v>
      </c>
      <c r="C30" s="334"/>
      <c r="D30" s="334"/>
      <c r="E30" s="334"/>
      <c r="F30" s="335"/>
      <c r="G30" s="336" t="s">
        <v>209</v>
      </c>
      <c r="H30" s="337"/>
      <c r="I30" s="338"/>
      <c r="J30" s="339"/>
      <c r="K30" s="338"/>
      <c r="L30" s="340">
        <v>430071.01</v>
      </c>
      <c r="M30" s="216">
        <v>0.1923726884009109</v>
      </c>
      <c r="N30" s="702"/>
    </row>
    <row r="31" spans="2:14" x14ac:dyDescent="0.25">
      <c r="B31" s="327" t="s">
        <v>471</v>
      </c>
      <c r="C31" s="327"/>
      <c r="D31" s="327"/>
      <c r="E31" s="327"/>
      <c r="F31" s="327"/>
      <c r="G31" s="328" t="s">
        <v>408</v>
      </c>
      <c r="H31" s="329"/>
      <c r="I31" s="330"/>
      <c r="J31" s="331"/>
      <c r="K31" s="330"/>
      <c r="L31" s="332">
        <v>97643.21</v>
      </c>
      <c r="M31" s="208"/>
      <c r="N31" s="702"/>
    </row>
    <row r="32" spans="2:14" ht="38.25" x14ac:dyDescent="0.25">
      <c r="B32" s="285" t="s">
        <v>690</v>
      </c>
      <c r="C32" s="285" t="s">
        <v>42</v>
      </c>
      <c r="D32" s="285" t="s">
        <v>43</v>
      </c>
      <c r="E32" s="285" t="s">
        <v>690</v>
      </c>
      <c r="F32" s="295">
        <v>100899</v>
      </c>
      <c r="G32" s="296" t="s">
        <v>1365</v>
      </c>
      <c r="H32" s="285" t="s">
        <v>115</v>
      </c>
      <c r="I32" s="297">
        <v>622</v>
      </c>
      <c r="J32" s="298" t="s">
        <v>1380</v>
      </c>
      <c r="K32" s="297">
        <v>109.29</v>
      </c>
      <c r="L32" s="297">
        <v>67978.38</v>
      </c>
      <c r="M32" s="208"/>
      <c r="N32" s="702"/>
    </row>
    <row r="33" spans="2:14" ht="25.5" x14ac:dyDescent="0.25">
      <c r="B33" s="285" t="s">
        <v>691</v>
      </c>
      <c r="C33" s="285" t="s">
        <v>42</v>
      </c>
      <c r="D33" s="285" t="s">
        <v>43</v>
      </c>
      <c r="E33" s="285" t="s">
        <v>691</v>
      </c>
      <c r="F33" s="295">
        <v>95583</v>
      </c>
      <c r="G33" s="296" t="s">
        <v>1381</v>
      </c>
      <c r="H33" s="285" t="s">
        <v>673</v>
      </c>
      <c r="I33" s="297">
        <v>267.10000000000002</v>
      </c>
      <c r="J33" s="298" t="s">
        <v>1382</v>
      </c>
      <c r="K33" s="297">
        <v>19.95</v>
      </c>
      <c r="L33" s="297">
        <v>5328.64</v>
      </c>
      <c r="M33" s="208"/>
      <c r="N33" s="702"/>
    </row>
    <row r="34" spans="2:14" x14ac:dyDescent="0.25">
      <c r="B34" s="285" t="s">
        <v>692</v>
      </c>
      <c r="C34" s="285" t="s">
        <v>42</v>
      </c>
      <c r="D34" s="285" t="s">
        <v>43</v>
      </c>
      <c r="E34" s="285" t="s">
        <v>692</v>
      </c>
      <c r="F34" s="295">
        <v>95576</v>
      </c>
      <c r="G34" s="296" t="s">
        <v>1383</v>
      </c>
      <c r="H34" s="285" t="s">
        <v>673</v>
      </c>
      <c r="I34" s="297">
        <v>621.20000000000005</v>
      </c>
      <c r="J34" s="298" t="s">
        <v>1384</v>
      </c>
      <c r="K34" s="297">
        <v>16.38</v>
      </c>
      <c r="L34" s="297">
        <v>10175.25</v>
      </c>
      <c r="M34" s="208"/>
      <c r="N34" s="702"/>
    </row>
    <row r="35" spans="2:14" x14ac:dyDescent="0.25">
      <c r="B35" s="285" t="s">
        <v>693</v>
      </c>
      <c r="C35" s="285" t="s">
        <v>42</v>
      </c>
      <c r="D35" s="285" t="s">
        <v>43</v>
      </c>
      <c r="E35" s="285" t="s">
        <v>693</v>
      </c>
      <c r="F35" s="295">
        <v>95577</v>
      </c>
      <c r="G35" s="296" t="s">
        <v>1385</v>
      </c>
      <c r="H35" s="285" t="s">
        <v>673</v>
      </c>
      <c r="I35" s="297">
        <v>527.79999999999995</v>
      </c>
      <c r="J35" s="298" t="s">
        <v>1386</v>
      </c>
      <c r="K35" s="297">
        <v>14.09</v>
      </c>
      <c r="L35" s="297">
        <v>7436.7</v>
      </c>
      <c r="M35" s="208"/>
      <c r="N35" s="702"/>
    </row>
    <row r="36" spans="2:14" ht="25.5" x14ac:dyDescent="0.25">
      <c r="B36" s="285" t="s">
        <v>694</v>
      </c>
      <c r="C36" s="285" t="s">
        <v>42</v>
      </c>
      <c r="D36" s="285" t="s">
        <v>43</v>
      </c>
      <c r="E36" s="285" t="s">
        <v>694</v>
      </c>
      <c r="F36" s="295">
        <v>95601</v>
      </c>
      <c r="G36" s="296" t="s">
        <v>1387</v>
      </c>
      <c r="H36" s="285" t="s">
        <v>98</v>
      </c>
      <c r="I36" s="297">
        <v>127</v>
      </c>
      <c r="J36" s="298" t="s">
        <v>1388</v>
      </c>
      <c r="K36" s="297">
        <v>21.54</v>
      </c>
      <c r="L36" s="297">
        <v>2735.58</v>
      </c>
      <c r="M36" s="208"/>
      <c r="N36" s="702"/>
    </row>
    <row r="37" spans="2:14" ht="25.5" x14ac:dyDescent="0.25">
      <c r="B37" s="285" t="s">
        <v>695</v>
      </c>
      <c r="C37" s="285" t="s">
        <v>42</v>
      </c>
      <c r="D37" s="285" t="s">
        <v>45</v>
      </c>
      <c r="E37" s="285" t="s">
        <v>695</v>
      </c>
      <c r="F37" s="295" t="s">
        <v>541</v>
      </c>
      <c r="G37" s="296" t="s">
        <v>460</v>
      </c>
      <c r="H37" s="285" t="s">
        <v>98</v>
      </c>
      <c r="I37" s="297">
        <v>1</v>
      </c>
      <c r="J37" s="298">
        <v>3256.74</v>
      </c>
      <c r="K37" s="297">
        <v>3988.66</v>
      </c>
      <c r="L37" s="297">
        <v>3988.66</v>
      </c>
      <c r="M37" s="208"/>
      <c r="N37" s="702"/>
    </row>
    <row r="38" spans="2:14" x14ac:dyDescent="0.25">
      <c r="B38" s="322"/>
      <c r="C38" s="322"/>
      <c r="D38" s="322"/>
      <c r="E38" s="322"/>
      <c r="F38" s="299"/>
      <c r="G38" s="323"/>
      <c r="H38" s="322"/>
      <c r="I38" s="324"/>
      <c r="J38" s="325"/>
      <c r="K38" s="324"/>
      <c r="L38" s="326"/>
      <c r="M38" s="208"/>
      <c r="N38" s="702"/>
    </row>
    <row r="39" spans="2:14" x14ac:dyDescent="0.25">
      <c r="B39" s="327" t="s">
        <v>472</v>
      </c>
      <c r="C39" s="327"/>
      <c r="D39" s="327"/>
      <c r="E39" s="327"/>
      <c r="F39" s="327"/>
      <c r="G39" s="328" t="s">
        <v>410</v>
      </c>
      <c r="H39" s="329"/>
      <c r="I39" s="330"/>
      <c r="J39" s="331"/>
      <c r="K39" s="330"/>
      <c r="L39" s="332">
        <v>42564.75</v>
      </c>
      <c r="M39" s="208"/>
      <c r="N39" s="702"/>
    </row>
    <row r="40" spans="2:14" ht="25.5" x14ac:dyDescent="0.25">
      <c r="B40" s="285" t="s">
        <v>696</v>
      </c>
      <c r="C40" s="285" t="s">
        <v>42</v>
      </c>
      <c r="D40" s="285" t="s">
        <v>43</v>
      </c>
      <c r="E40" s="285" t="s">
        <v>696</v>
      </c>
      <c r="F40" s="295">
        <v>96523</v>
      </c>
      <c r="G40" s="296" t="s">
        <v>1389</v>
      </c>
      <c r="H40" s="285" t="s">
        <v>638</v>
      </c>
      <c r="I40" s="297">
        <v>20.288</v>
      </c>
      <c r="J40" s="298" t="s">
        <v>1390</v>
      </c>
      <c r="K40" s="297">
        <v>111.04</v>
      </c>
      <c r="L40" s="297">
        <v>2252.77</v>
      </c>
      <c r="M40" s="208"/>
      <c r="N40" s="702"/>
    </row>
    <row r="41" spans="2:14" ht="25.5" x14ac:dyDescent="0.25">
      <c r="B41" s="285" t="s">
        <v>697</v>
      </c>
      <c r="C41" s="285" t="s">
        <v>42</v>
      </c>
      <c r="D41" s="285" t="s">
        <v>43</v>
      </c>
      <c r="E41" s="285" t="s">
        <v>697</v>
      </c>
      <c r="F41" s="295">
        <v>96617</v>
      </c>
      <c r="G41" s="296" t="s">
        <v>1391</v>
      </c>
      <c r="H41" s="285" t="s">
        <v>36</v>
      </c>
      <c r="I41" s="297">
        <v>23.310600000000001</v>
      </c>
      <c r="J41" s="298" t="s">
        <v>1392</v>
      </c>
      <c r="K41" s="297">
        <v>22.85</v>
      </c>
      <c r="L41" s="297">
        <v>532.64</v>
      </c>
      <c r="M41" s="208"/>
      <c r="N41" s="702"/>
    </row>
    <row r="42" spans="2:14" ht="25.5" x14ac:dyDescent="0.25">
      <c r="B42" s="285" t="s">
        <v>698</v>
      </c>
      <c r="C42" s="285" t="s">
        <v>42</v>
      </c>
      <c r="D42" s="285" t="s">
        <v>43</v>
      </c>
      <c r="E42" s="285" t="s">
        <v>698</v>
      </c>
      <c r="F42" s="295">
        <v>96534</v>
      </c>
      <c r="G42" s="296" t="s">
        <v>1393</v>
      </c>
      <c r="H42" s="285" t="s">
        <v>36</v>
      </c>
      <c r="I42" s="297">
        <v>103.67</v>
      </c>
      <c r="J42" s="298" t="s">
        <v>1394</v>
      </c>
      <c r="K42" s="297">
        <v>85.08</v>
      </c>
      <c r="L42" s="297">
        <v>8820.24</v>
      </c>
      <c r="M42" s="208"/>
      <c r="N42" s="702"/>
    </row>
    <row r="43" spans="2:14" ht="25.5" x14ac:dyDescent="0.25">
      <c r="B43" s="285" t="s">
        <v>699</v>
      </c>
      <c r="C43" s="285" t="s">
        <v>42</v>
      </c>
      <c r="D43" s="285" t="s">
        <v>43</v>
      </c>
      <c r="E43" s="285" t="s">
        <v>699</v>
      </c>
      <c r="F43" s="295">
        <v>96543</v>
      </c>
      <c r="G43" s="296" t="s">
        <v>1395</v>
      </c>
      <c r="H43" s="285" t="s">
        <v>673</v>
      </c>
      <c r="I43" s="297">
        <v>271.40000000000003</v>
      </c>
      <c r="J43" s="298" t="s">
        <v>1396</v>
      </c>
      <c r="K43" s="297">
        <v>24.49</v>
      </c>
      <c r="L43" s="297">
        <v>6646.58</v>
      </c>
      <c r="M43" s="208"/>
      <c r="N43" s="702"/>
    </row>
    <row r="44" spans="2:14" ht="25.5" x14ac:dyDescent="0.25">
      <c r="B44" s="285" t="s">
        <v>700</v>
      </c>
      <c r="C44" s="285" t="s">
        <v>42</v>
      </c>
      <c r="D44" s="285" t="s">
        <v>43</v>
      </c>
      <c r="E44" s="285" t="s">
        <v>700</v>
      </c>
      <c r="F44" s="295">
        <v>96545</v>
      </c>
      <c r="G44" s="296" t="s">
        <v>1397</v>
      </c>
      <c r="H44" s="285" t="s">
        <v>673</v>
      </c>
      <c r="I44" s="297">
        <v>31.1</v>
      </c>
      <c r="J44" s="298" t="s">
        <v>1398</v>
      </c>
      <c r="K44" s="297">
        <v>20.34</v>
      </c>
      <c r="L44" s="297">
        <v>632.57000000000005</v>
      </c>
      <c r="M44" s="208"/>
      <c r="N44" s="702"/>
    </row>
    <row r="45" spans="2:14" ht="25.5" x14ac:dyDescent="0.25">
      <c r="B45" s="285" t="s">
        <v>701</v>
      </c>
      <c r="C45" s="285" t="s">
        <v>42</v>
      </c>
      <c r="D45" s="285" t="s">
        <v>43</v>
      </c>
      <c r="E45" s="285" t="s">
        <v>701</v>
      </c>
      <c r="F45" s="295">
        <v>96546</v>
      </c>
      <c r="G45" s="296" t="s">
        <v>1399</v>
      </c>
      <c r="H45" s="285" t="s">
        <v>673</v>
      </c>
      <c r="I45" s="297">
        <v>260.40000000000003</v>
      </c>
      <c r="J45" s="298" t="s">
        <v>1400</v>
      </c>
      <c r="K45" s="297">
        <v>17.89</v>
      </c>
      <c r="L45" s="297">
        <v>4658.55</v>
      </c>
      <c r="M45" s="208"/>
      <c r="N45" s="702"/>
    </row>
    <row r="46" spans="2:14" ht="25.5" x14ac:dyDescent="0.25">
      <c r="B46" s="285" t="s">
        <v>702</v>
      </c>
      <c r="C46" s="285" t="s">
        <v>42</v>
      </c>
      <c r="D46" s="285" t="s">
        <v>43</v>
      </c>
      <c r="E46" s="285" t="s">
        <v>702</v>
      </c>
      <c r="F46" s="295">
        <v>104920</v>
      </c>
      <c r="G46" s="296" t="s">
        <v>1401</v>
      </c>
      <c r="H46" s="285" t="s">
        <v>673</v>
      </c>
      <c r="I46" s="297">
        <v>113.6</v>
      </c>
      <c r="J46" s="298" t="s">
        <v>1402</v>
      </c>
      <c r="K46" s="297">
        <v>13.94</v>
      </c>
      <c r="L46" s="297">
        <v>1583.58</v>
      </c>
      <c r="M46" s="208"/>
      <c r="N46" s="702"/>
    </row>
    <row r="47" spans="2:14" ht="38.25" x14ac:dyDescent="0.25">
      <c r="B47" s="285" t="s">
        <v>703</v>
      </c>
      <c r="C47" s="285" t="s">
        <v>42</v>
      </c>
      <c r="D47" s="285" t="s">
        <v>43</v>
      </c>
      <c r="E47" s="285" t="s">
        <v>703</v>
      </c>
      <c r="F47" s="295">
        <v>94965</v>
      </c>
      <c r="G47" s="296" t="s">
        <v>1403</v>
      </c>
      <c r="H47" s="285" t="s">
        <v>638</v>
      </c>
      <c r="I47" s="297">
        <v>12.68</v>
      </c>
      <c r="J47" s="298" t="s">
        <v>1404</v>
      </c>
      <c r="K47" s="297">
        <v>594.69000000000005</v>
      </c>
      <c r="L47" s="297">
        <v>7540.66</v>
      </c>
      <c r="M47" s="208"/>
      <c r="N47" s="702"/>
    </row>
    <row r="48" spans="2:14" ht="25.5" x14ac:dyDescent="0.25">
      <c r="B48" s="285" t="s">
        <v>704</v>
      </c>
      <c r="C48" s="285" t="s">
        <v>42</v>
      </c>
      <c r="D48" s="285" t="s">
        <v>43</v>
      </c>
      <c r="E48" s="285" t="s">
        <v>704</v>
      </c>
      <c r="F48" s="295">
        <v>103670</v>
      </c>
      <c r="G48" s="296" t="s">
        <v>1405</v>
      </c>
      <c r="H48" s="285" t="s">
        <v>638</v>
      </c>
      <c r="I48" s="297">
        <v>12.68</v>
      </c>
      <c r="J48" s="298" t="s">
        <v>1406</v>
      </c>
      <c r="K48" s="297">
        <v>347.87</v>
      </c>
      <c r="L48" s="297">
        <v>4410.99</v>
      </c>
      <c r="M48" s="208"/>
      <c r="N48" s="702"/>
    </row>
    <row r="49" spans="2:14" ht="25.5" x14ac:dyDescent="0.25">
      <c r="B49" s="285" t="s">
        <v>705</v>
      </c>
      <c r="C49" s="285" t="s">
        <v>42</v>
      </c>
      <c r="D49" s="285" t="s">
        <v>43</v>
      </c>
      <c r="E49" s="285" t="s">
        <v>705</v>
      </c>
      <c r="F49" s="295">
        <v>98557</v>
      </c>
      <c r="G49" s="296" t="s">
        <v>1407</v>
      </c>
      <c r="H49" s="285" t="s">
        <v>36</v>
      </c>
      <c r="I49" s="297">
        <v>103.67</v>
      </c>
      <c r="J49" s="298" t="s">
        <v>1408</v>
      </c>
      <c r="K49" s="297">
        <v>50.63</v>
      </c>
      <c r="L49" s="297">
        <v>5248.81</v>
      </c>
      <c r="M49" s="208"/>
      <c r="N49" s="702"/>
    </row>
    <row r="50" spans="2:14" ht="25.5" x14ac:dyDescent="0.25">
      <c r="B50" s="285" t="s">
        <v>1287</v>
      </c>
      <c r="C50" s="285" t="s">
        <v>42</v>
      </c>
      <c r="D50" s="285" t="s">
        <v>43</v>
      </c>
      <c r="E50" s="285" t="s">
        <v>1287</v>
      </c>
      <c r="F50" s="295">
        <v>93382</v>
      </c>
      <c r="G50" s="296" t="s">
        <v>1409</v>
      </c>
      <c r="H50" s="285" t="s">
        <v>638</v>
      </c>
      <c r="I50" s="297">
        <v>7.6080000000000005</v>
      </c>
      <c r="J50" s="298" t="s">
        <v>1410</v>
      </c>
      <c r="K50" s="297">
        <v>31.2</v>
      </c>
      <c r="L50" s="297">
        <v>237.36</v>
      </c>
      <c r="M50" s="208"/>
      <c r="N50" s="702"/>
    </row>
    <row r="51" spans="2:14" x14ac:dyDescent="0.25">
      <c r="B51" s="322"/>
      <c r="C51" s="322"/>
      <c r="D51" s="322"/>
      <c r="E51" s="322"/>
      <c r="F51" s="299"/>
      <c r="G51" s="323"/>
      <c r="H51" s="322"/>
      <c r="I51" s="324"/>
      <c r="J51" s="325"/>
      <c r="K51" s="324"/>
      <c r="L51" s="326"/>
      <c r="M51" s="208"/>
      <c r="N51" s="702"/>
    </row>
    <row r="52" spans="2:14" x14ac:dyDescent="0.25">
      <c r="B52" s="327" t="s">
        <v>473</v>
      </c>
      <c r="C52" s="327"/>
      <c r="D52" s="327"/>
      <c r="E52" s="327"/>
      <c r="F52" s="327"/>
      <c r="G52" s="328" t="s">
        <v>422</v>
      </c>
      <c r="H52" s="329"/>
      <c r="I52" s="330"/>
      <c r="J52" s="331"/>
      <c r="K52" s="330"/>
      <c r="L52" s="332">
        <v>69032.87</v>
      </c>
      <c r="M52" s="208"/>
      <c r="N52" s="702"/>
    </row>
    <row r="53" spans="2:14" ht="25.5" x14ac:dyDescent="0.25">
      <c r="B53" s="285" t="s">
        <v>706</v>
      </c>
      <c r="C53" s="285" t="s">
        <v>42</v>
      </c>
      <c r="D53" s="285" t="s">
        <v>43</v>
      </c>
      <c r="E53" s="285" t="s">
        <v>706</v>
      </c>
      <c r="F53" s="295">
        <v>96527</v>
      </c>
      <c r="G53" s="296" t="s">
        <v>1411</v>
      </c>
      <c r="H53" s="285" t="s">
        <v>638</v>
      </c>
      <c r="I53" s="297">
        <v>19.616000000000003</v>
      </c>
      <c r="J53" s="298" t="s">
        <v>1412</v>
      </c>
      <c r="K53" s="297">
        <v>122.24</v>
      </c>
      <c r="L53" s="297">
        <v>2397.85</v>
      </c>
      <c r="M53" s="208"/>
      <c r="N53" s="702"/>
    </row>
    <row r="54" spans="2:14" ht="25.5" x14ac:dyDescent="0.25">
      <c r="B54" s="285" t="s">
        <v>707</v>
      </c>
      <c r="C54" s="285" t="s">
        <v>42</v>
      </c>
      <c r="D54" s="285" t="s">
        <v>43</v>
      </c>
      <c r="E54" s="285" t="s">
        <v>707</v>
      </c>
      <c r="F54" s="295">
        <v>96536</v>
      </c>
      <c r="G54" s="296" t="s">
        <v>1413</v>
      </c>
      <c r="H54" s="285" t="s">
        <v>36</v>
      </c>
      <c r="I54" s="297">
        <v>243.32999999999998</v>
      </c>
      <c r="J54" s="298" t="s">
        <v>1414</v>
      </c>
      <c r="K54" s="297">
        <v>73.930000000000007</v>
      </c>
      <c r="L54" s="297">
        <v>17989.38</v>
      </c>
      <c r="M54" s="208"/>
      <c r="N54" s="702"/>
    </row>
    <row r="55" spans="2:14" ht="25.5" x14ac:dyDescent="0.25">
      <c r="B55" s="285" t="s">
        <v>708</v>
      </c>
      <c r="C55" s="285" t="s">
        <v>42</v>
      </c>
      <c r="D55" s="285" t="s">
        <v>43</v>
      </c>
      <c r="E55" s="285" t="s">
        <v>708</v>
      </c>
      <c r="F55" s="295">
        <v>95241</v>
      </c>
      <c r="G55" s="296" t="s">
        <v>1415</v>
      </c>
      <c r="H55" s="285" t="s">
        <v>36</v>
      </c>
      <c r="I55" s="297">
        <v>194.66399999999999</v>
      </c>
      <c r="J55" s="298" t="s">
        <v>1416</v>
      </c>
      <c r="K55" s="297">
        <v>42.22</v>
      </c>
      <c r="L55" s="297">
        <v>8218.7099999999991</v>
      </c>
      <c r="M55" s="208"/>
      <c r="N55" s="702"/>
    </row>
    <row r="56" spans="2:14" ht="25.5" x14ac:dyDescent="0.25">
      <c r="B56" s="285" t="s">
        <v>709</v>
      </c>
      <c r="C56" s="285" t="s">
        <v>42</v>
      </c>
      <c r="D56" s="285" t="s">
        <v>43</v>
      </c>
      <c r="E56" s="285" t="s">
        <v>709</v>
      </c>
      <c r="F56" s="295">
        <v>92759</v>
      </c>
      <c r="G56" s="296" t="s">
        <v>1417</v>
      </c>
      <c r="H56" s="285" t="s">
        <v>673</v>
      </c>
      <c r="I56" s="297">
        <v>290.10000000000002</v>
      </c>
      <c r="J56" s="298" t="s">
        <v>1418</v>
      </c>
      <c r="K56" s="297">
        <v>17.829999999999998</v>
      </c>
      <c r="L56" s="297">
        <v>5172.4799999999996</v>
      </c>
      <c r="M56" s="208"/>
      <c r="N56" s="702"/>
    </row>
    <row r="57" spans="2:14" ht="25.5" x14ac:dyDescent="0.25">
      <c r="B57" s="285" t="s">
        <v>710</v>
      </c>
      <c r="C57" s="285" t="s">
        <v>42</v>
      </c>
      <c r="D57" s="285" t="s">
        <v>43</v>
      </c>
      <c r="E57" s="285" t="s">
        <v>710</v>
      </c>
      <c r="F57" s="295">
        <v>92760</v>
      </c>
      <c r="G57" s="296" t="s">
        <v>1419</v>
      </c>
      <c r="H57" s="285" t="s">
        <v>673</v>
      </c>
      <c r="I57" s="297">
        <v>2.6</v>
      </c>
      <c r="J57" s="298" t="s">
        <v>1420</v>
      </c>
      <c r="K57" s="297">
        <v>17.04</v>
      </c>
      <c r="L57" s="297">
        <v>44.3</v>
      </c>
      <c r="M57" s="208"/>
      <c r="N57" s="702"/>
    </row>
    <row r="58" spans="2:14" ht="25.5" x14ac:dyDescent="0.25">
      <c r="B58" s="285" t="s">
        <v>711</v>
      </c>
      <c r="C58" s="285" t="s">
        <v>42</v>
      </c>
      <c r="D58" s="285" t="s">
        <v>43</v>
      </c>
      <c r="E58" s="285" t="s">
        <v>711</v>
      </c>
      <c r="F58" s="295">
        <v>92761</v>
      </c>
      <c r="G58" s="296" t="s">
        <v>1421</v>
      </c>
      <c r="H58" s="285" t="s">
        <v>673</v>
      </c>
      <c r="I58" s="297">
        <v>493.6</v>
      </c>
      <c r="J58" s="298" t="s">
        <v>1422</v>
      </c>
      <c r="K58" s="297">
        <v>16.14</v>
      </c>
      <c r="L58" s="297">
        <v>7966.7</v>
      </c>
      <c r="M58" s="208"/>
      <c r="N58" s="702"/>
    </row>
    <row r="59" spans="2:14" ht="25.5" x14ac:dyDescent="0.25">
      <c r="B59" s="285" t="s">
        <v>712</v>
      </c>
      <c r="C59" s="285" t="s">
        <v>42</v>
      </c>
      <c r="D59" s="285" t="s">
        <v>43</v>
      </c>
      <c r="E59" s="285" t="s">
        <v>712</v>
      </c>
      <c r="F59" s="295">
        <v>92762</v>
      </c>
      <c r="G59" s="296" t="s">
        <v>1423</v>
      </c>
      <c r="H59" s="285" t="s">
        <v>673</v>
      </c>
      <c r="I59" s="297">
        <v>154.5</v>
      </c>
      <c r="J59" s="298" t="s">
        <v>1424</v>
      </c>
      <c r="K59" s="297">
        <v>14.48</v>
      </c>
      <c r="L59" s="297">
        <v>2237.16</v>
      </c>
      <c r="M59" s="208"/>
      <c r="N59" s="702"/>
    </row>
    <row r="60" spans="2:14" ht="31.5" customHeight="1" x14ac:dyDescent="0.25">
      <c r="B60" s="285" t="s">
        <v>713</v>
      </c>
      <c r="C60" s="285" t="s">
        <v>42</v>
      </c>
      <c r="D60" s="285" t="s">
        <v>43</v>
      </c>
      <c r="E60" s="285" t="s">
        <v>713</v>
      </c>
      <c r="F60" s="295">
        <v>104920</v>
      </c>
      <c r="G60" s="296" t="s">
        <v>1401</v>
      </c>
      <c r="H60" s="285" t="s">
        <v>673</v>
      </c>
      <c r="I60" s="297">
        <v>51.1</v>
      </c>
      <c r="J60" s="298" t="s">
        <v>1402</v>
      </c>
      <c r="K60" s="297">
        <v>13.94</v>
      </c>
      <c r="L60" s="297">
        <v>712.33</v>
      </c>
      <c r="M60" s="208"/>
      <c r="N60" s="702"/>
    </row>
    <row r="61" spans="2:14" ht="31.5" customHeight="1" x14ac:dyDescent="0.25">
      <c r="B61" s="285" t="s">
        <v>714</v>
      </c>
      <c r="C61" s="285" t="s">
        <v>42</v>
      </c>
      <c r="D61" s="285" t="s">
        <v>43</v>
      </c>
      <c r="E61" s="285" t="s">
        <v>714</v>
      </c>
      <c r="F61" s="295">
        <v>104921</v>
      </c>
      <c r="G61" s="296" t="s">
        <v>1425</v>
      </c>
      <c r="H61" s="285" t="s">
        <v>673</v>
      </c>
      <c r="I61" s="297">
        <v>14.3</v>
      </c>
      <c r="J61" s="298" t="s">
        <v>1426</v>
      </c>
      <c r="K61" s="297">
        <v>13.21</v>
      </c>
      <c r="L61" s="297">
        <v>188.9</v>
      </c>
      <c r="M61" s="208"/>
      <c r="N61" s="702"/>
    </row>
    <row r="62" spans="2:14" ht="38.25" x14ac:dyDescent="0.25">
      <c r="B62" s="285" t="s">
        <v>972</v>
      </c>
      <c r="C62" s="285" t="s">
        <v>42</v>
      </c>
      <c r="D62" s="285" t="s">
        <v>43</v>
      </c>
      <c r="E62" s="285" t="s">
        <v>972</v>
      </c>
      <c r="F62" s="295">
        <v>94965</v>
      </c>
      <c r="G62" s="296" t="s">
        <v>1403</v>
      </c>
      <c r="H62" s="285" t="s">
        <v>638</v>
      </c>
      <c r="I62" s="297">
        <v>12.260000000000002</v>
      </c>
      <c r="J62" s="298" t="s">
        <v>1404</v>
      </c>
      <c r="K62" s="297">
        <v>594.69000000000005</v>
      </c>
      <c r="L62" s="297">
        <v>7290.89</v>
      </c>
      <c r="M62" s="208"/>
      <c r="N62" s="702"/>
    </row>
    <row r="63" spans="2:14" ht="25.5" x14ac:dyDescent="0.25">
      <c r="B63" s="285" t="s">
        <v>973</v>
      </c>
      <c r="C63" s="285" t="s">
        <v>42</v>
      </c>
      <c r="D63" s="285" t="s">
        <v>43</v>
      </c>
      <c r="E63" s="285" t="s">
        <v>973</v>
      </c>
      <c r="F63" s="295">
        <v>103670</v>
      </c>
      <c r="G63" s="296" t="s">
        <v>1405</v>
      </c>
      <c r="H63" s="285" t="s">
        <v>638</v>
      </c>
      <c r="I63" s="297">
        <v>12.260000000000002</v>
      </c>
      <c r="J63" s="298" t="s">
        <v>1406</v>
      </c>
      <c r="K63" s="297">
        <v>347.87</v>
      </c>
      <c r="L63" s="297">
        <v>4264.88</v>
      </c>
      <c r="M63" s="208"/>
      <c r="N63" s="702"/>
    </row>
    <row r="64" spans="2:14" ht="25.5" x14ac:dyDescent="0.25">
      <c r="B64" s="285" t="s">
        <v>1288</v>
      </c>
      <c r="C64" s="285" t="s">
        <v>42</v>
      </c>
      <c r="D64" s="285" t="s">
        <v>43</v>
      </c>
      <c r="E64" s="285" t="s">
        <v>1288</v>
      </c>
      <c r="F64" s="295">
        <v>98557</v>
      </c>
      <c r="G64" s="296" t="s">
        <v>1407</v>
      </c>
      <c r="H64" s="285" t="s">
        <v>36</v>
      </c>
      <c r="I64" s="297">
        <v>243.32999999999998</v>
      </c>
      <c r="J64" s="298" t="s">
        <v>1408</v>
      </c>
      <c r="K64" s="297">
        <v>50.63</v>
      </c>
      <c r="L64" s="297">
        <v>12319.79</v>
      </c>
      <c r="M64" s="208"/>
      <c r="N64" s="702"/>
    </row>
    <row r="65" spans="2:15" ht="25.5" x14ac:dyDescent="0.25">
      <c r="B65" s="285" t="s">
        <v>1294</v>
      </c>
      <c r="C65" s="285" t="s">
        <v>42</v>
      </c>
      <c r="D65" s="285" t="s">
        <v>43</v>
      </c>
      <c r="E65" s="285" t="s">
        <v>1294</v>
      </c>
      <c r="F65" s="295">
        <v>93382</v>
      </c>
      <c r="G65" s="296" t="s">
        <v>1409</v>
      </c>
      <c r="H65" s="285" t="s">
        <v>638</v>
      </c>
      <c r="I65" s="297">
        <v>7.3560000000000016</v>
      </c>
      <c r="J65" s="298" t="s">
        <v>1410</v>
      </c>
      <c r="K65" s="297">
        <v>31.2</v>
      </c>
      <c r="L65" s="297">
        <v>229.5</v>
      </c>
      <c r="M65" s="208"/>
      <c r="N65" s="702"/>
    </row>
    <row r="66" spans="2:15" x14ac:dyDescent="0.25">
      <c r="B66" s="322"/>
      <c r="C66" s="322"/>
      <c r="D66" s="322"/>
      <c r="E66" s="322"/>
      <c r="F66" s="299"/>
      <c r="G66" s="323"/>
      <c r="H66" s="322"/>
      <c r="I66" s="324"/>
      <c r="J66" s="325"/>
      <c r="K66" s="324"/>
      <c r="L66" s="326"/>
      <c r="M66" s="208"/>
      <c r="N66" s="702"/>
    </row>
    <row r="67" spans="2:15" x14ac:dyDescent="0.25">
      <c r="B67" s="327" t="s">
        <v>474</v>
      </c>
      <c r="C67" s="327"/>
      <c r="D67" s="327"/>
      <c r="E67" s="327"/>
      <c r="F67" s="327"/>
      <c r="G67" s="328" t="s">
        <v>459</v>
      </c>
      <c r="H67" s="329"/>
      <c r="I67" s="330"/>
      <c r="J67" s="331"/>
      <c r="K67" s="330"/>
      <c r="L67" s="332">
        <v>73618.039999999994</v>
      </c>
      <c r="M67" s="208"/>
      <c r="N67" s="702"/>
    </row>
    <row r="68" spans="2:15" ht="38.25" x14ac:dyDescent="0.25">
      <c r="B68" s="285" t="s">
        <v>715</v>
      </c>
      <c r="C68" s="285" t="s">
        <v>42</v>
      </c>
      <c r="D68" s="285" t="s">
        <v>43</v>
      </c>
      <c r="E68" s="285" t="s">
        <v>715</v>
      </c>
      <c r="F68" s="295">
        <v>92443</v>
      </c>
      <c r="G68" s="296" t="s">
        <v>1427</v>
      </c>
      <c r="H68" s="285" t="s">
        <v>36</v>
      </c>
      <c r="I68" s="297">
        <v>360.53999999999996</v>
      </c>
      <c r="J68" s="298" t="s">
        <v>1428</v>
      </c>
      <c r="K68" s="297">
        <v>72.819999999999993</v>
      </c>
      <c r="L68" s="297">
        <v>26254.52</v>
      </c>
      <c r="M68" s="208"/>
      <c r="N68" s="702"/>
      <c r="O68" s="132" t="s">
        <v>224</v>
      </c>
    </row>
    <row r="69" spans="2:15" ht="25.5" x14ac:dyDescent="0.25">
      <c r="B69" s="285" t="s">
        <v>716</v>
      </c>
      <c r="C69" s="285" t="s">
        <v>42</v>
      </c>
      <c r="D69" s="285" t="s">
        <v>43</v>
      </c>
      <c r="E69" s="285" t="s">
        <v>716</v>
      </c>
      <c r="F69" s="295">
        <v>92759</v>
      </c>
      <c r="G69" s="296" t="s">
        <v>1417</v>
      </c>
      <c r="H69" s="285" t="s">
        <v>673</v>
      </c>
      <c r="I69" s="297">
        <v>551</v>
      </c>
      <c r="J69" s="298" t="s">
        <v>1418</v>
      </c>
      <c r="K69" s="297">
        <v>17.829999999999998</v>
      </c>
      <c r="L69" s="297">
        <v>9824.33</v>
      </c>
      <c r="M69" s="208"/>
      <c r="N69" s="702"/>
    </row>
    <row r="70" spans="2:15" ht="25.5" x14ac:dyDescent="0.25">
      <c r="B70" s="285" t="s">
        <v>717</v>
      </c>
      <c r="C70" s="285" t="s">
        <v>42</v>
      </c>
      <c r="D70" s="285" t="s">
        <v>43</v>
      </c>
      <c r="E70" s="285" t="s">
        <v>717</v>
      </c>
      <c r="F70" s="295">
        <v>92760</v>
      </c>
      <c r="G70" s="296" t="s">
        <v>1419</v>
      </c>
      <c r="H70" s="285" t="s">
        <v>673</v>
      </c>
      <c r="I70" s="297">
        <v>27.3</v>
      </c>
      <c r="J70" s="298" t="s">
        <v>1420</v>
      </c>
      <c r="K70" s="297">
        <v>17.04</v>
      </c>
      <c r="L70" s="297">
        <v>465.19</v>
      </c>
      <c r="M70" s="208"/>
      <c r="N70" s="702"/>
    </row>
    <row r="71" spans="2:15" ht="25.5" x14ac:dyDescent="0.25">
      <c r="B71" s="285" t="s">
        <v>718</v>
      </c>
      <c r="C71" s="285" t="s">
        <v>42</v>
      </c>
      <c r="D71" s="285" t="s">
        <v>43</v>
      </c>
      <c r="E71" s="285" t="s">
        <v>718</v>
      </c>
      <c r="F71" s="295">
        <v>92762</v>
      </c>
      <c r="G71" s="296" t="s">
        <v>1423</v>
      </c>
      <c r="H71" s="285" t="s">
        <v>673</v>
      </c>
      <c r="I71" s="297">
        <v>1160.8999999999999</v>
      </c>
      <c r="J71" s="298" t="s">
        <v>1424</v>
      </c>
      <c r="K71" s="297">
        <v>14.48</v>
      </c>
      <c r="L71" s="297">
        <v>16809.830000000002</v>
      </c>
      <c r="M71" s="208"/>
      <c r="N71" s="702"/>
    </row>
    <row r="72" spans="2:15" ht="25.5" x14ac:dyDescent="0.25">
      <c r="B72" s="285" t="s">
        <v>719</v>
      </c>
      <c r="C72" s="285" t="s">
        <v>42</v>
      </c>
      <c r="D72" s="285" t="s">
        <v>43</v>
      </c>
      <c r="E72" s="285" t="s">
        <v>719</v>
      </c>
      <c r="F72" s="295">
        <v>92763</v>
      </c>
      <c r="G72" s="296" t="s">
        <v>1429</v>
      </c>
      <c r="H72" s="285" t="s">
        <v>673</v>
      </c>
      <c r="I72" s="297">
        <v>436.5</v>
      </c>
      <c r="J72" s="298" t="s">
        <v>1430</v>
      </c>
      <c r="K72" s="297">
        <v>12.22</v>
      </c>
      <c r="L72" s="297">
        <v>5334.03</v>
      </c>
      <c r="M72" s="208"/>
      <c r="N72" s="702"/>
    </row>
    <row r="73" spans="2:15" ht="38.25" x14ac:dyDescent="0.25">
      <c r="B73" s="285" t="s">
        <v>1289</v>
      </c>
      <c r="C73" s="285" t="s">
        <v>42</v>
      </c>
      <c r="D73" s="285" t="s">
        <v>43</v>
      </c>
      <c r="E73" s="285" t="s">
        <v>1289</v>
      </c>
      <c r="F73" s="295">
        <v>94965</v>
      </c>
      <c r="G73" s="296" t="s">
        <v>1403</v>
      </c>
      <c r="H73" s="285" t="s">
        <v>638</v>
      </c>
      <c r="I73" s="297">
        <v>15.84</v>
      </c>
      <c r="J73" s="298" t="s">
        <v>1404</v>
      </c>
      <c r="K73" s="297">
        <v>594.69000000000005</v>
      </c>
      <c r="L73" s="297">
        <v>9419.8799999999992</v>
      </c>
      <c r="M73" s="208"/>
      <c r="N73" s="702"/>
    </row>
    <row r="74" spans="2:15" ht="25.5" x14ac:dyDescent="0.25">
      <c r="B74" s="285" t="s">
        <v>1295</v>
      </c>
      <c r="C74" s="285" t="s">
        <v>42</v>
      </c>
      <c r="D74" s="285" t="s">
        <v>43</v>
      </c>
      <c r="E74" s="285" t="s">
        <v>1295</v>
      </c>
      <c r="F74" s="295">
        <v>103670</v>
      </c>
      <c r="G74" s="296" t="s">
        <v>1405</v>
      </c>
      <c r="H74" s="285" t="s">
        <v>638</v>
      </c>
      <c r="I74" s="297">
        <v>15.84</v>
      </c>
      <c r="J74" s="298" t="s">
        <v>1406</v>
      </c>
      <c r="K74" s="297">
        <v>347.87</v>
      </c>
      <c r="L74" s="297">
        <v>5510.26</v>
      </c>
      <c r="M74" s="208"/>
      <c r="N74" s="702"/>
    </row>
    <row r="75" spans="2:15" x14ac:dyDescent="0.25">
      <c r="B75" s="322"/>
      <c r="C75" s="322"/>
      <c r="D75" s="322"/>
      <c r="E75" s="322"/>
      <c r="F75" s="299"/>
      <c r="G75" s="323"/>
      <c r="H75" s="322"/>
      <c r="I75" s="324"/>
      <c r="J75" s="325"/>
      <c r="K75" s="324"/>
      <c r="L75" s="326"/>
      <c r="M75" s="208"/>
      <c r="N75" s="702"/>
    </row>
    <row r="76" spans="2:15" x14ac:dyDescent="0.25">
      <c r="B76" s="327" t="s">
        <v>610</v>
      </c>
      <c r="C76" s="327"/>
      <c r="D76" s="327"/>
      <c r="E76" s="327"/>
      <c r="F76" s="327"/>
      <c r="G76" s="328" t="s">
        <v>425</v>
      </c>
      <c r="H76" s="329"/>
      <c r="I76" s="330"/>
      <c r="J76" s="331"/>
      <c r="K76" s="330"/>
      <c r="L76" s="332">
        <v>58994.55</v>
      </c>
      <c r="M76" s="208"/>
      <c r="N76" s="702"/>
    </row>
    <row r="77" spans="2:15" ht="38.25" x14ac:dyDescent="0.25">
      <c r="B77" s="285" t="s">
        <v>720</v>
      </c>
      <c r="C77" s="285" t="s">
        <v>42</v>
      </c>
      <c r="D77" s="285" t="s">
        <v>43</v>
      </c>
      <c r="E77" s="285" t="s">
        <v>720</v>
      </c>
      <c r="F77" s="295">
        <v>92475</v>
      </c>
      <c r="G77" s="296" t="s">
        <v>1431</v>
      </c>
      <c r="H77" s="285" t="s">
        <v>36</v>
      </c>
      <c r="I77" s="297">
        <v>237.31</v>
      </c>
      <c r="J77" s="298" t="s">
        <v>1432</v>
      </c>
      <c r="K77" s="297">
        <v>100.53</v>
      </c>
      <c r="L77" s="297">
        <v>23856.77</v>
      </c>
      <c r="M77" s="208"/>
      <c r="N77" s="702"/>
    </row>
    <row r="78" spans="2:15" ht="37.5" customHeight="1" x14ac:dyDescent="0.25">
      <c r="B78" s="285" t="s">
        <v>721</v>
      </c>
      <c r="C78" s="285" t="s">
        <v>42</v>
      </c>
      <c r="D78" s="285" t="s">
        <v>43</v>
      </c>
      <c r="E78" s="285" t="s">
        <v>721</v>
      </c>
      <c r="F78" s="295">
        <v>92759</v>
      </c>
      <c r="G78" s="296" t="s">
        <v>1417</v>
      </c>
      <c r="H78" s="285" t="s">
        <v>673</v>
      </c>
      <c r="I78" s="297">
        <v>457</v>
      </c>
      <c r="J78" s="298" t="s">
        <v>1418</v>
      </c>
      <c r="K78" s="297">
        <v>17.829999999999998</v>
      </c>
      <c r="L78" s="297">
        <v>8148.31</v>
      </c>
      <c r="M78" s="208"/>
      <c r="N78" s="702"/>
    </row>
    <row r="79" spans="2:15" ht="37.5" customHeight="1" x14ac:dyDescent="0.25">
      <c r="B79" s="285" t="s">
        <v>722</v>
      </c>
      <c r="C79" s="285" t="s">
        <v>42</v>
      </c>
      <c r="D79" s="285" t="s">
        <v>43</v>
      </c>
      <c r="E79" s="285" t="s">
        <v>722</v>
      </c>
      <c r="F79" s="295">
        <v>92760</v>
      </c>
      <c r="G79" s="296" t="s">
        <v>1419</v>
      </c>
      <c r="H79" s="285" t="s">
        <v>673</v>
      </c>
      <c r="I79" s="297">
        <v>11.7</v>
      </c>
      <c r="J79" s="298" t="s">
        <v>1420</v>
      </c>
      <c r="K79" s="297">
        <v>17.04</v>
      </c>
      <c r="L79" s="297">
        <v>199.36</v>
      </c>
      <c r="M79" s="208"/>
      <c r="N79" s="702"/>
    </row>
    <row r="80" spans="2:15" ht="25.5" x14ac:dyDescent="0.25">
      <c r="B80" s="285" t="s">
        <v>723</v>
      </c>
      <c r="C80" s="285" t="s">
        <v>42</v>
      </c>
      <c r="D80" s="285" t="s">
        <v>43</v>
      </c>
      <c r="E80" s="285" t="s">
        <v>723</v>
      </c>
      <c r="F80" s="295">
        <v>92761</v>
      </c>
      <c r="G80" s="296" t="s">
        <v>1421</v>
      </c>
      <c r="H80" s="285" t="s">
        <v>673</v>
      </c>
      <c r="I80" s="297">
        <v>682.30000000000007</v>
      </c>
      <c r="J80" s="298" t="s">
        <v>1422</v>
      </c>
      <c r="K80" s="297">
        <v>16.14</v>
      </c>
      <c r="L80" s="297">
        <v>11012.32</v>
      </c>
      <c r="M80" s="208"/>
      <c r="N80" s="702"/>
    </row>
    <row r="81" spans="2:14" ht="25.5" x14ac:dyDescent="0.25">
      <c r="B81" s="285" t="s">
        <v>724</v>
      </c>
      <c r="C81" s="285" t="s">
        <v>42</v>
      </c>
      <c r="D81" s="285" t="s">
        <v>43</v>
      </c>
      <c r="E81" s="285" t="s">
        <v>724</v>
      </c>
      <c r="F81" s="295">
        <v>92762</v>
      </c>
      <c r="G81" s="296" t="s">
        <v>1423</v>
      </c>
      <c r="H81" s="285" t="s">
        <v>673</v>
      </c>
      <c r="I81" s="297">
        <v>90.800000000000011</v>
      </c>
      <c r="J81" s="298" t="s">
        <v>1424</v>
      </c>
      <c r="K81" s="297">
        <v>14.48</v>
      </c>
      <c r="L81" s="297">
        <v>1314.78</v>
      </c>
      <c r="M81" s="208"/>
      <c r="N81" s="702"/>
    </row>
    <row r="82" spans="2:14" ht="25.5" x14ac:dyDescent="0.25">
      <c r="B82" s="285" t="s">
        <v>974</v>
      </c>
      <c r="C82" s="285" t="s">
        <v>42</v>
      </c>
      <c r="D82" s="285" t="s">
        <v>43</v>
      </c>
      <c r="E82" s="285" t="s">
        <v>974</v>
      </c>
      <c r="F82" s="295">
        <v>92763</v>
      </c>
      <c r="G82" s="296" t="s">
        <v>1429</v>
      </c>
      <c r="H82" s="285" t="s">
        <v>673</v>
      </c>
      <c r="I82" s="297">
        <v>82.1</v>
      </c>
      <c r="J82" s="298" t="s">
        <v>1430</v>
      </c>
      <c r="K82" s="297">
        <v>12.22</v>
      </c>
      <c r="L82" s="297">
        <v>1003.26</v>
      </c>
      <c r="M82" s="208"/>
      <c r="N82" s="702"/>
    </row>
    <row r="83" spans="2:14" ht="38.25" x14ac:dyDescent="0.25">
      <c r="B83" s="285" t="s">
        <v>975</v>
      </c>
      <c r="C83" s="285" t="s">
        <v>42</v>
      </c>
      <c r="D83" s="285" t="s">
        <v>43</v>
      </c>
      <c r="E83" s="285" t="s">
        <v>975</v>
      </c>
      <c r="F83" s="295">
        <v>94965</v>
      </c>
      <c r="G83" s="296" t="s">
        <v>1403</v>
      </c>
      <c r="H83" s="285" t="s">
        <v>638</v>
      </c>
      <c r="I83" s="297">
        <v>14.28</v>
      </c>
      <c r="J83" s="298" t="s">
        <v>1404</v>
      </c>
      <c r="K83" s="297">
        <v>594.69000000000005</v>
      </c>
      <c r="L83" s="297">
        <v>8492.17</v>
      </c>
      <c r="M83" s="208"/>
      <c r="N83" s="702"/>
    </row>
    <row r="84" spans="2:14" ht="25.5" x14ac:dyDescent="0.25">
      <c r="B84" s="285" t="s">
        <v>976</v>
      </c>
      <c r="C84" s="285" t="s">
        <v>42</v>
      </c>
      <c r="D84" s="285" t="s">
        <v>43</v>
      </c>
      <c r="E84" s="285" t="s">
        <v>976</v>
      </c>
      <c r="F84" s="295">
        <v>103670</v>
      </c>
      <c r="G84" s="296" t="s">
        <v>1405</v>
      </c>
      <c r="H84" s="285" t="s">
        <v>638</v>
      </c>
      <c r="I84" s="297">
        <v>14.28</v>
      </c>
      <c r="J84" s="298" t="s">
        <v>1406</v>
      </c>
      <c r="K84" s="297">
        <v>347.87</v>
      </c>
      <c r="L84" s="297">
        <v>4967.58</v>
      </c>
      <c r="M84" s="208"/>
      <c r="N84" s="702"/>
    </row>
    <row r="85" spans="2:14" x14ac:dyDescent="0.25">
      <c r="B85" s="322"/>
      <c r="C85" s="322"/>
      <c r="D85" s="322"/>
      <c r="E85" s="322"/>
      <c r="F85" s="299"/>
      <c r="G85" s="323"/>
      <c r="H85" s="322"/>
      <c r="I85" s="324"/>
      <c r="J85" s="325"/>
      <c r="K85" s="324"/>
      <c r="L85" s="326"/>
      <c r="M85" s="208"/>
      <c r="N85" s="702"/>
    </row>
    <row r="86" spans="2:14" x14ac:dyDescent="0.25">
      <c r="B86" s="327" t="s">
        <v>628</v>
      </c>
      <c r="C86" s="327"/>
      <c r="D86" s="327"/>
      <c r="E86" s="327"/>
      <c r="F86" s="327"/>
      <c r="G86" s="328" t="s">
        <v>617</v>
      </c>
      <c r="H86" s="329"/>
      <c r="I86" s="330"/>
      <c r="J86" s="331"/>
      <c r="K86" s="330"/>
      <c r="L86" s="332">
        <v>12714.23</v>
      </c>
      <c r="M86" s="208"/>
      <c r="N86" s="702"/>
    </row>
    <row r="87" spans="2:14" ht="38.25" x14ac:dyDescent="0.25">
      <c r="B87" s="285" t="s">
        <v>725</v>
      </c>
      <c r="C87" s="285" t="s">
        <v>42</v>
      </c>
      <c r="D87" s="285" t="s">
        <v>43</v>
      </c>
      <c r="E87" s="285" t="s">
        <v>725</v>
      </c>
      <c r="F87" s="295">
        <v>92475</v>
      </c>
      <c r="G87" s="296" t="s">
        <v>1431</v>
      </c>
      <c r="H87" s="285" t="s">
        <v>36</v>
      </c>
      <c r="I87" s="297">
        <v>52.41</v>
      </c>
      <c r="J87" s="298" t="s">
        <v>1432</v>
      </c>
      <c r="K87" s="297">
        <v>100.53</v>
      </c>
      <c r="L87" s="297">
        <v>5268.77</v>
      </c>
      <c r="M87" s="208"/>
      <c r="N87" s="702"/>
    </row>
    <row r="88" spans="2:14" ht="25.5" x14ac:dyDescent="0.25">
      <c r="B88" s="285" t="s">
        <v>726</v>
      </c>
      <c r="C88" s="285" t="s">
        <v>42</v>
      </c>
      <c r="D88" s="285" t="s">
        <v>43</v>
      </c>
      <c r="E88" s="285" t="s">
        <v>726</v>
      </c>
      <c r="F88" s="295">
        <v>92759</v>
      </c>
      <c r="G88" s="296" t="s">
        <v>1417</v>
      </c>
      <c r="H88" s="285" t="s">
        <v>673</v>
      </c>
      <c r="I88" s="297">
        <v>129.70000000000002</v>
      </c>
      <c r="J88" s="298" t="s">
        <v>1418</v>
      </c>
      <c r="K88" s="297">
        <v>17.829999999999998</v>
      </c>
      <c r="L88" s="297">
        <v>2312.5500000000002</v>
      </c>
      <c r="M88" s="208"/>
      <c r="N88" s="702"/>
    </row>
    <row r="89" spans="2:14" ht="25.5" x14ac:dyDescent="0.25">
      <c r="B89" s="285" t="s">
        <v>727</v>
      </c>
      <c r="C89" s="285" t="s">
        <v>42</v>
      </c>
      <c r="D89" s="285" t="s">
        <v>43</v>
      </c>
      <c r="E89" s="285" t="s">
        <v>727</v>
      </c>
      <c r="F89" s="295">
        <v>92761</v>
      </c>
      <c r="G89" s="296" t="s">
        <v>1421</v>
      </c>
      <c r="H89" s="285" t="s">
        <v>673</v>
      </c>
      <c r="I89" s="297">
        <v>176.7</v>
      </c>
      <c r="J89" s="298" t="s">
        <v>1422</v>
      </c>
      <c r="K89" s="297">
        <v>16.14</v>
      </c>
      <c r="L89" s="297">
        <v>2851.93</v>
      </c>
      <c r="M89" s="208"/>
      <c r="N89" s="702"/>
    </row>
    <row r="90" spans="2:14" ht="38.25" x14ac:dyDescent="0.25">
      <c r="B90" s="285" t="s">
        <v>728</v>
      </c>
      <c r="C90" s="285" t="s">
        <v>42</v>
      </c>
      <c r="D90" s="285" t="s">
        <v>43</v>
      </c>
      <c r="E90" s="285" t="s">
        <v>728</v>
      </c>
      <c r="F90" s="295">
        <v>94965</v>
      </c>
      <c r="G90" s="296" t="s">
        <v>1403</v>
      </c>
      <c r="H90" s="285" t="s">
        <v>638</v>
      </c>
      <c r="I90" s="297">
        <v>2.42</v>
      </c>
      <c r="J90" s="298" t="s">
        <v>1404</v>
      </c>
      <c r="K90" s="297">
        <v>594.69000000000005</v>
      </c>
      <c r="L90" s="297">
        <v>1439.14</v>
      </c>
      <c r="M90" s="208"/>
      <c r="N90" s="702"/>
    </row>
    <row r="91" spans="2:14" ht="25.5" x14ac:dyDescent="0.25">
      <c r="B91" s="285" t="s">
        <v>729</v>
      </c>
      <c r="C91" s="285" t="s">
        <v>42</v>
      </c>
      <c r="D91" s="285" t="s">
        <v>43</v>
      </c>
      <c r="E91" s="285" t="s">
        <v>729</v>
      </c>
      <c r="F91" s="295">
        <v>103670</v>
      </c>
      <c r="G91" s="296" t="s">
        <v>1405</v>
      </c>
      <c r="H91" s="285" t="s">
        <v>638</v>
      </c>
      <c r="I91" s="297">
        <v>2.42</v>
      </c>
      <c r="J91" s="298" t="s">
        <v>1406</v>
      </c>
      <c r="K91" s="297">
        <v>347.87</v>
      </c>
      <c r="L91" s="297">
        <v>841.84</v>
      </c>
      <c r="M91" s="208"/>
      <c r="N91" s="702"/>
    </row>
    <row r="92" spans="2:14" x14ac:dyDescent="0.25">
      <c r="B92" s="322"/>
      <c r="C92" s="322"/>
      <c r="D92" s="322"/>
      <c r="E92" s="322"/>
      <c r="F92" s="299"/>
      <c r="G92" s="323"/>
      <c r="H92" s="322"/>
      <c r="I92" s="324"/>
      <c r="J92" s="325"/>
      <c r="K92" s="324"/>
      <c r="L92" s="326"/>
      <c r="M92" s="208"/>
      <c r="N92" s="702"/>
    </row>
    <row r="93" spans="2:14" x14ac:dyDescent="0.25">
      <c r="B93" s="327" t="s">
        <v>652</v>
      </c>
      <c r="C93" s="327"/>
      <c r="D93" s="327"/>
      <c r="E93" s="327"/>
      <c r="F93" s="327"/>
      <c r="G93" s="328" t="s">
        <v>977</v>
      </c>
      <c r="H93" s="329"/>
      <c r="I93" s="330"/>
      <c r="J93" s="331"/>
      <c r="K93" s="330"/>
      <c r="L93" s="332">
        <v>75503.360000000001</v>
      </c>
      <c r="M93" s="208"/>
      <c r="N93" s="702"/>
    </row>
    <row r="94" spans="2:14" ht="51" x14ac:dyDescent="0.25">
      <c r="B94" s="285" t="s">
        <v>730</v>
      </c>
      <c r="C94" s="285" t="s">
        <v>42</v>
      </c>
      <c r="D94" s="285" t="s">
        <v>44</v>
      </c>
      <c r="E94" s="285" t="s">
        <v>730</v>
      </c>
      <c r="F94" s="295">
        <v>601003180</v>
      </c>
      <c r="G94" s="296" t="s">
        <v>1366</v>
      </c>
      <c r="H94" s="285" t="s">
        <v>36</v>
      </c>
      <c r="I94" s="297">
        <v>339.28</v>
      </c>
      <c r="J94" s="298">
        <v>131.18</v>
      </c>
      <c r="K94" s="297">
        <v>160.66</v>
      </c>
      <c r="L94" s="297">
        <v>54508.72</v>
      </c>
      <c r="M94" s="208"/>
      <c r="N94" s="702"/>
    </row>
    <row r="95" spans="2:14" ht="25.5" x14ac:dyDescent="0.25">
      <c r="B95" s="285" t="s">
        <v>731</v>
      </c>
      <c r="C95" s="285" t="s">
        <v>42</v>
      </c>
      <c r="D95" s="285" t="s">
        <v>44</v>
      </c>
      <c r="E95" s="285" t="s">
        <v>731</v>
      </c>
      <c r="F95" s="295">
        <v>601002015</v>
      </c>
      <c r="G95" s="296" t="s">
        <v>1433</v>
      </c>
      <c r="H95" s="285" t="s">
        <v>36</v>
      </c>
      <c r="I95" s="297">
        <v>339.28</v>
      </c>
      <c r="J95" s="298">
        <v>19.440000000000001</v>
      </c>
      <c r="K95" s="297">
        <v>23.8</v>
      </c>
      <c r="L95" s="297">
        <v>8074.86</v>
      </c>
      <c r="M95" s="208"/>
      <c r="N95" s="702"/>
    </row>
    <row r="96" spans="2:14" ht="25.5" x14ac:dyDescent="0.25">
      <c r="B96" s="285" t="s">
        <v>1205</v>
      </c>
      <c r="C96" s="285" t="s">
        <v>42</v>
      </c>
      <c r="D96" s="285" t="s">
        <v>43</v>
      </c>
      <c r="E96" s="285" t="s">
        <v>1205</v>
      </c>
      <c r="F96" s="295">
        <v>101792</v>
      </c>
      <c r="G96" s="296" t="s">
        <v>1434</v>
      </c>
      <c r="H96" s="285" t="s">
        <v>638</v>
      </c>
      <c r="I96" s="297">
        <v>678.56</v>
      </c>
      <c r="J96" s="298" t="s">
        <v>1435</v>
      </c>
      <c r="K96" s="297">
        <v>19.04</v>
      </c>
      <c r="L96" s="297">
        <v>12919.78</v>
      </c>
      <c r="M96" s="208"/>
      <c r="N96" s="702"/>
    </row>
    <row r="97" spans="2:14" x14ac:dyDescent="0.25">
      <c r="B97" s="322"/>
      <c r="C97" s="322"/>
      <c r="D97" s="322"/>
      <c r="E97" s="322"/>
      <c r="F97" s="299"/>
      <c r="G97" s="323"/>
      <c r="H97" s="322"/>
      <c r="I97" s="333"/>
      <c r="J97" s="284"/>
      <c r="K97" s="333"/>
      <c r="L97" s="333"/>
      <c r="M97" s="208"/>
      <c r="N97" s="702"/>
    </row>
    <row r="98" spans="2:14" ht="16.5" x14ac:dyDescent="0.25">
      <c r="B98" s="334" t="s">
        <v>475</v>
      </c>
      <c r="C98" s="334"/>
      <c r="D98" s="334"/>
      <c r="E98" s="334"/>
      <c r="F98" s="335"/>
      <c r="G98" s="336" t="s">
        <v>99</v>
      </c>
      <c r="H98" s="337"/>
      <c r="I98" s="338"/>
      <c r="J98" s="339"/>
      <c r="K98" s="338"/>
      <c r="L98" s="340">
        <v>154697.37</v>
      </c>
      <c r="M98" s="216">
        <v>6.9196826253065558E-2</v>
      </c>
      <c r="N98" s="702"/>
    </row>
    <row r="99" spans="2:14" x14ac:dyDescent="0.25">
      <c r="B99" s="327" t="s">
        <v>476</v>
      </c>
      <c r="C99" s="327"/>
      <c r="D99" s="327"/>
      <c r="E99" s="327"/>
      <c r="F99" s="327"/>
      <c r="G99" s="328" t="s">
        <v>100</v>
      </c>
      <c r="H99" s="329"/>
      <c r="I99" s="330"/>
      <c r="J99" s="331"/>
      <c r="K99" s="330"/>
      <c r="L99" s="332">
        <v>150917.50999999998</v>
      </c>
      <c r="M99" s="208"/>
      <c r="N99" s="702"/>
    </row>
    <row r="100" spans="2:14" ht="38.25" x14ac:dyDescent="0.25">
      <c r="B100" s="285" t="s">
        <v>590</v>
      </c>
      <c r="C100" s="285" t="s">
        <v>42</v>
      </c>
      <c r="D100" s="285" t="s">
        <v>43</v>
      </c>
      <c r="E100" s="285" t="s">
        <v>590</v>
      </c>
      <c r="F100" s="295">
        <v>103330</v>
      </c>
      <c r="G100" s="296" t="s">
        <v>1367</v>
      </c>
      <c r="H100" s="285" t="s">
        <v>36</v>
      </c>
      <c r="I100" s="297">
        <v>1357.912</v>
      </c>
      <c r="J100" s="298" t="s">
        <v>1436</v>
      </c>
      <c r="K100" s="297">
        <v>101.38</v>
      </c>
      <c r="L100" s="297">
        <v>137665.10999999999</v>
      </c>
      <c r="M100" s="208"/>
      <c r="N100" s="702"/>
    </row>
    <row r="101" spans="2:14" ht="38.25" x14ac:dyDescent="0.25">
      <c r="B101" s="285" t="s">
        <v>591</v>
      </c>
      <c r="C101" s="285" t="s">
        <v>42</v>
      </c>
      <c r="D101" s="285" t="s">
        <v>43</v>
      </c>
      <c r="E101" s="285" t="s">
        <v>591</v>
      </c>
      <c r="F101" s="295">
        <v>103327</v>
      </c>
      <c r="G101" s="296" t="s">
        <v>1437</v>
      </c>
      <c r="H101" s="285" t="s">
        <v>36</v>
      </c>
      <c r="I101" s="297">
        <v>20.469199999999997</v>
      </c>
      <c r="J101" s="298" t="s">
        <v>1438</v>
      </c>
      <c r="K101" s="297">
        <v>119.65</v>
      </c>
      <c r="L101" s="297">
        <v>2449.13</v>
      </c>
      <c r="M101" s="208"/>
      <c r="N101" s="702"/>
    </row>
    <row r="102" spans="2:14" ht="25.5" x14ac:dyDescent="0.25">
      <c r="B102" s="285" t="s">
        <v>592</v>
      </c>
      <c r="C102" s="285" t="s">
        <v>42</v>
      </c>
      <c r="D102" s="285" t="s">
        <v>43</v>
      </c>
      <c r="E102" s="285" t="s">
        <v>592</v>
      </c>
      <c r="F102" s="295">
        <v>93202</v>
      </c>
      <c r="G102" s="296" t="s">
        <v>1439</v>
      </c>
      <c r="H102" s="285" t="s">
        <v>115</v>
      </c>
      <c r="I102" s="297">
        <v>168.40000000000003</v>
      </c>
      <c r="J102" s="298" t="s">
        <v>1440</v>
      </c>
      <c r="K102" s="297">
        <v>33.49</v>
      </c>
      <c r="L102" s="297">
        <v>5639.71</v>
      </c>
      <c r="M102" s="208"/>
      <c r="N102" s="702"/>
    </row>
    <row r="103" spans="2:14" ht="38.25" x14ac:dyDescent="0.25">
      <c r="B103" s="285" t="s">
        <v>593</v>
      </c>
      <c r="C103" s="285" t="s">
        <v>42</v>
      </c>
      <c r="D103" s="285" t="s">
        <v>43</v>
      </c>
      <c r="E103" s="285" t="s">
        <v>593</v>
      </c>
      <c r="F103" s="295">
        <v>101166</v>
      </c>
      <c r="G103" s="296" t="s">
        <v>1441</v>
      </c>
      <c r="H103" s="285" t="s">
        <v>638</v>
      </c>
      <c r="I103" s="297">
        <v>6.2616000000000014</v>
      </c>
      <c r="J103" s="298" t="s">
        <v>1442</v>
      </c>
      <c r="K103" s="297">
        <v>824.64</v>
      </c>
      <c r="L103" s="297">
        <v>5163.5600000000004</v>
      </c>
      <c r="M103" s="208"/>
      <c r="N103" s="702"/>
    </row>
    <row r="104" spans="2:14" x14ac:dyDescent="0.25">
      <c r="B104" s="299"/>
      <c r="C104" s="299"/>
      <c r="D104" s="299"/>
      <c r="E104" s="322"/>
      <c r="F104" s="299"/>
      <c r="G104" s="300"/>
      <c r="H104" s="299"/>
      <c r="I104" s="341"/>
      <c r="J104" s="342"/>
      <c r="K104" s="341"/>
      <c r="L104" s="343"/>
      <c r="M104" s="208"/>
      <c r="N104" s="702"/>
    </row>
    <row r="105" spans="2:14" x14ac:dyDescent="0.25">
      <c r="B105" s="327" t="s">
        <v>594</v>
      </c>
      <c r="C105" s="327"/>
      <c r="D105" s="327"/>
      <c r="E105" s="327"/>
      <c r="F105" s="327"/>
      <c r="G105" s="328" t="s">
        <v>101</v>
      </c>
      <c r="H105" s="329"/>
      <c r="I105" s="330"/>
      <c r="J105" s="331"/>
      <c r="K105" s="330"/>
      <c r="L105" s="332">
        <v>3779.8599999999997</v>
      </c>
      <c r="M105" s="208"/>
      <c r="N105" s="702"/>
    </row>
    <row r="106" spans="2:14" ht="25.5" x14ac:dyDescent="0.25">
      <c r="B106" s="285" t="s">
        <v>595</v>
      </c>
      <c r="C106" s="285" t="s">
        <v>42</v>
      </c>
      <c r="D106" s="285" t="s">
        <v>43</v>
      </c>
      <c r="E106" s="285" t="s">
        <v>595</v>
      </c>
      <c r="F106" s="295">
        <v>93184</v>
      </c>
      <c r="G106" s="296" t="s">
        <v>1443</v>
      </c>
      <c r="H106" s="285" t="s">
        <v>115</v>
      </c>
      <c r="I106" s="297">
        <v>38.22</v>
      </c>
      <c r="J106" s="298" t="s">
        <v>1444</v>
      </c>
      <c r="K106" s="297">
        <v>34.56</v>
      </c>
      <c r="L106" s="297">
        <v>1320.88</v>
      </c>
      <c r="M106" s="208"/>
      <c r="N106" s="702"/>
    </row>
    <row r="107" spans="2:14" ht="25.5" x14ac:dyDescent="0.25">
      <c r="B107" s="285" t="s">
        <v>596</v>
      </c>
      <c r="C107" s="285" t="s">
        <v>42</v>
      </c>
      <c r="D107" s="285" t="s">
        <v>44</v>
      </c>
      <c r="E107" s="285" t="s">
        <v>596</v>
      </c>
      <c r="F107" s="295">
        <v>801000160</v>
      </c>
      <c r="G107" s="296" t="s">
        <v>1445</v>
      </c>
      <c r="H107" s="285" t="s">
        <v>115</v>
      </c>
      <c r="I107" s="297">
        <v>43.820000000000007</v>
      </c>
      <c r="J107" s="298">
        <v>21.84</v>
      </c>
      <c r="K107" s="297">
        <v>26.74</v>
      </c>
      <c r="L107" s="297">
        <v>1171.74</v>
      </c>
      <c r="M107" s="208"/>
      <c r="N107" s="702"/>
    </row>
    <row r="108" spans="2:14" x14ac:dyDescent="0.25">
      <c r="B108" s="285" t="s">
        <v>597</v>
      </c>
      <c r="C108" s="285" t="s">
        <v>42</v>
      </c>
      <c r="D108" s="285" t="s">
        <v>43</v>
      </c>
      <c r="E108" s="285" t="s">
        <v>597</v>
      </c>
      <c r="F108" s="295">
        <v>93194</v>
      </c>
      <c r="G108" s="296" t="s">
        <v>1446</v>
      </c>
      <c r="H108" s="285" t="s">
        <v>115</v>
      </c>
      <c r="I108" s="297">
        <v>38.22</v>
      </c>
      <c r="J108" s="298" t="s">
        <v>1447</v>
      </c>
      <c r="K108" s="297">
        <v>33.68</v>
      </c>
      <c r="L108" s="297">
        <v>1287.24</v>
      </c>
      <c r="M108" s="208"/>
      <c r="N108" s="702"/>
    </row>
    <row r="109" spans="2:14" x14ac:dyDescent="0.25">
      <c r="B109" s="322"/>
      <c r="C109" s="322"/>
      <c r="D109" s="322"/>
      <c r="E109" s="322"/>
      <c r="F109" s="299"/>
      <c r="G109" s="323"/>
      <c r="H109" s="322"/>
      <c r="I109" s="324"/>
      <c r="J109" s="325"/>
      <c r="K109" s="324"/>
      <c r="L109" s="326"/>
      <c r="M109" s="208"/>
      <c r="N109" s="702"/>
    </row>
    <row r="110" spans="2:14" ht="16.5" x14ac:dyDescent="0.25">
      <c r="B110" s="334" t="s">
        <v>477</v>
      </c>
      <c r="C110" s="334"/>
      <c r="D110" s="334"/>
      <c r="E110" s="334"/>
      <c r="F110" s="335"/>
      <c r="G110" s="336" t="s">
        <v>102</v>
      </c>
      <c r="H110" s="337"/>
      <c r="I110" s="338"/>
      <c r="J110" s="339"/>
      <c r="K110" s="338"/>
      <c r="L110" s="340">
        <v>155061.00999999998</v>
      </c>
      <c r="M110" s="216">
        <v>6.9359484053250944E-2</v>
      </c>
      <c r="N110" s="702"/>
    </row>
    <row r="111" spans="2:14" ht="25.5" x14ac:dyDescent="0.25">
      <c r="B111" s="285" t="s">
        <v>478</v>
      </c>
      <c r="C111" s="285" t="s">
        <v>42</v>
      </c>
      <c r="D111" s="285" t="s">
        <v>45</v>
      </c>
      <c r="E111" s="285" t="s">
        <v>478</v>
      </c>
      <c r="F111" s="295" t="s">
        <v>447</v>
      </c>
      <c r="G111" s="296" t="s">
        <v>875</v>
      </c>
      <c r="H111" s="285" t="s">
        <v>36</v>
      </c>
      <c r="I111" s="297">
        <v>330.82</v>
      </c>
      <c r="J111" s="298">
        <v>102.74</v>
      </c>
      <c r="K111" s="297">
        <v>125.82</v>
      </c>
      <c r="L111" s="297">
        <v>41623.769999999997</v>
      </c>
      <c r="M111" s="208"/>
      <c r="N111" s="702"/>
    </row>
    <row r="112" spans="2:14" x14ac:dyDescent="0.25">
      <c r="B112" s="285" t="s">
        <v>479</v>
      </c>
      <c r="C112" s="285" t="s">
        <v>42</v>
      </c>
      <c r="D112" s="285" t="s">
        <v>44</v>
      </c>
      <c r="E112" s="285" t="s">
        <v>479</v>
      </c>
      <c r="F112" s="295">
        <v>1001000135</v>
      </c>
      <c r="G112" s="296" t="s">
        <v>1448</v>
      </c>
      <c r="H112" s="285" t="s">
        <v>115</v>
      </c>
      <c r="I112" s="297">
        <v>23.5</v>
      </c>
      <c r="J112" s="298">
        <v>40.74</v>
      </c>
      <c r="K112" s="297">
        <v>49.89</v>
      </c>
      <c r="L112" s="297">
        <v>1172.4100000000001</v>
      </c>
      <c r="M112" s="208"/>
      <c r="N112" s="702"/>
    </row>
    <row r="113" spans="2:14" ht="38.25" x14ac:dyDescent="0.25">
      <c r="B113" s="285" t="s">
        <v>732</v>
      </c>
      <c r="C113" s="285" t="s">
        <v>42</v>
      </c>
      <c r="D113" s="285" t="s">
        <v>44</v>
      </c>
      <c r="E113" s="285" t="s">
        <v>732</v>
      </c>
      <c r="F113" s="295">
        <v>901000135</v>
      </c>
      <c r="G113" s="296" t="s">
        <v>1368</v>
      </c>
      <c r="H113" s="285" t="s">
        <v>673</v>
      </c>
      <c r="I113" s="297">
        <v>3213.78</v>
      </c>
      <c r="J113" s="298">
        <v>23.67</v>
      </c>
      <c r="K113" s="297">
        <v>28.98</v>
      </c>
      <c r="L113" s="297">
        <v>93135.34</v>
      </c>
      <c r="M113" s="208"/>
      <c r="N113" s="702"/>
    </row>
    <row r="114" spans="2:14" ht="25.5" x14ac:dyDescent="0.25">
      <c r="B114" s="285" t="s">
        <v>733</v>
      </c>
      <c r="C114" s="285" t="s">
        <v>42</v>
      </c>
      <c r="D114" s="285" t="s">
        <v>43</v>
      </c>
      <c r="E114" s="285" t="s">
        <v>733</v>
      </c>
      <c r="F114" s="295">
        <v>94231</v>
      </c>
      <c r="G114" s="296" t="s">
        <v>1449</v>
      </c>
      <c r="H114" s="285" t="s">
        <v>115</v>
      </c>
      <c r="I114" s="297">
        <v>70.28</v>
      </c>
      <c r="J114" s="298" t="s">
        <v>1450</v>
      </c>
      <c r="K114" s="297">
        <v>59.17</v>
      </c>
      <c r="L114" s="297">
        <v>4158.46</v>
      </c>
      <c r="M114" s="208"/>
      <c r="N114" s="702"/>
    </row>
    <row r="115" spans="2:14" x14ac:dyDescent="0.25">
      <c r="B115" s="285" t="s">
        <v>734</v>
      </c>
      <c r="C115" s="285" t="s">
        <v>42</v>
      </c>
      <c r="D115" s="285" t="s">
        <v>43</v>
      </c>
      <c r="E115" s="285" t="s">
        <v>734</v>
      </c>
      <c r="F115" s="295">
        <v>101979</v>
      </c>
      <c r="G115" s="296" t="s">
        <v>1451</v>
      </c>
      <c r="H115" s="285" t="s">
        <v>115</v>
      </c>
      <c r="I115" s="297">
        <v>110.88</v>
      </c>
      <c r="J115" s="298" t="s">
        <v>1452</v>
      </c>
      <c r="K115" s="297">
        <v>48.2</v>
      </c>
      <c r="L115" s="297">
        <v>5344.41</v>
      </c>
      <c r="M115" s="208"/>
      <c r="N115" s="702"/>
    </row>
    <row r="116" spans="2:14" ht="25.5" x14ac:dyDescent="0.25">
      <c r="B116" s="285" t="s">
        <v>735</v>
      </c>
      <c r="C116" s="285" t="s">
        <v>42</v>
      </c>
      <c r="D116" s="285" t="s">
        <v>43</v>
      </c>
      <c r="E116" s="285" t="s">
        <v>735</v>
      </c>
      <c r="F116" s="295">
        <v>94229</v>
      </c>
      <c r="G116" s="296" t="s">
        <v>1453</v>
      </c>
      <c r="H116" s="285" t="s">
        <v>115</v>
      </c>
      <c r="I116" s="297">
        <v>51.46</v>
      </c>
      <c r="J116" s="298" t="s">
        <v>1454</v>
      </c>
      <c r="K116" s="297">
        <v>187.07</v>
      </c>
      <c r="L116" s="297">
        <v>9626.6200000000008</v>
      </c>
      <c r="M116" s="208"/>
      <c r="N116" s="702"/>
    </row>
    <row r="117" spans="2:14" x14ac:dyDescent="0.25">
      <c r="B117" s="299"/>
      <c r="C117" s="299"/>
      <c r="D117" s="299"/>
      <c r="E117" s="299"/>
      <c r="F117" s="299"/>
      <c r="G117" s="300"/>
      <c r="H117" s="301"/>
      <c r="I117" s="302"/>
      <c r="J117" s="303"/>
      <c r="K117" s="302"/>
      <c r="L117" s="304"/>
      <c r="M117" s="208"/>
      <c r="N117" s="702"/>
    </row>
    <row r="118" spans="2:14" ht="16.5" x14ac:dyDescent="0.25">
      <c r="B118" s="334" t="s">
        <v>480</v>
      </c>
      <c r="C118" s="334"/>
      <c r="D118" s="334"/>
      <c r="E118" s="334"/>
      <c r="F118" s="335"/>
      <c r="G118" s="336" t="s">
        <v>105</v>
      </c>
      <c r="H118" s="337"/>
      <c r="I118" s="338"/>
      <c r="J118" s="339"/>
      <c r="K118" s="338"/>
      <c r="L118" s="340">
        <v>270192.11</v>
      </c>
      <c r="M118" s="216">
        <v>0.12085814057872592</v>
      </c>
      <c r="N118" s="702"/>
    </row>
    <row r="119" spans="2:14" x14ac:dyDescent="0.25">
      <c r="B119" s="327" t="s">
        <v>481</v>
      </c>
      <c r="C119" s="327"/>
      <c r="D119" s="327"/>
      <c r="E119" s="327"/>
      <c r="F119" s="327"/>
      <c r="G119" s="328" t="s">
        <v>107</v>
      </c>
      <c r="H119" s="329"/>
      <c r="I119" s="330"/>
      <c r="J119" s="331"/>
      <c r="K119" s="330"/>
      <c r="L119" s="332">
        <v>212898.26</v>
      </c>
      <c r="M119" s="208"/>
      <c r="N119" s="702"/>
    </row>
    <row r="120" spans="2:14" ht="25.5" x14ac:dyDescent="0.25">
      <c r="B120" s="285" t="s">
        <v>736</v>
      </c>
      <c r="C120" s="285" t="s">
        <v>42</v>
      </c>
      <c r="D120" s="285" t="s">
        <v>44</v>
      </c>
      <c r="E120" s="285" t="s">
        <v>736</v>
      </c>
      <c r="F120" s="295">
        <v>1501000100</v>
      </c>
      <c r="G120" s="296" t="s">
        <v>1455</v>
      </c>
      <c r="H120" s="285" t="s">
        <v>36</v>
      </c>
      <c r="I120" s="297">
        <v>2756.7624000000001</v>
      </c>
      <c r="J120" s="298">
        <v>7.28</v>
      </c>
      <c r="K120" s="297">
        <v>8.91</v>
      </c>
      <c r="L120" s="297">
        <v>24562.75</v>
      </c>
      <c r="M120" s="208"/>
      <c r="N120" s="702"/>
    </row>
    <row r="121" spans="2:14" ht="38.25" x14ac:dyDescent="0.25">
      <c r="B121" s="285" t="s">
        <v>737</v>
      </c>
      <c r="C121" s="285" t="s">
        <v>42</v>
      </c>
      <c r="D121" s="285" t="s">
        <v>43</v>
      </c>
      <c r="E121" s="285" t="s">
        <v>737</v>
      </c>
      <c r="F121" s="295">
        <v>87529</v>
      </c>
      <c r="G121" s="296" t="s">
        <v>1456</v>
      </c>
      <c r="H121" s="285" t="s">
        <v>36</v>
      </c>
      <c r="I121" s="297">
        <v>1022.8884000000003</v>
      </c>
      <c r="J121" s="298" t="s">
        <v>1457</v>
      </c>
      <c r="K121" s="297">
        <v>43</v>
      </c>
      <c r="L121" s="297">
        <v>43984.2</v>
      </c>
      <c r="M121" s="208"/>
      <c r="N121" s="702"/>
    </row>
    <row r="122" spans="2:14" ht="38.25" x14ac:dyDescent="0.25">
      <c r="B122" s="285" t="s">
        <v>738</v>
      </c>
      <c r="C122" s="285" t="s">
        <v>42</v>
      </c>
      <c r="D122" s="285" t="s">
        <v>43</v>
      </c>
      <c r="E122" s="285" t="s">
        <v>738</v>
      </c>
      <c r="F122" s="295">
        <v>87777</v>
      </c>
      <c r="G122" s="296" t="s">
        <v>1458</v>
      </c>
      <c r="H122" s="285" t="s">
        <v>36</v>
      </c>
      <c r="I122" s="297">
        <v>1325.864</v>
      </c>
      <c r="J122" s="298" t="s">
        <v>1459</v>
      </c>
      <c r="K122" s="297">
        <v>68.83</v>
      </c>
      <c r="L122" s="297">
        <v>91259.21</v>
      </c>
      <c r="M122" s="208"/>
      <c r="N122" s="702"/>
    </row>
    <row r="123" spans="2:14" ht="38.25" x14ac:dyDescent="0.25">
      <c r="B123" s="285" t="s">
        <v>739</v>
      </c>
      <c r="C123" s="285" t="s">
        <v>42</v>
      </c>
      <c r="D123" s="285" t="s">
        <v>43</v>
      </c>
      <c r="E123" s="285" t="s">
        <v>739</v>
      </c>
      <c r="F123" s="295">
        <v>87536</v>
      </c>
      <c r="G123" s="296" t="s">
        <v>1460</v>
      </c>
      <c r="H123" s="285" t="s">
        <v>36</v>
      </c>
      <c r="I123" s="297">
        <v>290.68999999999994</v>
      </c>
      <c r="J123" s="298" t="s">
        <v>1461</v>
      </c>
      <c r="K123" s="297">
        <v>42.46</v>
      </c>
      <c r="L123" s="297">
        <v>12342.69</v>
      </c>
      <c r="M123" s="208"/>
      <c r="N123" s="702"/>
    </row>
    <row r="124" spans="2:14" ht="38.25" x14ac:dyDescent="0.25">
      <c r="B124" s="285" t="s">
        <v>740</v>
      </c>
      <c r="C124" s="285" t="s">
        <v>42</v>
      </c>
      <c r="D124" s="285" t="s">
        <v>43</v>
      </c>
      <c r="E124" s="285" t="s">
        <v>740</v>
      </c>
      <c r="F124" s="295">
        <v>87527</v>
      </c>
      <c r="G124" s="296" t="s">
        <v>1462</v>
      </c>
      <c r="H124" s="285" t="s">
        <v>36</v>
      </c>
      <c r="I124" s="297">
        <v>117.32</v>
      </c>
      <c r="J124" s="298" t="s">
        <v>1463</v>
      </c>
      <c r="K124" s="297">
        <v>46.51</v>
      </c>
      <c r="L124" s="297">
        <v>5456.55</v>
      </c>
      <c r="M124" s="208"/>
      <c r="N124" s="702"/>
    </row>
    <row r="125" spans="2:14" ht="38.25" x14ac:dyDescent="0.25">
      <c r="B125" s="285" t="s">
        <v>741</v>
      </c>
      <c r="C125" s="285" t="s">
        <v>42</v>
      </c>
      <c r="D125" s="285" t="s">
        <v>43</v>
      </c>
      <c r="E125" s="285" t="s">
        <v>741</v>
      </c>
      <c r="F125" s="295">
        <v>87275</v>
      </c>
      <c r="G125" s="296" t="s">
        <v>1464</v>
      </c>
      <c r="H125" s="285" t="s">
        <v>36</v>
      </c>
      <c r="I125" s="297">
        <v>408.00999999999993</v>
      </c>
      <c r="J125" s="298" t="s">
        <v>1465</v>
      </c>
      <c r="K125" s="297">
        <v>86.5</v>
      </c>
      <c r="L125" s="297">
        <v>35292.86</v>
      </c>
      <c r="M125" s="208"/>
      <c r="N125" s="702"/>
    </row>
    <row r="126" spans="2:14" x14ac:dyDescent="0.25">
      <c r="B126" s="322"/>
      <c r="C126" s="322"/>
      <c r="D126" s="322"/>
      <c r="E126" s="322"/>
      <c r="F126" s="299"/>
      <c r="G126" s="323"/>
      <c r="H126" s="322"/>
      <c r="I126" s="324"/>
      <c r="J126" s="344"/>
      <c r="K126" s="324"/>
      <c r="L126" s="326"/>
      <c r="M126" s="208"/>
      <c r="N126" s="702"/>
    </row>
    <row r="127" spans="2:14" x14ac:dyDescent="0.25">
      <c r="B127" s="327" t="s">
        <v>482</v>
      </c>
      <c r="C127" s="327"/>
      <c r="D127" s="327"/>
      <c r="E127" s="327"/>
      <c r="F127" s="327"/>
      <c r="G127" s="328" t="s">
        <v>423</v>
      </c>
      <c r="H127" s="329"/>
      <c r="I127" s="330"/>
      <c r="J127" s="331"/>
      <c r="K127" s="330"/>
      <c r="L127" s="332">
        <v>57293.85</v>
      </c>
      <c r="M127" s="208"/>
      <c r="N127" s="702"/>
    </row>
    <row r="128" spans="2:14" ht="25.5" x14ac:dyDescent="0.25">
      <c r="B128" s="285" t="s">
        <v>742</v>
      </c>
      <c r="C128" s="285" t="s">
        <v>42</v>
      </c>
      <c r="D128" s="285" t="s">
        <v>45</v>
      </c>
      <c r="E128" s="285" t="s">
        <v>742</v>
      </c>
      <c r="F128" s="295" t="s">
        <v>1213</v>
      </c>
      <c r="G128" s="296" t="s">
        <v>1223</v>
      </c>
      <c r="H128" s="285" t="s">
        <v>36</v>
      </c>
      <c r="I128" s="297">
        <v>309.71000000000004</v>
      </c>
      <c r="J128" s="298">
        <v>113.91</v>
      </c>
      <c r="K128" s="297">
        <v>139.51</v>
      </c>
      <c r="L128" s="297">
        <v>43207.64</v>
      </c>
      <c r="M128" s="208"/>
      <c r="N128" s="702"/>
    </row>
    <row r="129" spans="2:14" ht="25.5" x14ac:dyDescent="0.25">
      <c r="B129" s="285" t="s">
        <v>743</v>
      </c>
      <c r="C129" s="285" t="s">
        <v>42</v>
      </c>
      <c r="D129" s="285" t="s">
        <v>43</v>
      </c>
      <c r="E129" s="285" t="s">
        <v>743</v>
      </c>
      <c r="F129" s="295">
        <v>96123</v>
      </c>
      <c r="G129" s="296" t="s">
        <v>1466</v>
      </c>
      <c r="H129" s="285" t="s">
        <v>115</v>
      </c>
      <c r="I129" s="297">
        <v>404.66</v>
      </c>
      <c r="J129" s="298" t="s">
        <v>1467</v>
      </c>
      <c r="K129" s="297">
        <v>34.81</v>
      </c>
      <c r="L129" s="297">
        <v>14086.21</v>
      </c>
      <c r="M129" s="208"/>
      <c r="N129" s="702"/>
    </row>
    <row r="130" spans="2:14" x14ac:dyDescent="0.25">
      <c r="B130" s="322"/>
      <c r="C130" s="322"/>
      <c r="D130" s="322"/>
      <c r="E130" s="322"/>
      <c r="F130" s="299"/>
      <c r="G130" s="323"/>
      <c r="H130" s="322"/>
      <c r="I130" s="324"/>
      <c r="J130" s="325"/>
      <c r="K130" s="324"/>
      <c r="L130" s="326"/>
      <c r="M130" s="208"/>
      <c r="N130" s="702"/>
    </row>
    <row r="131" spans="2:14" ht="16.5" x14ac:dyDescent="0.25">
      <c r="B131" s="334" t="s">
        <v>483</v>
      </c>
      <c r="C131" s="334"/>
      <c r="D131" s="334"/>
      <c r="E131" s="334"/>
      <c r="F131" s="335"/>
      <c r="G131" s="336" t="s">
        <v>108</v>
      </c>
      <c r="H131" s="337"/>
      <c r="I131" s="338"/>
      <c r="J131" s="339"/>
      <c r="K131" s="338"/>
      <c r="L131" s="340">
        <v>156387.13</v>
      </c>
      <c r="M131" s="216">
        <v>6.9952663466906886E-2</v>
      </c>
      <c r="N131" s="702"/>
    </row>
    <row r="132" spans="2:14" x14ac:dyDescent="0.25">
      <c r="B132" s="327" t="s">
        <v>484</v>
      </c>
      <c r="C132" s="327"/>
      <c r="D132" s="327"/>
      <c r="E132" s="327"/>
      <c r="F132" s="327"/>
      <c r="G132" s="328" t="s">
        <v>109</v>
      </c>
      <c r="H132" s="329"/>
      <c r="I132" s="330"/>
      <c r="J132" s="331"/>
      <c r="K132" s="330"/>
      <c r="L132" s="332">
        <v>76198.06</v>
      </c>
      <c r="M132" s="208"/>
      <c r="N132" s="702"/>
    </row>
    <row r="133" spans="2:14" ht="38.25" x14ac:dyDescent="0.25">
      <c r="B133" s="285" t="s">
        <v>485</v>
      </c>
      <c r="C133" s="285" t="s">
        <v>42</v>
      </c>
      <c r="D133" s="285" t="s">
        <v>43</v>
      </c>
      <c r="E133" s="285" t="s">
        <v>485</v>
      </c>
      <c r="F133" s="295">
        <v>94569</v>
      </c>
      <c r="G133" s="296" t="s">
        <v>1468</v>
      </c>
      <c r="H133" s="285" t="s">
        <v>36</v>
      </c>
      <c r="I133" s="297">
        <v>33.97</v>
      </c>
      <c r="J133" s="298" t="s">
        <v>1469</v>
      </c>
      <c r="K133" s="297">
        <v>1085.32</v>
      </c>
      <c r="L133" s="297">
        <v>36868.32</v>
      </c>
      <c r="M133" s="208"/>
      <c r="N133" s="702"/>
    </row>
    <row r="134" spans="2:14" ht="25.5" x14ac:dyDescent="0.25">
      <c r="B134" s="285" t="s">
        <v>486</v>
      </c>
      <c r="C134" s="285" t="s">
        <v>42</v>
      </c>
      <c r="D134" s="285" t="s">
        <v>45</v>
      </c>
      <c r="E134" s="285" t="s">
        <v>486</v>
      </c>
      <c r="F134" s="295" t="s">
        <v>667</v>
      </c>
      <c r="G134" s="296" t="s">
        <v>927</v>
      </c>
      <c r="H134" s="285" t="s">
        <v>98</v>
      </c>
      <c r="I134" s="297">
        <v>1</v>
      </c>
      <c r="J134" s="298">
        <v>3137.67</v>
      </c>
      <c r="K134" s="297">
        <v>3842.83</v>
      </c>
      <c r="L134" s="297">
        <v>3842.83</v>
      </c>
      <c r="M134" s="208"/>
      <c r="N134" s="702"/>
    </row>
    <row r="135" spans="2:14" ht="25.5" x14ac:dyDescent="0.25">
      <c r="B135" s="285" t="s">
        <v>487</v>
      </c>
      <c r="C135" s="285" t="s">
        <v>42</v>
      </c>
      <c r="D135" s="285" t="s">
        <v>45</v>
      </c>
      <c r="E135" s="285" t="s">
        <v>487</v>
      </c>
      <c r="F135" s="295" t="s">
        <v>645</v>
      </c>
      <c r="G135" s="296" t="s">
        <v>1298</v>
      </c>
      <c r="H135" s="285" t="s">
        <v>36</v>
      </c>
      <c r="I135" s="297">
        <v>17.27</v>
      </c>
      <c r="J135" s="298">
        <v>1677.77</v>
      </c>
      <c r="K135" s="297">
        <v>2054.83</v>
      </c>
      <c r="L135" s="297">
        <v>35486.910000000003</v>
      </c>
      <c r="M135" s="208"/>
      <c r="N135" s="702"/>
    </row>
    <row r="136" spans="2:14" x14ac:dyDescent="0.25">
      <c r="B136" s="299"/>
      <c r="C136" s="299"/>
      <c r="D136" s="299"/>
      <c r="E136" s="322"/>
      <c r="F136" s="299"/>
      <c r="G136" s="300"/>
      <c r="H136" s="299"/>
      <c r="I136" s="341"/>
      <c r="J136" s="342"/>
      <c r="K136" s="341"/>
      <c r="L136" s="343"/>
      <c r="M136" s="208"/>
      <c r="N136" s="702"/>
    </row>
    <row r="137" spans="2:14" x14ac:dyDescent="0.25">
      <c r="B137" s="327" t="s">
        <v>488</v>
      </c>
      <c r="C137" s="327"/>
      <c r="D137" s="327"/>
      <c r="E137" s="327"/>
      <c r="F137" s="327"/>
      <c r="G137" s="328" t="s">
        <v>110</v>
      </c>
      <c r="H137" s="329"/>
      <c r="I137" s="330"/>
      <c r="J137" s="331"/>
      <c r="K137" s="330"/>
      <c r="L137" s="332">
        <v>80189.070000000022</v>
      </c>
      <c r="M137" s="208"/>
      <c r="N137" s="702"/>
    </row>
    <row r="138" spans="2:14" x14ac:dyDescent="0.25">
      <c r="B138" s="285" t="s">
        <v>489</v>
      </c>
      <c r="C138" s="285" t="s">
        <v>42</v>
      </c>
      <c r="D138" s="285" t="s">
        <v>83</v>
      </c>
      <c r="E138" s="285" t="s">
        <v>489</v>
      </c>
      <c r="F138" s="295">
        <v>110181</v>
      </c>
      <c r="G138" s="296" t="s">
        <v>934</v>
      </c>
      <c r="H138" s="285" t="s">
        <v>98</v>
      </c>
      <c r="I138" s="297">
        <v>6</v>
      </c>
      <c r="J138" s="298">
        <v>2054.85</v>
      </c>
      <c r="K138" s="297">
        <v>2516.65</v>
      </c>
      <c r="L138" s="297">
        <v>15099.9</v>
      </c>
      <c r="M138" s="208"/>
      <c r="N138" s="702"/>
    </row>
    <row r="139" spans="2:14" x14ac:dyDescent="0.25">
      <c r="B139" s="285" t="s">
        <v>490</v>
      </c>
      <c r="C139" s="285" t="s">
        <v>42</v>
      </c>
      <c r="D139" s="285" t="s">
        <v>83</v>
      </c>
      <c r="E139" s="285" t="s">
        <v>490</v>
      </c>
      <c r="F139" s="295">
        <v>110014</v>
      </c>
      <c r="G139" s="296" t="s">
        <v>1214</v>
      </c>
      <c r="H139" s="285" t="s">
        <v>98</v>
      </c>
      <c r="I139" s="297">
        <v>1</v>
      </c>
      <c r="J139" s="298">
        <v>1326.2</v>
      </c>
      <c r="K139" s="297">
        <v>1624.25</v>
      </c>
      <c r="L139" s="297">
        <v>1624.25</v>
      </c>
      <c r="M139" s="208"/>
      <c r="N139" s="702"/>
    </row>
    <row r="140" spans="2:14" ht="63.75" x14ac:dyDescent="0.25">
      <c r="B140" s="285" t="s">
        <v>744</v>
      </c>
      <c r="C140" s="285" t="s">
        <v>42</v>
      </c>
      <c r="D140" s="285" t="s">
        <v>43</v>
      </c>
      <c r="E140" s="285" t="s">
        <v>744</v>
      </c>
      <c r="F140" s="295">
        <v>90846</v>
      </c>
      <c r="G140" s="296" t="s">
        <v>1470</v>
      </c>
      <c r="H140" s="285" t="s">
        <v>98</v>
      </c>
      <c r="I140" s="297">
        <v>21</v>
      </c>
      <c r="J140" s="298" t="s">
        <v>1471</v>
      </c>
      <c r="K140" s="297">
        <v>1859.71</v>
      </c>
      <c r="L140" s="297">
        <v>39053.910000000003</v>
      </c>
      <c r="M140" s="208"/>
      <c r="N140" s="702"/>
    </row>
    <row r="141" spans="2:14" ht="25.5" x14ac:dyDescent="0.25">
      <c r="B141" s="285" t="s">
        <v>745</v>
      </c>
      <c r="C141" s="285" t="s">
        <v>42</v>
      </c>
      <c r="D141" s="285" t="s">
        <v>43</v>
      </c>
      <c r="E141" s="285" t="s">
        <v>745</v>
      </c>
      <c r="F141" s="295">
        <v>91341</v>
      </c>
      <c r="G141" s="296" t="s">
        <v>1472</v>
      </c>
      <c r="H141" s="285" t="s">
        <v>36</v>
      </c>
      <c r="I141" s="297">
        <v>15.809999999999999</v>
      </c>
      <c r="J141" s="298" t="s">
        <v>1473</v>
      </c>
      <c r="K141" s="297">
        <v>936.79</v>
      </c>
      <c r="L141" s="297">
        <v>14810.64</v>
      </c>
      <c r="M141" s="208"/>
      <c r="N141" s="702"/>
    </row>
    <row r="142" spans="2:14" ht="38.25" x14ac:dyDescent="0.25">
      <c r="B142" s="285" t="s">
        <v>746</v>
      </c>
      <c r="C142" s="285" t="s">
        <v>42</v>
      </c>
      <c r="D142" s="285" t="s">
        <v>43</v>
      </c>
      <c r="E142" s="285" t="s">
        <v>746</v>
      </c>
      <c r="F142" s="295">
        <v>91305</v>
      </c>
      <c r="G142" s="296" t="s">
        <v>1474</v>
      </c>
      <c r="H142" s="285" t="s">
        <v>98</v>
      </c>
      <c r="I142" s="297">
        <v>8</v>
      </c>
      <c r="J142" s="298" t="s">
        <v>1475</v>
      </c>
      <c r="K142" s="297">
        <v>123.12</v>
      </c>
      <c r="L142" s="297">
        <v>984.96</v>
      </c>
      <c r="M142" s="208"/>
      <c r="N142" s="702"/>
    </row>
    <row r="143" spans="2:14" x14ac:dyDescent="0.25">
      <c r="B143" s="285" t="s">
        <v>929</v>
      </c>
      <c r="C143" s="285" t="s">
        <v>42</v>
      </c>
      <c r="D143" s="285" t="s">
        <v>83</v>
      </c>
      <c r="E143" s="285" t="s">
        <v>929</v>
      </c>
      <c r="F143" s="295">
        <v>110146</v>
      </c>
      <c r="G143" s="296" t="s">
        <v>930</v>
      </c>
      <c r="H143" s="285" t="s">
        <v>98</v>
      </c>
      <c r="I143" s="297">
        <v>1</v>
      </c>
      <c r="J143" s="298">
        <v>1518.94</v>
      </c>
      <c r="K143" s="297">
        <v>1860.3</v>
      </c>
      <c r="L143" s="297">
        <v>1860.3</v>
      </c>
      <c r="M143" s="208"/>
      <c r="N143" s="702"/>
    </row>
    <row r="144" spans="2:14" x14ac:dyDescent="0.25">
      <c r="B144" s="285" t="s">
        <v>933</v>
      </c>
      <c r="C144" s="285" t="s">
        <v>42</v>
      </c>
      <c r="D144" s="285" t="s">
        <v>83</v>
      </c>
      <c r="E144" s="285" t="s">
        <v>933</v>
      </c>
      <c r="F144" s="295" t="s">
        <v>1283</v>
      </c>
      <c r="G144" s="296" t="s">
        <v>1282</v>
      </c>
      <c r="H144" s="285" t="s">
        <v>98</v>
      </c>
      <c r="I144" s="297">
        <v>1</v>
      </c>
      <c r="J144" s="298">
        <v>1589.62</v>
      </c>
      <c r="K144" s="297">
        <v>1946.87</v>
      </c>
      <c r="L144" s="297">
        <v>1946.87</v>
      </c>
      <c r="M144" s="208"/>
      <c r="N144" s="702"/>
    </row>
    <row r="145" spans="2:14" ht="25.5" x14ac:dyDescent="0.25">
      <c r="B145" s="285" t="s">
        <v>1281</v>
      </c>
      <c r="C145" s="285" t="s">
        <v>42</v>
      </c>
      <c r="D145" s="285" t="s">
        <v>45</v>
      </c>
      <c r="E145" s="285" t="s">
        <v>1281</v>
      </c>
      <c r="F145" s="295" t="s">
        <v>627</v>
      </c>
      <c r="G145" s="296" t="s">
        <v>928</v>
      </c>
      <c r="H145" s="285" t="s">
        <v>98</v>
      </c>
      <c r="I145" s="297">
        <v>1</v>
      </c>
      <c r="J145" s="298">
        <v>3925.9300000000003</v>
      </c>
      <c r="K145" s="297">
        <v>4808.24</v>
      </c>
      <c r="L145" s="297">
        <v>4808.24</v>
      </c>
      <c r="M145" s="208"/>
      <c r="N145" s="702"/>
    </row>
    <row r="146" spans="2:14" x14ac:dyDescent="0.25">
      <c r="B146" s="322"/>
      <c r="C146" s="322"/>
      <c r="D146" s="322"/>
      <c r="E146" s="322"/>
      <c r="F146" s="299"/>
      <c r="G146" s="323"/>
      <c r="H146" s="322"/>
      <c r="I146" s="333"/>
      <c r="J146" s="284"/>
      <c r="K146" s="333"/>
      <c r="L146" s="333"/>
      <c r="M146" s="208"/>
      <c r="N146" s="702"/>
    </row>
    <row r="147" spans="2:14" ht="16.5" x14ac:dyDescent="0.25">
      <c r="B147" s="334" t="s">
        <v>543</v>
      </c>
      <c r="C147" s="334"/>
      <c r="D147" s="334"/>
      <c r="E147" s="334"/>
      <c r="F147" s="335"/>
      <c r="G147" s="336" t="s">
        <v>103</v>
      </c>
      <c r="H147" s="337"/>
      <c r="I147" s="338"/>
      <c r="J147" s="339"/>
      <c r="K147" s="338"/>
      <c r="L147" s="340">
        <v>72675.97</v>
      </c>
      <c r="M147" s="216">
        <v>3.2508286785114741E-2</v>
      </c>
      <c r="N147" s="702"/>
    </row>
    <row r="148" spans="2:14" x14ac:dyDescent="0.25">
      <c r="B148" s="327" t="s">
        <v>491</v>
      </c>
      <c r="C148" s="327"/>
      <c r="D148" s="327"/>
      <c r="E148" s="327"/>
      <c r="F148" s="327"/>
      <c r="G148" s="328" t="s">
        <v>122</v>
      </c>
      <c r="H148" s="329"/>
      <c r="I148" s="330"/>
      <c r="J148" s="331"/>
      <c r="K148" s="330"/>
      <c r="L148" s="332">
        <v>24229.88</v>
      </c>
      <c r="M148" s="208"/>
      <c r="N148" s="702"/>
    </row>
    <row r="149" spans="2:14" ht="25.5" x14ac:dyDescent="0.25">
      <c r="B149" s="285" t="s">
        <v>492</v>
      </c>
      <c r="C149" s="285" t="s">
        <v>42</v>
      </c>
      <c r="D149" s="285" t="s">
        <v>43</v>
      </c>
      <c r="E149" s="285" t="s">
        <v>492</v>
      </c>
      <c r="F149" s="295">
        <v>95241</v>
      </c>
      <c r="G149" s="296" t="s">
        <v>1415</v>
      </c>
      <c r="H149" s="285" t="s">
        <v>36</v>
      </c>
      <c r="I149" s="297">
        <v>315.74</v>
      </c>
      <c r="J149" s="298" t="s">
        <v>1416</v>
      </c>
      <c r="K149" s="297">
        <v>42.22</v>
      </c>
      <c r="L149" s="297">
        <v>13330.54</v>
      </c>
      <c r="M149" s="208"/>
      <c r="N149" s="702"/>
    </row>
    <row r="150" spans="2:14" ht="25.5" x14ac:dyDescent="0.25">
      <c r="B150" s="285" t="s">
        <v>937</v>
      </c>
      <c r="C150" s="285" t="s">
        <v>42</v>
      </c>
      <c r="D150" s="285" t="s">
        <v>44</v>
      </c>
      <c r="E150" s="285" t="s">
        <v>937</v>
      </c>
      <c r="F150" s="295">
        <v>701000102</v>
      </c>
      <c r="G150" s="296" t="s">
        <v>1476</v>
      </c>
      <c r="H150" s="285" t="s">
        <v>36</v>
      </c>
      <c r="I150" s="297">
        <v>315.74</v>
      </c>
      <c r="J150" s="298">
        <v>28.19</v>
      </c>
      <c r="K150" s="297">
        <v>34.520000000000003</v>
      </c>
      <c r="L150" s="297">
        <v>10899.34</v>
      </c>
      <c r="M150" s="208"/>
      <c r="N150" s="702"/>
    </row>
    <row r="151" spans="2:14" x14ac:dyDescent="0.25">
      <c r="B151" s="299"/>
      <c r="C151" s="299"/>
      <c r="D151" s="299"/>
      <c r="E151" s="299"/>
      <c r="F151" s="299"/>
      <c r="G151" s="300"/>
      <c r="H151" s="299"/>
      <c r="I151" s="341"/>
      <c r="J151" s="342"/>
      <c r="K151" s="341"/>
      <c r="L151" s="345"/>
      <c r="M151" s="208"/>
      <c r="N151" s="702"/>
    </row>
    <row r="152" spans="2:14" x14ac:dyDescent="0.25">
      <c r="B152" s="327" t="s">
        <v>493</v>
      </c>
      <c r="C152" s="327"/>
      <c r="D152" s="327"/>
      <c r="E152" s="327"/>
      <c r="F152" s="327"/>
      <c r="G152" s="328" t="s">
        <v>210</v>
      </c>
      <c r="H152" s="329"/>
      <c r="I152" s="330"/>
      <c r="J152" s="331"/>
      <c r="K152" s="330"/>
      <c r="L152" s="332">
        <v>48446.09</v>
      </c>
      <c r="M152" s="208"/>
      <c r="N152" s="702"/>
    </row>
    <row r="153" spans="2:14" ht="38.25" x14ac:dyDescent="0.25">
      <c r="B153" s="285" t="s">
        <v>494</v>
      </c>
      <c r="C153" s="285" t="s">
        <v>42</v>
      </c>
      <c r="D153" s="285" t="s">
        <v>43</v>
      </c>
      <c r="E153" s="285" t="s">
        <v>494</v>
      </c>
      <c r="F153" s="295">
        <v>87261</v>
      </c>
      <c r="G153" s="296" t="s">
        <v>1477</v>
      </c>
      <c r="H153" s="285" t="s">
        <v>36</v>
      </c>
      <c r="I153" s="297">
        <v>23.52</v>
      </c>
      <c r="J153" s="298" t="s">
        <v>1478</v>
      </c>
      <c r="K153" s="297">
        <v>164.66</v>
      </c>
      <c r="L153" s="297">
        <v>3872.8</v>
      </c>
      <c r="M153" s="208"/>
      <c r="N153" s="702"/>
    </row>
    <row r="154" spans="2:14" ht="38.25" x14ac:dyDescent="0.25">
      <c r="B154" s="285" t="s">
        <v>495</v>
      </c>
      <c r="C154" s="285" t="s">
        <v>42</v>
      </c>
      <c r="D154" s="285" t="s">
        <v>43</v>
      </c>
      <c r="E154" s="285" t="s">
        <v>495</v>
      </c>
      <c r="F154" s="295">
        <v>87262</v>
      </c>
      <c r="G154" s="296" t="s">
        <v>1479</v>
      </c>
      <c r="H154" s="285" t="s">
        <v>36</v>
      </c>
      <c r="I154" s="297">
        <v>184.33000000000007</v>
      </c>
      <c r="J154" s="298" t="s">
        <v>1480</v>
      </c>
      <c r="K154" s="297">
        <v>149.94</v>
      </c>
      <c r="L154" s="297">
        <v>27638.44</v>
      </c>
      <c r="M154" s="208"/>
      <c r="N154" s="702"/>
    </row>
    <row r="155" spans="2:14" ht="38.25" x14ac:dyDescent="0.25">
      <c r="B155" s="285" t="s">
        <v>938</v>
      </c>
      <c r="C155" s="285" t="s">
        <v>42</v>
      </c>
      <c r="D155" s="285" t="s">
        <v>43</v>
      </c>
      <c r="E155" s="285" t="s">
        <v>938</v>
      </c>
      <c r="F155" s="295">
        <v>87263</v>
      </c>
      <c r="G155" s="296" t="s">
        <v>1481</v>
      </c>
      <c r="H155" s="285" t="s">
        <v>36</v>
      </c>
      <c r="I155" s="297">
        <v>101.85999999999999</v>
      </c>
      <c r="J155" s="298" t="s">
        <v>1482</v>
      </c>
      <c r="K155" s="297">
        <v>138.53</v>
      </c>
      <c r="L155" s="297">
        <v>14110.66</v>
      </c>
      <c r="M155" s="208"/>
      <c r="N155" s="702"/>
    </row>
    <row r="156" spans="2:14" ht="25.5" x14ac:dyDescent="0.25">
      <c r="B156" s="285" t="s">
        <v>1148</v>
      </c>
      <c r="C156" s="285" t="s">
        <v>42</v>
      </c>
      <c r="D156" s="285" t="s">
        <v>43</v>
      </c>
      <c r="E156" s="285" t="s">
        <v>1148</v>
      </c>
      <c r="F156" s="295">
        <v>88650</v>
      </c>
      <c r="G156" s="296" t="s">
        <v>1483</v>
      </c>
      <c r="H156" s="285" t="s">
        <v>115</v>
      </c>
      <c r="I156" s="297">
        <v>200.44000000000003</v>
      </c>
      <c r="J156" s="298" t="s">
        <v>1386</v>
      </c>
      <c r="K156" s="297">
        <v>14.09</v>
      </c>
      <c r="L156" s="297">
        <v>2824.19</v>
      </c>
      <c r="M156" s="208"/>
      <c r="N156" s="702"/>
    </row>
    <row r="157" spans="2:14" x14ac:dyDescent="0.25">
      <c r="B157" s="299"/>
      <c r="C157" s="299"/>
      <c r="D157" s="299"/>
      <c r="E157" s="299"/>
      <c r="F157" s="299"/>
      <c r="G157" s="300"/>
      <c r="H157" s="301"/>
      <c r="I157" s="302"/>
      <c r="J157" s="303"/>
      <c r="K157" s="302"/>
      <c r="L157" s="304"/>
      <c r="M157" s="208"/>
      <c r="N157" s="702"/>
    </row>
    <row r="158" spans="2:14" ht="16.5" x14ac:dyDescent="0.25">
      <c r="B158" s="334" t="s">
        <v>544</v>
      </c>
      <c r="C158" s="334"/>
      <c r="D158" s="334"/>
      <c r="E158" s="334"/>
      <c r="F158" s="335"/>
      <c r="G158" s="336" t="s">
        <v>876</v>
      </c>
      <c r="H158" s="337"/>
      <c r="I158" s="338"/>
      <c r="J158" s="339"/>
      <c r="K158" s="338"/>
      <c r="L158" s="340">
        <v>83921.809999999969</v>
      </c>
      <c r="M158" s="216">
        <v>3.7538601369970143E-2</v>
      </c>
      <c r="N158" s="702"/>
    </row>
    <row r="159" spans="2:14" x14ac:dyDescent="0.25">
      <c r="B159" s="327" t="s">
        <v>496</v>
      </c>
      <c r="C159" s="327"/>
      <c r="D159" s="327"/>
      <c r="E159" s="327"/>
      <c r="F159" s="327"/>
      <c r="G159" s="328" t="s">
        <v>648</v>
      </c>
      <c r="H159" s="329"/>
      <c r="I159" s="330"/>
      <c r="J159" s="331"/>
      <c r="K159" s="330"/>
      <c r="L159" s="332">
        <v>21483.129999999997</v>
      </c>
      <c r="M159" s="208"/>
      <c r="N159" s="702"/>
    </row>
    <row r="160" spans="2:14" ht="38.25" x14ac:dyDescent="0.25">
      <c r="B160" s="285" t="s">
        <v>497</v>
      </c>
      <c r="C160" s="285" t="s">
        <v>42</v>
      </c>
      <c r="D160" s="285" t="s">
        <v>43</v>
      </c>
      <c r="E160" s="285" t="s">
        <v>497</v>
      </c>
      <c r="F160" s="295">
        <v>97902</v>
      </c>
      <c r="G160" s="296" t="s">
        <v>1484</v>
      </c>
      <c r="H160" s="285" t="s">
        <v>98</v>
      </c>
      <c r="I160" s="297">
        <v>7</v>
      </c>
      <c r="J160" s="298" t="s">
        <v>1485</v>
      </c>
      <c r="K160" s="297">
        <v>674.59</v>
      </c>
      <c r="L160" s="297">
        <v>4722.13</v>
      </c>
      <c r="M160" s="208"/>
      <c r="N160" s="702"/>
    </row>
    <row r="161" spans="2:14" ht="38.25" x14ac:dyDescent="0.25">
      <c r="B161" s="285" t="s">
        <v>498</v>
      </c>
      <c r="C161" s="285" t="s">
        <v>42</v>
      </c>
      <c r="D161" s="285" t="s">
        <v>43</v>
      </c>
      <c r="E161" s="285" t="s">
        <v>498</v>
      </c>
      <c r="F161" s="295">
        <v>97900</v>
      </c>
      <c r="G161" s="296" t="s">
        <v>1486</v>
      </c>
      <c r="H161" s="285" t="s">
        <v>98</v>
      </c>
      <c r="I161" s="297">
        <v>3</v>
      </c>
      <c r="J161" s="298" t="s">
        <v>1487</v>
      </c>
      <c r="K161" s="297">
        <v>220.94</v>
      </c>
      <c r="L161" s="297">
        <v>662.82</v>
      </c>
      <c r="M161" s="208"/>
      <c r="N161" s="702"/>
    </row>
    <row r="162" spans="2:14" ht="38.25" x14ac:dyDescent="0.25">
      <c r="B162" s="285" t="s">
        <v>747</v>
      </c>
      <c r="C162" s="285" t="s">
        <v>42</v>
      </c>
      <c r="D162" s="285" t="s">
        <v>43</v>
      </c>
      <c r="E162" s="285" t="s">
        <v>747</v>
      </c>
      <c r="F162" s="295">
        <v>89708</v>
      </c>
      <c r="G162" s="296" t="s">
        <v>1488</v>
      </c>
      <c r="H162" s="285" t="s">
        <v>98</v>
      </c>
      <c r="I162" s="297">
        <v>20</v>
      </c>
      <c r="J162" s="298" t="s">
        <v>1489</v>
      </c>
      <c r="K162" s="297">
        <v>119.55</v>
      </c>
      <c r="L162" s="297">
        <v>2391</v>
      </c>
      <c r="M162" s="208"/>
      <c r="N162" s="702"/>
    </row>
    <row r="163" spans="2:14" ht="38.25" x14ac:dyDescent="0.25">
      <c r="B163" s="285" t="s">
        <v>748</v>
      </c>
      <c r="C163" s="285" t="s">
        <v>42</v>
      </c>
      <c r="D163" s="285" t="s">
        <v>43</v>
      </c>
      <c r="E163" s="285" t="s">
        <v>748</v>
      </c>
      <c r="F163" s="295">
        <v>89728</v>
      </c>
      <c r="G163" s="296" t="s">
        <v>1490</v>
      </c>
      <c r="H163" s="285" t="s">
        <v>98</v>
      </c>
      <c r="I163" s="297">
        <v>19</v>
      </c>
      <c r="J163" s="298" t="s">
        <v>1491</v>
      </c>
      <c r="K163" s="297">
        <v>15.89</v>
      </c>
      <c r="L163" s="297">
        <v>301.91000000000003</v>
      </c>
      <c r="M163" s="208"/>
      <c r="N163" s="702"/>
    </row>
    <row r="164" spans="2:14" ht="38.25" x14ac:dyDescent="0.25">
      <c r="B164" s="285" t="s">
        <v>749</v>
      </c>
      <c r="C164" s="285" t="s">
        <v>42</v>
      </c>
      <c r="D164" s="285" t="s">
        <v>43</v>
      </c>
      <c r="E164" s="285" t="s">
        <v>749</v>
      </c>
      <c r="F164" s="295">
        <v>89746</v>
      </c>
      <c r="G164" s="296" t="s">
        <v>1492</v>
      </c>
      <c r="H164" s="285" t="s">
        <v>98</v>
      </c>
      <c r="I164" s="297">
        <v>4</v>
      </c>
      <c r="J164" s="298" t="s">
        <v>1493</v>
      </c>
      <c r="K164" s="297">
        <v>34.18</v>
      </c>
      <c r="L164" s="297">
        <v>136.72</v>
      </c>
      <c r="M164" s="208"/>
      <c r="N164" s="702"/>
    </row>
    <row r="165" spans="2:14" ht="38.25" x14ac:dyDescent="0.25">
      <c r="B165" s="285" t="s">
        <v>750</v>
      </c>
      <c r="C165" s="285" t="s">
        <v>42</v>
      </c>
      <c r="D165" s="285" t="s">
        <v>43</v>
      </c>
      <c r="E165" s="285" t="s">
        <v>750</v>
      </c>
      <c r="F165" s="295">
        <v>89726</v>
      </c>
      <c r="G165" s="296" t="s">
        <v>1494</v>
      </c>
      <c r="H165" s="285" t="s">
        <v>98</v>
      </c>
      <c r="I165" s="297">
        <v>15</v>
      </c>
      <c r="J165" s="298" t="s">
        <v>1495</v>
      </c>
      <c r="K165" s="297">
        <v>12.39</v>
      </c>
      <c r="L165" s="297">
        <v>185.85</v>
      </c>
      <c r="M165" s="208"/>
      <c r="N165" s="702"/>
    </row>
    <row r="166" spans="2:14" ht="38.25" x14ac:dyDescent="0.25">
      <c r="B166" s="285" t="s">
        <v>751</v>
      </c>
      <c r="C166" s="285" t="s">
        <v>42</v>
      </c>
      <c r="D166" s="285" t="s">
        <v>43</v>
      </c>
      <c r="E166" s="285" t="s">
        <v>751</v>
      </c>
      <c r="F166" s="295">
        <v>89802</v>
      </c>
      <c r="G166" s="296" t="s">
        <v>1496</v>
      </c>
      <c r="H166" s="285" t="s">
        <v>98</v>
      </c>
      <c r="I166" s="297">
        <v>2</v>
      </c>
      <c r="J166" s="298" t="s">
        <v>1497</v>
      </c>
      <c r="K166" s="297">
        <v>12.78</v>
      </c>
      <c r="L166" s="297">
        <v>25.56</v>
      </c>
      <c r="M166" s="208"/>
      <c r="N166" s="702"/>
    </row>
    <row r="167" spans="2:14" ht="38.25" x14ac:dyDescent="0.25">
      <c r="B167" s="285" t="s">
        <v>752</v>
      </c>
      <c r="C167" s="285" t="s">
        <v>42</v>
      </c>
      <c r="D167" s="285" t="s">
        <v>43</v>
      </c>
      <c r="E167" s="285" t="s">
        <v>752</v>
      </c>
      <c r="F167" s="295">
        <v>89739</v>
      </c>
      <c r="G167" s="296" t="s">
        <v>1498</v>
      </c>
      <c r="H167" s="285" t="s">
        <v>98</v>
      </c>
      <c r="I167" s="297">
        <v>12</v>
      </c>
      <c r="J167" s="298" t="s">
        <v>1499</v>
      </c>
      <c r="K167" s="297">
        <v>28.43</v>
      </c>
      <c r="L167" s="297">
        <v>341.16</v>
      </c>
      <c r="M167" s="208"/>
      <c r="N167" s="702"/>
    </row>
    <row r="168" spans="2:14" ht="38.25" x14ac:dyDescent="0.25">
      <c r="B168" s="285" t="s">
        <v>753</v>
      </c>
      <c r="C168" s="285" t="s">
        <v>42</v>
      </c>
      <c r="D168" s="285" t="s">
        <v>43</v>
      </c>
      <c r="E168" s="285" t="s">
        <v>753</v>
      </c>
      <c r="F168" s="295">
        <v>89744</v>
      </c>
      <c r="G168" s="296" t="s">
        <v>1500</v>
      </c>
      <c r="H168" s="285" t="s">
        <v>98</v>
      </c>
      <c r="I168" s="297">
        <v>6</v>
      </c>
      <c r="J168" s="298" t="s">
        <v>1501</v>
      </c>
      <c r="K168" s="297">
        <v>33.090000000000003</v>
      </c>
      <c r="L168" s="297">
        <v>198.54</v>
      </c>
      <c r="M168" s="208"/>
      <c r="N168" s="702"/>
    </row>
    <row r="169" spans="2:14" ht="38.25" x14ac:dyDescent="0.25">
      <c r="B169" s="285" t="s">
        <v>754</v>
      </c>
      <c r="C169" s="285" t="s">
        <v>42</v>
      </c>
      <c r="D169" s="285" t="s">
        <v>43</v>
      </c>
      <c r="E169" s="285" t="s">
        <v>754</v>
      </c>
      <c r="F169" s="295">
        <v>89731</v>
      </c>
      <c r="G169" s="296" t="s">
        <v>1502</v>
      </c>
      <c r="H169" s="285" t="s">
        <v>98</v>
      </c>
      <c r="I169" s="297">
        <v>4</v>
      </c>
      <c r="J169" s="298" t="s">
        <v>1503</v>
      </c>
      <c r="K169" s="297">
        <v>17.7</v>
      </c>
      <c r="L169" s="297">
        <v>70.8</v>
      </c>
      <c r="M169" s="208"/>
      <c r="N169" s="702"/>
    </row>
    <row r="170" spans="2:14" ht="38.25" x14ac:dyDescent="0.25">
      <c r="B170" s="285" t="s">
        <v>755</v>
      </c>
      <c r="C170" s="285" t="s">
        <v>42</v>
      </c>
      <c r="D170" s="285" t="s">
        <v>43</v>
      </c>
      <c r="E170" s="285" t="s">
        <v>755</v>
      </c>
      <c r="F170" s="295">
        <v>89724</v>
      </c>
      <c r="G170" s="296" t="s">
        <v>1504</v>
      </c>
      <c r="H170" s="285" t="s">
        <v>98</v>
      </c>
      <c r="I170" s="297">
        <v>19</v>
      </c>
      <c r="J170" s="298" t="s">
        <v>1505</v>
      </c>
      <c r="K170" s="297">
        <v>12.08</v>
      </c>
      <c r="L170" s="297">
        <v>229.52</v>
      </c>
      <c r="M170" s="208"/>
      <c r="N170" s="702"/>
    </row>
    <row r="171" spans="2:14" ht="38.25" x14ac:dyDescent="0.25">
      <c r="B171" s="285" t="s">
        <v>756</v>
      </c>
      <c r="C171" s="285" t="s">
        <v>42</v>
      </c>
      <c r="D171" s="285" t="s">
        <v>44</v>
      </c>
      <c r="E171" s="285" t="s">
        <v>756</v>
      </c>
      <c r="F171" s="295">
        <v>89795</v>
      </c>
      <c r="G171" s="296" t="s">
        <v>1506</v>
      </c>
      <c r="H171" s="285" t="s">
        <v>98</v>
      </c>
      <c r="I171" s="297">
        <v>1</v>
      </c>
      <c r="J171" s="298" t="s">
        <v>1507</v>
      </c>
      <c r="K171" s="297">
        <v>49.99</v>
      </c>
      <c r="L171" s="297">
        <v>49.99</v>
      </c>
      <c r="M171" s="208"/>
      <c r="N171" s="702"/>
    </row>
    <row r="172" spans="2:14" x14ac:dyDescent="0.25">
      <c r="B172" s="285" t="s">
        <v>757</v>
      </c>
      <c r="C172" s="285" t="s">
        <v>42</v>
      </c>
      <c r="D172" s="285" t="s">
        <v>44</v>
      </c>
      <c r="E172" s="285" t="s">
        <v>757</v>
      </c>
      <c r="F172" s="295">
        <v>1301005095</v>
      </c>
      <c r="G172" s="296" t="s">
        <v>1508</v>
      </c>
      <c r="H172" s="285" t="s">
        <v>98</v>
      </c>
      <c r="I172" s="297">
        <v>7</v>
      </c>
      <c r="J172" s="298">
        <v>40.1</v>
      </c>
      <c r="K172" s="297">
        <v>49.11</v>
      </c>
      <c r="L172" s="297">
        <v>343.77</v>
      </c>
      <c r="M172" s="208"/>
      <c r="N172" s="702"/>
    </row>
    <row r="173" spans="2:14" ht="38.25" x14ac:dyDescent="0.25">
      <c r="B173" s="285" t="s">
        <v>758</v>
      </c>
      <c r="C173" s="285" t="s">
        <v>42</v>
      </c>
      <c r="D173" s="285" t="s">
        <v>43</v>
      </c>
      <c r="E173" s="285" t="s">
        <v>758</v>
      </c>
      <c r="F173" s="295">
        <v>89797</v>
      </c>
      <c r="G173" s="296" t="s">
        <v>1509</v>
      </c>
      <c r="H173" s="285" t="s">
        <v>98</v>
      </c>
      <c r="I173" s="297">
        <v>2</v>
      </c>
      <c r="J173" s="298" t="s">
        <v>1510</v>
      </c>
      <c r="K173" s="297">
        <v>62.95</v>
      </c>
      <c r="L173" s="297">
        <v>125.9</v>
      </c>
      <c r="M173" s="208"/>
      <c r="N173" s="702"/>
    </row>
    <row r="174" spans="2:14" ht="38.25" x14ac:dyDescent="0.25">
      <c r="B174" s="285" t="s">
        <v>759</v>
      </c>
      <c r="C174" s="285" t="s">
        <v>42</v>
      </c>
      <c r="D174" s="285" t="s">
        <v>43</v>
      </c>
      <c r="E174" s="285" t="s">
        <v>759</v>
      </c>
      <c r="F174" s="295">
        <v>104343</v>
      </c>
      <c r="G174" s="296" t="s">
        <v>1511</v>
      </c>
      <c r="H174" s="285" t="s">
        <v>98</v>
      </c>
      <c r="I174" s="297">
        <v>2</v>
      </c>
      <c r="J174" s="298" t="s">
        <v>1512</v>
      </c>
      <c r="K174" s="297">
        <v>41.28</v>
      </c>
      <c r="L174" s="297">
        <v>82.56</v>
      </c>
      <c r="M174" s="208"/>
      <c r="N174" s="702"/>
    </row>
    <row r="175" spans="2:14" ht="38.25" x14ac:dyDescent="0.25">
      <c r="B175" s="285" t="s">
        <v>760</v>
      </c>
      <c r="C175" s="285" t="s">
        <v>42</v>
      </c>
      <c r="D175" s="285" t="s">
        <v>43</v>
      </c>
      <c r="E175" s="285" t="s">
        <v>760</v>
      </c>
      <c r="F175" s="295">
        <v>89752</v>
      </c>
      <c r="G175" s="296" t="s">
        <v>1513</v>
      </c>
      <c r="H175" s="285" t="s">
        <v>98</v>
      </c>
      <c r="I175" s="297">
        <v>34</v>
      </c>
      <c r="J175" s="298" t="s">
        <v>1514</v>
      </c>
      <c r="K175" s="297">
        <v>9.01</v>
      </c>
      <c r="L175" s="297">
        <v>306.33999999999997</v>
      </c>
      <c r="M175" s="208"/>
      <c r="N175" s="702"/>
    </row>
    <row r="176" spans="2:14" ht="38.25" x14ac:dyDescent="0.25">
      <c r="B176" s="285" t="s">
        <v>761</v>
      </c>
      <c r="C176" s="285" t="s">
        <v>42</v>
      </c>
      <c r="D176" s="285" t="s">
        <v>43</v>
      </c>
      <c r="E176" s="285" t="s">
        <v>761</v>
      </c>
      <c r="F176" s="295">
        <v>89778</v>
      </c>
      <c r="G176" s="296" t="s">
        <v>1515</v>
      </c>
      <c r="H176" s="285" t="s">
        <v>98</v>
      </c>
      <c r="I176" s="297">
        <v>35</v>
      </c>
      <c r="J176" s="298" t="s">
        <v>1516</v>
      </c>
      <c r="K176" s="297">
        <v>21.35</v>
      </c>
      <c r="L176" s="297">
        <v>747.25</v>
      </c>
      <c r="M176" s="208"/>
      <c r="N176" s="702"/>
    </row>
    <row r="177" spans="2:14" ht="38.25" x14ac:dyDescent="0.25">
      <c r="B177" s="285" t="s">
        <v>762</v>
      </c>
      <c r="C177" s="285" t="s">
        <v>42</v>
      </c>
      <c r="D177" s="285" t="s">
        <v>43</v>
      </c>
      <c r="E177" s="285" t="s">
        <v>762</v>
      </c>
      <c r="F177" s="295">
        <v>89753</v>
      </c>
      <c r="G177" s="296" t="s">
        <v>1517</v>
      </c>
      <c r="H177" s="285" t="s">
        <v>98</v>
      </c>
      <c r="I177" s="297">
        <v>6</v>
      </c>
      <c r="J177" s="298" t="s">
        <v>1518</v>
      </c>
      <c r="K177" s="297">
        <v>11.21</v>
      </c>
      <c r="L177" s="297">
        <v>67.260000000000005</v>
      </c>
      <c r="M177" s="208"/>
      <c r="N177" s="702"/>
    </row>
    <row r="178" spans="2:14" ht="38.25" x14ac:dyDescent="0.25">
      <c r="B178" s="285" t="s">
        <v>763</v>
      </c>
      <c r="C178" s="285" t="s">
        <v>42</v>
      </c>
      <c r="D178" s="285" t="s">
        <v>43</v>
      </c>
      <c r="E178" s="285" t="s">
        <v>763</v>
      </c>
      <c r="F178" s="295">
        <v>89774</v>
      </c>
      <c r="G178" s="296" t="s">
        <v>1519</v>
      </c>
      <c r="H178" s="285" t="s">
        <v>98</v>
      </c>
      <c r="I178" s="297">
        <v>49</v>
      </c>
      <c r="J178" s="298" t="s">
        <v>1520</v>
      </c>
      <c r="K178" s="297">
        <v>18.829999999999998</v>
      </c>
      <c r="L178" s="297">
        <v>922.67</v>
      </c>
      <c r="M178" s="208"/>
      <c r="N178" s="702"/>
    </row>
    <row r="179" spans="2:14" ht="38.25" x14ac:dyDescent="0.25">
      <c r="B179" s="285" t="s">
        <v>764</v>
      </c>
      <c r="C179" s="285" t="s">
        <v>42</v>
      </c>
      <c r="D179" s="285" t="s">
        <v>43</v>
      </c>
      <c r="E179" s="285" t="s">
        <v>764</v>
      </c>
      <c r="F179" s="295">
        <v>89673</v>
      </c>
      <c r="G179" s="296" t="s">
        <v>1521</v>
      </c>
      <c r="H179" s="285" t="s">
        <v>98</v>
      </c>
      <c r="I179" s="297">
        <v>4</v>
      </c>
      <c r="J179" s="298" t="s">
        <v>1522</v>
      </c>
      <c r="K179" s="297">
        <v>43.49</v>
      </c>
      <c r="L179" s="297">
        <v>173.96</v>
      </c>
      <c r="M179" s="208"/>
      <c r="N179" s="702"/>
    </row>
    <row r="180" spans="2:14" ht="38.25" x14ac:dyDescent="0.25">
      <c r="B180" s="285" t="s">
        <v>1033</v>
      </c>
      <c r="C180" s="285" t="s">
        <v>42</v>
      </c>
      <c r="D180" s="285" t="s">
        <v>43</v>
      </c>
      <c r="E180" s="285" t="s">
        <v>1033</v>
      </c>
      <c r="F180" s="295">
        <v>89714</v>
      </c>
      <c r="G180" s="296" t="s">
        <v>1523</v>
      </c>
      <c r="H180" s="285" t="s">
        <v>115</v>
      </c>
      <c r="I180" s="297">
        <v>96.26</v>
      </c>
      <c r="J180" s="298" t="s">
        <v>1524</v>
      </c>
      <c r="K180" s="297">
        <v>45.76</v>
      </c>
      <c r="L180" s="297">
        <v>4404.8500000000004</v>
      </c>
      <c r="M180" s="208"/>
      <c r="N180" s="702"/>
    </row>
    <row r="181" spans="2:14" ht="38.25" x14ac:dyDescent="0.25">
      <c r="B181" s="285" t="s">
        <v>1034</v>
      </c>
      <c r="C181" s="285" t="s">
        <v>42</v>
      </c>
      <c r="D181" s="285" t="s">
        <v>43</v>
      </c>
      <c r="E181" s="285" t="s">
        <v>1034</v>
      </c>
      <c r="F181" s="295">
        <v>89711</v>
      </c>
      <c r="G181" s="296" t="s">
        <v>1525</v>
      </c>
      <c r="H181" s="285" t="s">
        <v>115</v>
      </c>
      <c r="I181" s="297">
        <v>27.45</v>
      </c>
      <c r="J181" s="298" t="s">
        <v>1526</v>
      </c>
      <c r="K181" s="297">
        <v>25.59</v>
      </c>
      <c r="L181" s="297">
        <v>702.44</v>
      </c>
      <c r="M181" s="208"/>
      <c r="N181" s="702"/>
    </row>
    <row r="182" spans="2:14" ht="38.25" x14ac:dyDescent="0.25">
      <c r="B182" s="285" t="s">
        <v>1035</v>
      </c>
      <c r="C182" s="285" t="s">
        <v>42</v>
      </c>
      <c r="D182" s="285" t="s">
        <v>43</v>
      </c>
      <c r="E182" s="285" t="s">
        <v>1035</v>
      </c>
      <c r="F182" s="295">
        <v>89712</v>
      </c>
      <c r="G182" s="296" t="s">
        <v>1527</v>
      </c>
      <c r="H182" s="285" t="s">
        <v>115</v>
      </c>
      <c r="I182" s="297">
        <v>2.85</v>
      </c>
      <c r="J182" s="298" t="s">
        <v>1528</v>
      </c>
      <c r="K182" s="297">
        <v>32.880000000000003</v>
      </c>
      <c r="L182" s="297">
        <v>93.7</v>
      </c>
      <c r="M182" s="208"/>
      <c r="N182" s="702"/>
    </row>
    <row r="183" spans="2:14" ht="38.25" x14ac:dyDescent="0.25">
      <c r="B183" s="285" t="s">
        <v>1036</v>
      </c>
      <c r="C183" s="285" t="s">
        <v>42</v>
      </c>
      <c r="D183" s="285" t="s">
        <v>43</v>
      </c>
      <c r="E183" s="285" t="s">
        <v>1036</v>
      </c>
      <c r="F183" s="295">
        <v>89713</v>
      </c>
      <c r="G183" s="296" t="s">
        <v>1529</v>
      </c>
      <c r="H183" s="285" t="s">
        <v>115</v>
      </c>
      <c r="I183" s="297">
        <v>42.83</v>
      </c>
      <c r="J183" s="298" t="s">
        <v>1530</v>
      </c>
      <c r="K183" s="297">
        <v>41.07</v>
      </c>
      <c r="L183" s="297">
        <v>1759.02</v>
      </c>
      <c r="M183" s="208"/>
      <c r="N183" s="702"/>
    </row>
    <row r="184" spans="2:14" ht="38.25" x14ac:dyDescent="0.25">
      <c r="B184" s="285" t="s">
        <v>1037</v>
      </c>
      <c r="C184" s="285" t="s">
        <v>42</v>
      </c>
      <c r="D184" s="285" t="s">
        <v>43</v>
      </c>
      <c r="E184" s="285" t="s">
        <v>1037</v>
      </c>
      <c r="F184" s="295">
        <v>89784</v>
      </c>
      <c r="G184" s="296" t="s">
        <v>1531</v>
      </c>
      <c r="H184" s="285" t="s">
        <v>98</v>
      </c>
      <c r="I184" s="297">
        <v>1</v>
      </c>
      <c r="J184" s="298" t="s">
        <v>1532</v>
      </c>
      <c r="K184" s="297">
        <v>29.08</v>
      </c>
      <c r="L184" s="297">
        <v>29.08</v>
      </c>
      <c r="M184" s="208"/>
      <c r="N184" s="702"/>
    </row>
    <row r="185" spans="2:14" x14ac:dyDescent="0.25">
      <c r="B185" s="285" t="s">
        <v>1038</v>
      </c>
      <c r="C185" s="285" t="s">
        <v>42</v>
      </c>
      <c r="D185" s="285" t="s">
        <v>83</v>
      </c>
      <c r="E185" s="285" t="s">
        <v>1038</v>
      </c>
      <c r="F185" s="295">
        <v>54170</v>
      </c>
      <c r="G185" s="296" t="s">
        <v>1268</v>
      </c>
      <c r="H185" s="285" t="s">
        <v>98</v>
      </c>
      <c r="I185" s="297">
        <v>1</v>
      </c>
      <c r="J185" s="298">
        <v>52.24</v>
      </c>
      <c r="K185" s="297">
        <v>63.98</v>
      </c>
      <c r="L185" s="297">
        <v>63.98</v>
      </c>
      <c r="M185" s="208"/>
      <c r="N185" s="702"/>
    </row>
    <row r="186" spans="2:14" ht="25.5" x14ac:dyDescent="0.25">
      <c r="B186" s="285" t="s">
        <v>1266</v>
      </c>
      <c r="C186" s="285" t="s">
        <v>42</v>
      </c>
      <c r="D186" s="285" t="s">
        <v>44</v>
      </c>
      <c r="E186" s="285" t="s">
        <v>1266</v>
      </c>
      <c r="F186" s="295">
        <v>1401000108</v>
      </c>
      <c r="G186" s="296" t="s">
        <v>1533</v>
      </c>
      <c r="H186" s="285" t="s">
        <v>115</v>
      </c>
      <c r="I186" s="297">
        <v>169.39</v>
      </c>
      <c r="J186" s="298">
        <v>5.72</v>
      </c>
      <c r="K186" s="297">
        <v>7</v>
      </c>
      <c r="L186" s="297">
        <v>1185.73</v>
      </c>
      <c r="M186" s="208"/>
      <c r="N186" s="702"/>
    </row>
    <row r="187" spans="2:14" x14ac:dyDescent="0.25">
      <c r="B187" s="285" t="s">
        <v>1267</v>
      </c>
      <c r="C187" s="285" t="s">
        <v>42</v>
      </c>
      <c r="D187" s="285" t="s">
        <v>44</v>
      </c>
      <c r="E187" s="285" t="s">
        <v>1267</v>
      </c>
      <c r="F187" s="295">
        <v>1301001070</v>
      </c>
      <c r="G187" s="296" t="s">
        <v>1534</v>
      </c>
      <c r="H187" s="285" t="s">
        <v>115</v>
      </c>
      <c r="I187" s="297">
        <v>169.39</v>
      </c>
      <c r="J187" s="298">
        <v>5.59</v>
      </c>
      <c r="K187" s="297">
        <v>6.84</v>
      </c>
      <c r="L187" s="297">
        <v>1158.6199999999999</v>
      </c>
      <c r="M187" s="208"/>
      <c r="N187" s="702"/>
    </row>
    <row r="188" spans="2:14" x14ac:dyDescent="0.25">
      <c r="B188" s="322"/>
      <c r="C188" s="322"/>
      <c r="D188" s="322"/>
      <c r="E188" s="322"/>
      <c r="F188" s="299"/>
      <c r="G188" s="323"/>
      <c r="H188" s="322"/>
      <c r="I188" s="333"/>
      <c r="J188" s="284"/>
      <c r="K188" s="333"/>
      <c r="L188" s="333"/>
      <c r="M188" s="208"/>
      <c r="N188" s="702"/>
    </row>
    <row r="189" spans="2:14" x14ac:dyDescent="0.25">
      <c r="B189" s="327" t="s">
        <v>499</v>
      </c>
      <c r="C189" s="327"/>
      <c r="D189" s="327"/>
      <c r="E189" s="327"/>
      <c r="F189" s="327"/>
      <c r="G189" s="328" t="s">
        <v>649</v>
      </c>
      <c r="H189" s="329"/>
      <c r="I189" s="330"/>
      <c r="J189" s="331"/>
      <c r="K189" s="330"/>
      <c r="L189" s="332">
        <v>7349.0899999999992</v>
      </c>
      <c r="M189" s="208"/>
      <c r="N189" s="702"/>
    </row>
    <row r="190" spans="2:14" ht="38.25" x14ac:dyDescent="0.25">
      <c r="B190" s="285" t="s">
        <v>500</v>
      </c>
      <c r="C190" s="285" t="s">
        <v>42</v>
      </c>
      <c r="D190" s="285" t="s">
        <v>43</v>
      </c>
      <c r="E190" s="285" t="s">
        <v>500</v>
      </c>
      <c r="F190" s="295">
        <v>89802</v>
      </c>
      <c r="G190" s="296" t="s">
        <v>1496</v>
      </c>
      <c r="H190" s="285" t="s">
        <v>98</v>
      </c>
      <c r="I190" s="297">
        <v>5</v>
      </c>
      <c r="J190" s="298" t="s">
        <v>1497</v>
      </c>
      <c r="K190" s="297">
        <v>12.78</v>
      </c>
      <c r="L190" s="297">
        <v>63.9</v>
      </c>
      <c r="M190" s="208"/>
      <c r="N190" s="702"/>
    </row>
    <row r="191" spans="2:14" ht="38.25" x14ac:dyDescent="0.25">
      <c r="B191" s="285" t="s">
        <v>501</v>
      </c>
      <c r="C191" s="285" t="s">
        <v>42</v>
      </c>
      <c r="D191" s="285" t="s">
        <v>43</v>
      </c>
      <c r="E191" s="285" t="s">
        <v>501</v>
      </c>
      <c r="F191" s="295">
        <v>89731</v>
      </c>
      <c r="G191" s="296" t="s">
        <v>1502</v>
      </c>
      <c r="H191" s="285" t="s">
        <v>98</v>
      </c>
      <c r="I191" s="297">
        <v>62</v>
      </c>
      <c r="J191" s="298" t="s">
        <v>1503</v>
      </c>
      <c r="K191" s="297">
        <v>17.7</v>
      </c>
      <c r="L191" s="297">
        <v>1097.4000000000001</v>
      </c>
      <c r="M191" s="208"/>
      <c r="N191" s="702"/>
    </row>
    <row r="192" spans="2:14" ht="38.25" x14ac:dyDescent="0.25">
      <c r="B192" s="285" t="s">
        <v>502</v>
      </c>
      <c r="C192" s="285" t="s">
        <v>42</v>
      </c>
      <c r="D192" s="285" t="s">
        <v>43</v>
      </c>
      <c r="E192" s="285" t="s">
        <v>502</v>
      </c>
      <c r="F192" s="295">
        <v>89827</v>
      </c>
      <c r="G192" s="296" t="s">
        <v>1535</v>
      </c>
      <c r="H192" s="285" t="s">
        <v>98</v>
      </c>
      <c r="I192" s="297">
        <v>3</v>
      </c>
      <c r="J192" s="298" t="s">
        <v>1536</v>
      </c>
      <c r="K192" s="297">
        <v>24.33</v>
      </c>
      <c r="L192" s="297">
        <v>72.989999999999995</v>
      </c>
      <c r="M192" s="208"/>
      <c r="N192" s="702"/>
    </row>
    <row r="193" spans="2:14" ht="38.25" x14ac:dyDescent="0.25">
      <c r="B193" s="285" t="s">
        <v>765</v>
      </c>
      <c r="C193" s="285" t="s">
        <v>42</v>
      </c>
      <c r="D193" s="285" t="s">
        <v>43</v>
      </c>
      <c r="E193" s="285" t="s">
        <v>765</v>
      </c>
      <c r="F193" s="295">
        <v>89753</v>
      </c>
      <c r="G193" s="296" t="s">
        <v>1517</v>
      </c>
      <c r="H193" s="285" t="s">
        <v>98</v>
      </c>
      <c r="I193" s="297">
        <v>15</v>
      </c>
      <c r="J193" s="298" t="s">
        <v>1518</v>
      </c>
      <c r="K193" s="297">
        <v>11.21</v>
      </c>
      <c r="L193" s="297">
        <v>168.15</v>
      </c>
      <c r="M193" s="208"/>
      <c r="N193" s="702"/>
    </row>
    <row r="194" spans="2:14" ht="38.25" x14ac:dyDescent="0.25">
      <c r="B194" s="285" t="s">
        <v>766</v>
      </c>
      <c r="C194" s="285" t="s">
        <v>42</v>
      </c>
      <c r="D194" s="285" t="s">
        <v>43</v>
      </c>
      <c r="E194" s="285" t="s">
        <v>766</v>
      </c>
      <c r="F194" s="295">
        <v>104348</v>
      </c>
      <c r="G194" s="296" t="s">
        <v>1537</v>
      </c>
      <c r="H194" s="285" t="s">
        <v>98</v>
      </c>
      <c r="I194" s="297">
        <v>3</v>
      </c>
      <c r="J194" s="298" t="s">
        <v>1538</v>
      </c>
      <c r="K194" s="297">
        <v>14.13</v>
      </c>
      <c r="L194" s="297">
        <v>42.39</v>
      </c>
      <c r="M194" s="208"/>
      <c r="N194" s="702"/>
    </row>
    <row r="195" spans="2:14" ht="38.25" x14ac:dyDescent="0.25">
      <c r="B195" s="285" t="s">
        <v>767</v>
      </c>
      <c r="C195" s="285" t="s">
        <v>42</v>
      </c>
      <c r="D195" s="285" t="s">
        <v>43</v>
      </c>
      <c r="E195" s="285" t="s">
        <v>767</v>
      </c>
      <c r="F195" s="295">
        <v>89712</v>
      </c>
      <c r="G195" s="296" t="s">
        <v>1527</v>
      </c>
      <c r="H195" s="285" t="s">
        <v>115</v>
      </c>
      <c r="I195" s="297">
        <v>132.19</v>
      </c>
      <c r="J195" s="298" t="s">
        <v>1528</v>
      </c>
      <c r="K195" s="297">
        <v>32.880000000000003</v>
      </c>
      <c r="L195" s="297">
        <v>4346.3999999999996</v>
      </c>
      <c r="M195" s="208"/>
      <c r="N195" s="702"/>
    </row>
    <row r="196" spans="2:14" ht="38.25" x14ac:dyDescent="0.25">
      <c r="B196" s="285" t="s">
        <v>1269</v>
      </c>
      <c r="C196" s="285" t="s">
        <v>42</v>
      </c>
      <c r="D196" s="285" t="s">
        <v>43</v>
      </c>
      <c r="E196" s="285" t="s">
        <v>1269</v>
      </c>
      <c r="F196" s="295">
        <v>104352</v>
      </c>
      <c r="G196" s="296" t="s">
        <v>1539</v>
      </c>
      <c r="H196" s="285" t="s">
        <v>98</v>
      </c>
      <c r="I196" s="297">
        <v>6</v>
      </c>
      <c r="J196" s="298" t="s">
        <v>1540</v>
      </c>
      <c r="K196" s="297">
        <v>48.32</v>
      </c>
      <c r="L196" s="297">
        <v>289.92</v>
      </c>
      <c r="M196" s="208"/>
      <c r="N196" s="702"/>
    </row>
    <row r="197" spans="2:14" ht="38.25" x14ac:dyDescent="0.25">
      <c r="B197" s="285" t="s">
        <v>1270</v>
      </c>
      <c r="C197" s="285" t="s">
        <v>42</v>
      </c>
      <c r="D197" s="285" t="s">
        <v>43</v>
      </c>
      <c r="E197" s="285" t="s">
        <v>1270</v>
      </c>
      <c r="F197" s="295">
        <v>89784</v>
      </c>
      <c r="G197" s="296" t="s">
        <v>1531</v>
      </c>
      <c r="H197" s="285" t="s">
        <v>98</v>
      </c>
      <c r="I197" s="297">
        <v>15</v>
      </c>
      <c r="J197" s="298" t="s">
        <v>1532</v>
      </c>
      <c r="K197" s="297">
        <v>29.08</v>
      </c>
      <c r="L197" s="297">
        <v>436.2</v>
      </c>
      <c r="M197" s="208"/>
      <c r="N197" s="702"/>
    </row>
    <row r="198" spans="2:14" x14ac:dyDescent="0.25">
      <c r="B198" s="285" t="s">
        <v>767</v>
      </c>
      <c r="C198" s="285" t="s">
        <v>42</v>
      </c>
      <c r="D198" s="285" t="s">
        <v>83</v>
      </c>
      <c r="E198" s="285" t="s">
        <v>767</v>
      </c>
      <c r="F198" s="295">
        <v>54170</v>
      </c>
      <c r="G198" s="296" t="s">
        <v>1268</v>
      </c>
      <c r="H198" s="285" t="s">
        <v>98</v>
      </c>
      <c r="I198" s="297">
        <v>13</v>
      </c>
      <c r="J198" s="298">
        <v>52.24</v>
      </c>
      <c r="K198" s="297">
        <v>63.98</v>
      </c>
      <c r="L198" s="297">
        <v>831.74</v>
      </c>
      <c r="M198" s="208"/>
      <c r="N198" s="702"/>
    </row>
    <row r="199" spans="2:14" x14ac:dyDescent="0.25">
      <c r="B199" s="322"/>
      <c r="C199" s="322"/>
      <c r="D199" s="322"/>
      <c r="E199" s="322"/>
      <c r="F199" s="299"/>
      <c r="G199" s="323"/>
      <c r="H199" s="322"/>
      <c r="I199" s="333"/>
      <c r="J199" s="284"/>
      <c r="K199" s="333"/>
      <c r="L199" s="333"/>
      <c r="M199" s="208"/>
      <c r="N199" s="702"/>
    </row>
    <row r="200" spans="2:14" x14ac:dyDescent="0.25">
      <c r="B200" s="327" t="s">
        <v>768</v>
      </c>
      <c r="C200" s="327"/>
      <c r="D200" s="327"/>
      <c r="E200" s="327"/>
      <c r="F200" s="327"/>
      <c r="G200" s="328" t="s">
        <v>299</v>
      </c>
      <c r="H200" s="329"/>
      <c r="I200" s="330"/>
      <c r="J200" s="331"/>
      <c r="K200" s="330"/>
      <c r="L200" s="332">
        <v>30930.940000000006</v>
      </c>
      <c r="M200" s="208"/>
      <c r="N200" s="702"/>
    </row>
    <row r="201" spans="2:14" ht="25.5" x14ac:dyDescent="0.25">
      <c r="B201" s="285" t="s">
        <v>769</v>
      </c>
      <c r="C201" s="285" t="s">
        <v>42</v>
      </c>
      <c r="D201" s="285" t="s">
        <v>43</v>
      </c>
      <c r="E201" s="285" t="s">
        <v>769</v>
      </c>
      <c r="F201" s="295">
        <v>94492</v>
      </c>
      <c r="G201" s="296" t="s">
        <v>1541</v>
      </c>
      <c r="H201" s="285" t="s">
        <v>98</v>
      </c>
      <c r="I201" s="297">
        <v>1</v>
      </c>
      <c r="J201" s="298" t="s">
        <v>1542</v>
      </c>
      <c r="K201" s="297">
        <v>71.989999999999995</v>
      </c>
      <c r="L201" s="297">
        <v>71.989999999999995</v>
      </c>
      <c r="M201" s="208"/>
      <c r="N201" s="702"/>
    </row>
    <row r="202" spans="2:14" ht="25.5" x14ac:dyDescent="0.25">
      <c r="B202" s="285" t="s">
        <v>770</v>
      </c>
      <c r="C202" s="285" t="s">
        <v>42</v>
      </c>
      <c r="D202" s="285" t="s">
        <v>43</v>
      </c>
      <c r="E202" s="285" t="s">
        <v>770</v>
      </c>
      <c r="F202" s="295">
        <v>94792</v>
      </c>
      <c r="G202" s="296" t="s">
        <v>1543</v>
      </c>
      <c r="H202" s="285" t="s">
        <v>98</v>
      </c>
      <c r="I202" s="297">
        <v>1</v>
      </c>
      <c r="J202" s="298" t="s">
        <v>1544</v>
      </c>
      <c r="K202" s="297">
        <v>92.89</v>
      </c>
      <c r="L202" s="297">
        <v>92.89</v>
      </c>
      <c r="M202" s="208"/>
      <c r="N202" s="702"/>
    </row>
    <row r="203" spans="2:14" ht="25.5" x14ac:dyDescent="0.25">
      <c r="B203" s="285" t="s">
        <v>771</v>
      </c>
      <c r="C203" s="285" t="s">
        <v>42</v>
      </c>
      <c r="D203" s="285" t="s">
        <v>43</v>
      </c>
      <c r="E203" s="285" t="s">
        <v>771</v>
      </c>
      <c r="F203" s="295">
        <v>89987</v>
      </c>
      <c r="G203" s="296" t="s">
        <v>1545</v>
      </c>
      <c r="H203" s="285" t="s">
        <v>98</v>
      </c>
      <c r="I203" s="297">
        <v>2</v>
      </c>
      <c r="J203" s="298" t="s">
        <v>1546</v>
      </c>
      <c r="K203" s="297">
        <v>76.39</v>
      </c>
      <c r="L203" s="297">
        <v>152.78</v>
      </c>
      <c r="M203" s="208"/>
      <c r="N203" s="702"/>
    </row>
    <row r="204" spans="2:14" x14ac:dyDescent="0.25">
      <c r="B204" s="285" t="s">
        <v>772</v>
      </c>
      <c r="C204" s="285" t="s">
        <v>42</v>
      </c>
      <c r="D204" s="285" t="s">
        <v>83</v>
      </c>
      <c r="E204" s="285" t="s">
        <v>772</v>
      </c>
      <c r="F204" s="295">
        <v>52115</v>
      </c>
      <c r="G204" s="296" t="s">
        <v>1039</v>
      </c>
      <c r="H204" s="285" t="s">
        <v>98</v>
      </c>
      <c r="I204" s="297">
        <v>4</v>
      </c>
      <c r="J204" s="298">
        <v>10.86</v>
      </c>
      <c r="K204" s="297">
        <v>13.3</v>
      </c>
      <c r="L204" s="297">
        <v>53.2</v>
      </c>
      <c r="M204" s="208"/>
      <c r="N204" s="702"/>
    </row>
    <row r="205" spans="2:14" ht="38.25" x14ac:dyDescent="0.25">
      <c r="B205" s="285" t="s">
        <v>773</v>
      </c>
      <c r="C205" s="285" t="s">
        <v>42</v>
      </c>
      <c r="D205" s="285" t="s">
        <v>43</v>
      </c>
      <c r="E205" s="285" t="s">
        <v>773</v>
      </c>
      <c r="F205" s="295">
        <v>89391</v>
      </c>
      <c r="G205" s="296" t="s">
        <v>1547</v>
      </c>
      <c r="H205" s="285" t="s">
        <v>98</v>
      </c>
      <c r="I205" s="297">
        <v>2</v>
      </c>
      <c r="J205" s="298" t="s">
        <v>1548</v>
      </c>
      <c r="K205" s="297">
        <v>10.25</v>
      </c>
      <c r="L205" s="297">
        <v>20.5</v>
      </c>
      <c r="M205" s="208"/>
      <c r="N205" s="702"/>
    </row>
    <row r="206" spans="2:14" ht="38.25" x14ac:dyDescent="0.25">
      <c r="B206" s="285" t="s">
        <v>774</v>
      </c>
      <c r="C206" s="285" t="s">
        <v>42</v>
      </c>
      <c r="D206" s="285" t="s">
        <v>43</v>
      </c>
      <c r="E206" s="285" t="s">
        <v>774</v>
      </c>
      <c r="F206" s="295">
        <v>94662</v>
      </c>
      <c r="G206" s="296" t="s">
        <v>1549</v>
      </c>
      <c r="H206" s="285" t="s">
        <v>98</v>
      </c>
      <c r="I206" s="297">
        <v>1</v>
      </c>
      <c r="J206" s="298" t="s">
        <v>1550</v>
      </c>
      <c r="K206" s="297">
        <v>12.94</v>
      </c>
      <c r="L206" s="297">
        <v>12.94</v>
      </c>
      <c r="M206" s="208"/>
      <c r="N206" s="702"/>
    </row>
    <row r="207" spans="2:14" ht="25.5" x14ac:dyDescent="0.25">
      <c r="B207" s="285" t="s">
        <v>775</v>
      </c>
      <c r="C207" s="285" t="s">
        <v>42</v>
      </c>
      <c r="D207" s="285" t="s">
        <v>43</v>
      </c>
      <c r="E207" s="285" t="s">
        <v>775</v>
      </c>
      <c r="F207" s="295">
        <v>89409</v>
      </c>
      <c r="G207" s="296" t="s">
        <v>1551</v>
      </c>
      <c r="H207" s="285" t="s">
        <v>98</v>
      </c>
      <c r="I207" s="297">
        <v>6</v>
      </c>
      <c r="J207" s="298" t="s">
        <v>1552</v>
      </c>
      <c r="K207" s="297">
        <v>11.02</v>
      </c>
      <c r="L207" s="297">
        <v>66.12</v>
      </c>
      <c r="M207" s="208"/>
      <c r="N207" s="702"/>
    </row>
    <row r="208" spans="2:14" ht="25.5" x14ac:dyDescent="0.25">
      <c r="B208" s="285" t="s">
        <v>776</v>
      </c>
      <c r="C208" s="285" t="s">
        <v>42</v>
      </c>
      <c r="D208" s="285" t="s">
        <v>43</v>
      </c>
      <c r="E208" s="285" t="s">
        <v>776</v>
      </c>
      <c r="F208" s="295">
        <v>89408</v>
      </c>
      <c r="G208" s="296" t="s">
        <v>1553</v>
      </c>
      <c r="H208" s="285" t="s">
        <v>98</v>
      </c>
      <c r="I208" s="297">
        <v>13</v>
      </c>
      <c r="J208" s="298" t="s">
        <v>1554</v>
      </c>
      <c r="K208" s="297">
        <v>10</v>
      </c>
      <c r="L208" s="297">
        <v>130</v>
      </c>
      <c r="M208" s="208"/>
      <c r="N208" s="702"/>
    </row>
    <row r="209" spans="2:14" ht="25.5" x14ac:dyDescent="0.25">
      <c r="B209" s="285" t="s">
        <v>1040</v>
      </c>
      <c r="C209" s="285" t="s">
        <v>42</v>
      </c>
      <c r="D209" s="285" t="s">
        <v>43</v>
      </c>
      <c r="E209" s="285" t="s">
        <v>1040</v>
      </c>
      <c r="F209" s="295">
        <v>89413</v>
      </c>
      <c r="G209" s="296" t="s">
        <v>1555</v>
      </c>
      <c r="H209" s="285" t="s">
        <v>98</v>
      </c>
      <c r="I209" s="297">
        <v>4</v>
      </c>
      <c r="J209" s="298" t="s">
        <v>1556</v>
      </c>
      <c r="K209" s="297">
        <v>14.17</v>
      </c>
      <c r="L209" s="297">
        <v>56.68</v>
      </c>
      <c r="M209" s="208"/>
      <c r="N209" s="702"/>
    </row>
    <row r="210" spans="2:14" ht="25.5" x14ac:dyDescent="0.25">
      <c r="B210" s="285" t="s">
        <v>1041</v>
      </c>
      <c r="C210" s="285" t="s">
        <v>42</v>
      </c>
      <c r="D210" s="285" t="s">
        <v>43</v>
      </c>
      <c r="E210" s="285" t="s">
        <v>1041</v>
      </c>
      <c r="F210" s="295">
        <v>89424</v>
      </c>
      <c r="G210" s="296" t="s">
        <v>1557</v>
      </c>
      <c r="H210" s="285" t="s">
        <v>98</v>
      </c>
      <c r="I210" s="297">
        <v>1</v>
      </c>
      <c r="J210" s="298" t="s">
        <v>1558</v>
      </c>
      <c r="K210" s="297">
        <v>7.58</v>
      </c>
      <c r="L210" s="297">
        <v>7.58</v>
      </c>
      <c r="M210" s="208"/>
      <c r="N210" s="702"/>
    </row>
    <row r="211" spans="2:14" ht="25.5" x14ac:dyDescent="0.25">
      <c r="B211" s="285" t="s">
        <v>1042</v>
      </c>
      <c r="C211" s="285" t="s">
        <v>42</v>
      </c>
      <c r="D211" s="285" t="s">
        <v>43</v>
      </c>
      <c r="E211" s="285" t="s">
        <v>1042</v>
      </c>
      <c r="F211" s="295">
        <v>89402</v>
      </c>
      <c r="G211" s="296" t="s">
        <v>1559</v>
      </c>
      <c r="H211" s="285" t="s">
        <v>115</v>
      </c>
      <c r="I211" s="297">
        <v>31.89</v>
      </c>
      <c r="J211" s="298" t="s">
        <v>1560</v>
      </c>
      <c r="K211" s="297">
        <v>14.77</v>
      </c>
      <c r="L211" s="297">
        <v>471.01</v>
      </c>
      <c r="M211" s="208"/>
      <c r="N211" s="702"/>
    </row>
    <row r="212" spans="2:14" ht="25.5" x14ac:dyDescent="0.25">
      <c r="B212" s="285" t="s">
        <v>1043</v>
      </c>
      <c r="C212" s="285" t="s">
        <v>42</v>
      </c>
      <c r="D212" s="285" t="s">
        <v>43</v>
      </c>
      <c r="E212" s="285" t="s">
        <v>1043</v>
      </c>
      <c r="F212" s="295">
        <v>89357</v>
      </c>
      <c r="G212" s="296" t="s">
        <v>1561</v>
      </c>
      <c r="H212" s="285" t="s">
        <v>115</v>
      </c>
      <c r="I212" s="297">
        <v>0.85</v>
      </c>
      <c r="J212" s="298" t="s">
        <v>1562</v>
      </c>
      <c r="K212" s="297">
        <v>38.299999999999997</v>
      </c>
      <c r="L212" s="297">
        <v>32.549999999999997</v>
      </c>
      <c r="M212" s="208"/>
      <c r="N212" s="702"/>
    </row>
    <row r="213" spans="2:14" ht="25.5" x14ac:dyDescent="0.25">
      <c r="B213" s="285" t="s">
        <v>1044</v>
      </c>
      <c r="C213" s="285" t="s">
        <v>42</v>
      </c>
      <c r="D213" s="285" t="s">
        <v>43</v>
      </c>
      <c r="E213" s="285" t="s">
        <v>1044</v>
      </c>
      <c r="F213" s="295">
        <v>89440</v>
      </c>
      <c r="G213" s="296" t="s">
        <v>1563</v>
      </c>
      <c r="H213" s="285" t="s">
        <v>98</v>
      </c>
      <c r="I213" s="297">
        <v>1</v>
      </c>
      <c r="J213" s="298" t="s">
        <v>1564</v>
      </c>
      <c r="K213" s="297">
        <v>13.9</v>
      </c>
      <c r="L213" s="297">
        <v>13.9</v>
      </c>
      <c r="M213" s="208"/>
      <c r="N213" s="702"/>
    </row>
    <row r="214" spans="2:14" ht="25.5" x14ac:dyDescent="0.25">
      <c r="B214" s="285" t="s">
        <v>1045</v>
      </c>
      <c r="C214" s="285" t="s">
        <v>42</v>
      </c>
      <c r="D214" s="285" t="s">
        <v>43</v>
      </c>
      <c r="E214" s="285" t="s">
        <v>1045</v>
      </c>
      <c r="F214" s="295">
        <v>94499</v>
      </c>
      <c r="G214" s="296" t="s">
        <v>1565</v>
      </c>
      <c r="H214" s="285" t="s">
        <v>98</v>
      </c>
      <c r="I214" s="297">
        <v>4</v>
      </c>
      <c r="J214" s="298" t="s">
        <v>1566</v>
      </c>
      <c r="K214" s="297">
        <v>231.1</v>
      </c>
      <c r="L214" s="297">
        <v>924.4</v>
      </c>
      <c r="M214" s="208"/>
      <c r="N214" s="702"/>
    </row>
    <row r="215" spans="2:14" ht="25.5" x14ac:dyDescent="0.25">
      <c r="B215" s="285" t="s">
        <v>1046</v>
      </c>
      <c r="C215" s="285" t="s">
        <v>42</v>
      </c>
      <c r="D215" s="285" t="s">
        <v>43</v>
      </c>
      <c r="E215" s="285" t="s">
        <v>1046</v>
      </c>
      <c r="F215" s="295">
        <v>94794</v>
      </c>
      <c r="G215" s="296" t="s">
        <v>1567</v>
      </c>
      <c r="H215" s="285" t="s">
        <v>98</v>
      </c>
      <c r="I215" s="297">
        <v>3</v>
      </c>
      <c r="J215" s="298" t="s">
        <v>1568</v>
      </c>
      <c r="K215" s="297">
        <v>134.9</v>
      </c>
      <c r="L215" s="297">
        <v>404.7</v>
      </c>
      <c r="M215" s="208"/>
      <c r="N215" s="702"/>
    </row>
    <row r="216" spans="2:14" ht="25.5" x14ac:dyDescent="0.25">
      <c r="B216" s="285" t="s">
        <v>1047</v>
      </c>
      <c r="C216" s="285" t="s">
        <v>42</v>
      </c>
      <c r="D216" s="285" t="s">
        <v>43</v>
      </c>
      <c r="E216" s="285" t="s">
        <v>1047</v>
      </c>
      <c r="F216" s="295">
        <v>89987</v>
      </c>
      <c r="G216" s="296" t="s">
        <v>1545</v>
      </c>
      <c r="H216" s="285" t="s">
        <v>98</v>
      </c>
      <c r="I216" s="297">
        <v>24</v>
      </c>
      <c r="J216" s="298" t="s">
        <v>1546</v>
      </c>
      <c r="K216" s="297">
        <v>76.39</v>
      </c>
      <c r="L216" s="297">
        <v>1833.36</v>
      </c>
      <c r="M216" s="208"/>
      <c r="N216" s="702"/>
    </row>
    <row r="217" spans="2:14" ht="25.5" x14ac:dyDescent="0.25">
      <c r="B217" s="285" t="s">
        <v>1048</v>
      </c>
      <c r="C217" s="285" t="s">
        <v>42</v>
      </c>
      <c r="D217" s="285" t="s">
        <v>43</v>
      </c>
      <c r="E217" s="285" t="s">
        <v>1048</v>
      </c>
      <c r="F217" s="295">
        <v>89985</v>
      </c>
      <c r="G217" s="296" t="s">
        <v>1569</v>
      </c>
      <c r="H217" s="285" t="s">
        <v>98</v>
      </c>
      <c r="I217" s="297">
        <v>2</v>
      </c>
      <c r="J217" s="298" t="s">
        <v>1570</v>
      </c>
      <c r="K217" s="297">
        <v>72.77</v>
      </c>
      <c r="L217" s="297">
        <v>145.54</v>
      </c>
      <c r="M217" s="208"/>
      <c r="N217" s="702"/>
    </row>
    <row r="218" spans="2:14" ht="38.25" x14ac:dyDescent="0.25">
      <c r="B218" s="285" t="s">
        <v>1049</v>
      </c>
      <c r="C218" s="285" t="s">
        <v>42</v>
      </c>
      <c r="D218" s="285" t="s">
        <v>43</v>
      </c>
      <c r="E218" s="285" t="s">
        <v>1049</v>
      </c>
      <c r="F218" s="295">
        <v>89385</v>
      </c>
      <c r="G218" s="296" t="s">
        <v>1571</v>
      </c>
      <c r="H218" s="285" t="s">
        <v>98</v>
      </c>
      <c r="I218" s="297">
        <v>2</v>
      </c>
      <c r="J218" s="298" t="s">
        <v>1572</v>
      </c>
      <c r="K218" s="297">
        <v>8.51</v>
      </c>
      <c r="L218" s="297">
        <v>17.02</v>
      </c>
      <c r="M218" s="208"/>
      <c r="N218" s="702"/>
    </row>
    <row r="219" spans="2:14" ht="38.25" x14ac:dyDescent="0.25">
      <c r="B219" s="285" t="s">
        <v>1050</v>
      </c>
      <c r="C219" s="285" t="s">
        <v>42</v>
      </c>
      <c r="D219" s="285" t="s">
        <v>43</v>
      </c>
      <c r="E219" s="285" t="s">
        <v>1050</v>
      </c>
      <c r="F219" s="295">
        <v>89383</v>
      </c>
      <c r="G219" s="296" t="s">
        <v>1573</v>
      </c>
      <c r="H219" s="285" t="s">
        <v>98</v>
      </c>
      <c r="I219" s="297">
        <v>50</v>
      </c>
      <c r="J219" s="298" t="s">
        <v>1574</v>
      </c>
      <c r="K219" s="297">
        <v>7.7</v>
      </c>
      <c r="L219" s="297">
        <v>385</v>
      </c>
      <c r="M219" s="208"/>
      <c r="N219" s="702"/>
    </row>
    <row r="220" spans="2:14" ht="38.25" x14ac:dyDescent="0.25">
      <c r="B220" s="285" t="s">
        <v>1051</v>
      </c>
      <c r="C220" s="285" t="s">
        <v>42</v>
      </c>
      <c r="D220" s="285" t="s">
        <v>43</v>
      </c>
      <c r="E220" s="285" t="s">
        <v>1051</v>
      </c>
      <c r="F220" s="295">
        <v>94662</v>
      </c>
      <c r="G220" s="296" t="s">
        <v>1549</v>
      </c>
      <c r="H220" s="285" t="s">
        <v>98</v>
      </c>
      <c r="I220" s="297">
        <v>6</v>
      </c>
      <c r="J220" s="298" t="s">
        <v>1550</v>
      </c>
      <c r="K220" s="297">
        <v>12.94</v>
      </c>
      <c r="L220" s="297">
        <v>77.64</v>
      </c>
      <c r="M220" s="208"/>
      <c r="N220" s="702"/>
    </row>
    <row r="221" spans="2:14" ht="38.25" x14ac:dyDescent="0.25">
      <c r="B221" s="285" t="s">
        <v>1052</v>
      </c>
      <c r="C221" s="285" t="s">
        <v>42</v>
      </c>
      <c r="D221" s="285" t="s">
        <v>43</v>
      </c>
      <c r="E221" s="285" t="s">
        <v>1052</v>
      </c>
      <c r="F221" s="295">
        <v>94666</v>
      </c>
      <c r="G221" s="296" t="s">
        <v>1575</v>
      </c>
      <c r="H221" s="285" t="s">
        <v>98</v>
      </c>
      <c r="I221" s="297">
        <v>8</v>
      </c>
      <c r="J221" s="298" t="s">
        <v>1576</v>
      </c>
      <c r="K221" s="297">
        <v>39.42</v>
      </c>
      <c r="L221" s="297">
        <v>315.36</v>
      </c>
      <c r="M221" s="208"/>
      <c r="N221" s="702"/>
    </row>
    <row r="222" spans="2:14" ht="25.5" x14ac:dyDescent="0.25">
      <c r="B222" s="285" t="s">
        <v>1053</v>
      </c>
      <c r="C222" s="285" t="s">
        <v>42</v>
      </c>
      <c r="D222" s="285" t="s">
        <v>43</v>
      </c>
      <c r="E222" s="285" t="s">
        <v>1053</v>
      </c>
      <c r="F222" s="295">
        <v>103966</v>
      </c>
      <c r="G222" s="296" t="s">
        <v>1577</v>
      </c>
      <c r="H222" s="285" t="s">
        <v>98</v>
      </c>
      <c r="I222" s="297">
        <v>7</v>
      </c>
      <c r="J222" s="298" t="s">
        <v>1578</v>
      </c>
      <c r="K222" s="297">
        <v>11.57</v>
      </c>
      <c r="L222" s="297">
        <v>80.989999999999995</v>
      </c>
      <c r="M222" s="208"/>
      <c r="N222" s="702"/>
    </row>
    <row r="223" spans="2:14" x14ac:dyDescent="0.25">
      <c r="B223" s="285" t="s">
        <v>1054</v>
      </c>
      <c r="C223" s="285" t="s">
        <v>42</v>
      </c>
      <c r="D223" s="285" t="s">
        <v>83</v>
      </c>
      <c r="E223" s="285" t="s">
        <v>1054</v>
      </c>
      <c r="F223" s="295">
        <v>53366</v>
      </c>
      <c r="G223" s="296" t="s">
        <v>650</v>
      </c>
      <c r="H223" s="285" t="s">
        <v>98</v>
      </c>
      <c r="I223" s="297">
        <v>9</v>
      </c>
      <c r="J223" s="298">
        <v>44.58</v>
      </c>
      <c r="K223" s="297">
        <v>54.59</v>
      </c>
      <c r="L223" s="297">
        <v>491.31</v>
      </c>
      <c r="M223" s="208"/>
      <c r="N223" s="702"/>
    </row>
    <row r="224" spans="2:14" ht="25.5" x14ac:dyDescent="0.25">
      <c r="B224" s="285" t="s">
        <v>1055</v>
      </c>
      <c r="C224" s="285" t="s">
        <v>42</v>
      </c>
      <c r="D224" s="285" t="s">
        <v>43</v>
      </c>
      <c r="E224" s="285" t="s">
        <v>1055</v>
      </c>
      <c r="F224" s="295">
        <v>89409</v>
      </c>
      <c r="G224" s="296" t="s">
        <v>1551</v>
      </c>
      <c r="H224" s="285" t="s">
        <v>98</v>
      </c>
      <c r="I224" s="297">
        <v>9</v>
      </c>
      <c r="J224" s="298" t="s">
        <v>1552</v>
      </c>
      <c r="K224" s="297">
        <v>11.02</v>
      </c>
      <c r="L224" s="297">
        <v>99.18</v>
      </c>
      <c r="M224" s="208"/>
      <c r="N224" s="702"/>
    </row>
    <row r="225" spans="2:14" ht="25.5" x14ac:dyDescent="0.25">
      <c r="B225" s="285" t="s">
        <v>1056</v>
      </c>
      <c r="C225" s="285" t="s">
        <v>42</v>
      </c>
      <c r="D225" s="285" t="s">
        <v>43</v>
      </c>
      <c r="E225" s="285" t="s">
        <v>1056</v>
      </c>
      <c r="F225" s="295">
        <v>89502</v>
      </c>
      <c r="G225" s="296" t="s">
        <v>1579</v>
      </c>
      <c r="H225" s="285" t="s">
        <v>98</v>
      </c>
      <c r="I225" s="297">
        <v>2</v>
      </c>
      <c r="J225" s="298" t="s">
        <v>1580</v>
      </c>
      <c r="K225" s="297">
        <v>20.29</v>
      </c>
      <c r="L225" s="297">
        <v>40.58</v>
      </c>
      <c r="M225" s="208"/>
      <c r="N225" s="702"/>
    </row>
    <row r="226" spans="2:14" ht="25.5" x14ac:dyDescent="0.25">
      <c r="B226" s="285" t="s">
        <v>1057</v>
      </c>
      <c r="C226" s="285" t="s">
        <v>42</v>
      </c>
      <c r="D226" s="285" t="s">
        <v>43</v>
      </c>
      <c r="E226" s="285" t="s">
        <v>1057</v>
      </c>
      <c r="F226" s="295">
        <v>89408</v>
      </c>
      <c r="G226" s="296" t="s">
        <v>1553</v>
      </c>
      <c r="H226" s="285" t="s">
        <v>98</v>
      </c>
      <c r="I226" s="297">
        <v>51</v>
      </c>
      <c r="J226" s="298" t="s">
        <v>1554</v>
      </c>
      <c r="K226" s="297">
        <v>10</v>
      </c>
      <c r="L226" s="297">
        <v>510</v>
      </c>
      <c r="M226" s="208"/>
      <c r="N226" s="702"/>
    </row>
    <row r="227" spans="2:14" ht="25.5" x14ac:dyDescent="0.25">
      <c r="B227" s="285" t="s">
        <v>1058</v>
      </c>
      <c r="C227" s="285" t="s">
        <v>42</v>
      </c>
      <c r="D227" s="285" t="s">
        <v>43</v>
      </c>
      <c r="E227" s="285" t="s">
        <v>1058</v>
      </c>
      <c r="F227" s="295">
        <v>94678</v>
      </c>
      <c r="G227" s="296" t="s">
        <v>1581</v>
      </c>
      <c r="H227" s="285" t="s">
        <v>98</v>
      </c>
      <c r="I227" s="297">
        <v>5</v>
      </c>
      <c r="J227" s="298" t="s">
        <v>1582</v>
      </c>
      <c r="K227" s="297">
        <v>17.75</v>
      </c>
      <c r="L227" s="297">
        <v>88.75</v>
      </c>
      <c r="M227" s="208"/>
      <c r="N227" s="702"/>
    </row>
    <row r="228" spans="2:14" ht="25.5" x14ac:dyDescent="0.25">
      <c r="B228" s="285" t="s">
        <v>1059</v>
      </c>
      <c r="C228" s="285" t="s">
        <v>42</v>
      </c>
      <c r="D228" s="285" t="s">
        <v>43</v>
      </c>
      <c r="E228" s="285" t="s">
        <v>1059</v>
      </c>
      <c r="F228" s="295">
        <v>94682</v>
      </c>
      <c r="G228" s="296" t="s">
        <v>1583</v>
      </c>
      <c r="H228" s="285" t="s">
        <v>98</v>
      </c>
      <c r="I228" s="297">
        <v>8</v>
      </c>
      <c r="J228" s="298" t="s">
        <v>1584</v>
      </c>
      <c r="K228" s="297">
        <v>133.61000000000001</v>
      </c>
      <c r="L228" s="297">
        <v>1068.8800000000001</v>
      </c>
      <c r="M228" s="208"/>
      <c r="N228" s="702"/>
    </row>
    <row r="229" spans="2:14" ht="25.5" x14ac:dyDescent="0.25">
      <c r="B229" s="285" t="s">
        <v>1060</v>
      </c>
      <c r="C229" s="285" t="s">
        <v>42</v>
      </c>
      <c r="D229" s="285" t="s">
        <v>43</v>
      </c>
      <c r="E229" s="285" t="s">
        <v>1060</v>
      </c>
      <c r="F229" s="295">
        <v>89424</v>
      </c>
      <c r="G229" s="296" t="s">
        <v>1557</v>
      </c>
      <c r="H229" s="285" t="s">
        <v>98</v>
      </c>
      <c r="I229" s="297">
        <v>24</v>
      </c>
      <c r="J229" s="298" t="s">
        <v>1558</v>
      </c>
      <c r="K229" s="297">
        <v>7.58</v>
      </c>
      <c r="L229" s="297">
        <v>181.92</v>
      </c>
      <c r="M229" s="208"/>
      <c r="N229" s="702"/>
    </row>
    <row r="230" spans="2:14" ht="25.5" x14ac:dyDescent="0.25">
      <c r="B230" s="285" t="s">
        <v>1061</v>
      </c>
      <c r="C230" s="285" t="s">
        <v>42</v>
      </c>
      <c r="D230" s="285" t="s">
        <v>43</v>
      </c>
      <c r="E230" s="285" t="s">
        <v>1061</v>
      </c>
      <c r="F230" s="295">
        <v>94663</v>
      </c>
      <c r="G230" s="296" t="s">
        <v>1585</v>
      </c>
      <c r="H230" s="285" t="s">
        <v>98</v>
      </c>
      <c r="I230" s="297">
        <v>1</v>
      </c>
      <c r="J230" s="298" t="s">
        <v>1586</v>
      </c>
      <c r="K230" s="297">
        <v>14.3</v>
      </c>
      <c r="L230" s="297">
        <v>14.3</v>
      </c>
      <c r="M230" s="208"/>
      <c r="N230" s="702"/>
    </row>
    <row r="231" spans="2:14" ht="25.5" x14ac:dyDescent="0.25">
      <c r="B231" s="285" t="s">
        <v>1062</v>
      </c>
      <c r="C231" s="285" t="s">
        <v>42</v>
      </c>
      <c r="D231" s="285" t="s">
        <v>43</v>
      </c>
      <c r="E231" s="285" t="s">
        <v>1062</v>
      </c>
      <c r="F231" s="295">
        <v>89402</v>
      </c>
      <c r="G231" s="296" t="s">
        <v>1559</v>
      </c>
      <c r="H231" s="285" t="s">
        <v>115</v>
      </c>
      <c r="I231" s="297">
        <v>125.38</v>
      </c>
      <c r="J231" s="298" t="s">
        <v>1560</v>
      </c>
      <c r="K231" s="297">
        <v>14.77</v>
      </c>
      <c r="L231" s="297">
        <v>1851.86</v>
      </c>
      <c r="M231" s="208"/>
      <c r="N231" s="702"/>
    </row>
    <row r="232" spans="2:14" ht="25.5" x14ac:dyDescent="0.25">
      <c r="B232" s="285" t="s">
        <v>1063</v>
      </c>
      <c r="C232" s="285" t="s">
        <v>42</v>
      </c>
      <c r="D232" s="285" t="s">
        <v>43</v>
      </c>
      <c r="E232" s="285" t="s">
        <v>1063</v>
      </c>
      <c r="F232" s="295">
        <v>94651</v>
      </c>
      <c r="G232" s="296" t="s">
        <v>1587</v>
      </c>
      <c r="H232" s="285" t="s">
        <v>115</v>
      </c>
      <c r="I232" s="297">
        <v>49.79</v>
      </c>
      <c r="J232" s="298" t="s">
        <v>1588</v>
      </c>
      <c r="K232" s="297">
        <v>27.51</v>
      </c>
      <c r="L232" s="297">
        <v>1369.72</v>
      </c>
      <c r="M232" s="208"/>
      <c r="N232" s="702"/>
    </row>
    <row r="233" spans="2:14" ht="25.5" x14ac:dyDescent="0.25">
      <c r="B233" s="285" t="s">
        <v>1064</v>
      </c>
      <c r="C233" s="285" t="s">
        <v>42</v>
      </c>
      <c r="D233" s="285" t="s">
        <v>43</v>
      </c>
      <c r="E233" s="285" t="s">
        <v>1064</v>
      </c>
      <c r="F233" s="295">
        <v>94653</v>
      </c>
      <c r="G233" s="296" t="s">
        <v>1589</v>
      </c>
      <c r="H233" s="285" t="s">
        <v>115</v>
      </c>
      <c r="I233" s="297">
        <v>6.8</v>
      </c>
      <c r="J233" s="298" t="s">
        <v>1590</v>
      </c>
      <c r="K233" s="297">
        <v>70.27</v>
      </c>
      <c r="L233" s="297">
        <v>477.83</v>
      </c>
      <c r="M233" s="208"/>
      <c r="N233" s="702"/>
    </row>
    <row r="234" spans="2:14" ht="25.5" x14ac:dyDescent="0.25">
      <c r="B234" s="285" t="s">
        <v>1065</v>
      </c>
      <c r="C234" s="285" t="s">
        <v>42</v>
      </c>
      <c r="D234" s="285" t="s">
        <v>43</v>
      </c>
      <c r="E234" s="285" t="s">
        <v>1065</v>
      </c>
      <c r="F234" s="295">
        <v>89440</v>
      </c>
      <c r="G234" s="296" t="s">
        <v>1563</v>
      </c>
      <c r="H234" s="285" t="s">
        <v>98</v>
      </c>
      <c r="I234" s="297">
        <v>7</v>
      </c>
      <c r="J234" s="298" t="s">
        <v>1564</v>
      </c>
      <c r="K234" s="297">
        <v>13.9</v>
      </c>
      <c r="L234" s="297">
        <v>97.3</v>
      </c>
      <c r="M234" s="208"/>
      <c r="N234" s="702"/>
    </row>
    <row r="235" spans="2:14" ht="25.5" x14ac:dyDescent="0.25">
      <c r="B235" s="285" t="s">
        <v>1066</v>
      </c>
      <c r="C235" s="285" t="s">
        <v>42</v>
      </c>
      <c r="D235" s="285" t="s">
        <v>43</v>
      </c>
      <c r="E235" s="285" t="s">
        <v>1066</v>
      </c>
      <c r="F235" s="295">
        <v>89625</v>
      </c>
      <c r="G235" s="296" t="s">
        <v>1591</v>
      </c>
      <c r="H235" s="285" t="s">
        <v>98</v>
      </c>
      <c r="I235" s="297">
        <v>6</v>
      </c>
      <c r="J235" s="298" t="s">
        <v>1592</v>
      </c>
      <c r="K235" s="297">
        <v>27.16</v>
      </c>
      <c r="L235" s="297">
        <v>162.96</v>
      </c>
      <c r="M235" s="208"/>
      <c r="N235" s="702"/>
    </row>
    <row r="236" spans="2:14" ht="25.5" x14ac:dyDescent="0.25">
      <c r="B236" s="285" t="s">
        <v>1067</v>
      </c>
      <c r="C236" s="285" t="s">
        <v>42</v>
      </c>
      <c r="D236" s="285" t="s">
        <v>43</v>
      </c>
      <c r="E236" s="285" t="s">
        <v>1067</v>
      </c>
      <c r="F236" s="295">
        <v>94697</v>
      </c>
      <c r="G236" s="296" t="s">
        <v>1593</v>
      </c>
      <c r="H236" s="285" t="s">
        <v>98</v>
      </c>
      <c r="I236" s="297">
        <v>2</v>
      </c>
      <c r="J236" s="298" t="s">
        <v>1594</v>
      </c>
      <c r="K236" s="297">
        <v>105.79</v>
      </c>
      <c r="L236" s="297">
        <v>211.58</v>
      </c>
      <c r="M236" s="208"/>
      <c r="N236" s="702"/>
    </row>
    <row r="237" spans="2:14" ht="25.5" x14ac:dyDescent="0.25">
      <c r="B237" s="285" t="s">
        <v>1068</v>
      </c>
      <c r="C237" s="285" t="s">
        <v>42</v>
      </c>
      <c r="D237" s="285" t="s">
        <v>43</v>
      </c>
      <c r="E237" s="285" t="s">
        <v>1068</v>
      </c>
      <c r="F237" s="295">
        <v>89627</v>
      </c>
      <c r="G237" s="296" t="s">
        <v>1595</v>
      </c>
      <c r="H237" s="285" t="s">
        <v>98</v>
      </c>
      <c r="I237" s="297">
        <v>12</v>
      </c>
      <c r="J237" s="298" t="s">
        <v>1596</v>
      </c>
      <c r="K237" s="297">
        <v>24.22</v>
      </c>
      <c r="L237" s="297">
        <v>290.64</v>
      </c>
      <c r="M237" s="208"/>
      <c r="N237" s="702"/>
    </row>
    <row r="238" spans="2:14" ht="25.5" x14ac:dyDescent="0.25">
      <c r="B238" s="285" t="s">
        <v>1069</v>
      </c>
      <c r="C238" s="285" t="s">
        <v>42</v>
      </c>
      <c r="D238" s="285" t="s">
        <v>43</v>
      </c>
      <c r="E238" s="285" t="s">
        <v>1069</v>
      </c>
      <c r="F238" s="295">
        <v>94698</v>
      </c>
      <c r="G238" s="296" t="s">
        <v>1597</v>
      </c>
      <c r="H238" s="285" t="s">
        <v>98</v>
      </c>
      <c r="I238" s="297">
        <v>2</v>
      </c>
      <c r="J238" s="298" t="s">
        <v>1598</v>
      </c>
      <c r="K238" s="297">
        <v>81.33</v>
      </c>
      <c r="L238" s="297">
        <v>162.66</v>
      </c>
      <c r="M238" s="208"/>
      <c r="N238" s="702"/>
    </row>
    <row r="239" spans="2:14" ht="38.25" x14ac:dyDescent="0.25">
      <c r="B239" s="285" t="s">
        <v>1070</v>
      </c>
      <c r="C239" s="285" t="s">
        <v>42</v>
      </c>
      <c r="D239" s="285" t="s">
        <v>43</v>
      </c>
      <c r="E239" s="285" t="s">
        <v>1070</v>
      </c>
      <c r="F239" s="295">
        <v>89366</v>
      </c>
      <c r="G239" s="296" t="s">
        <v>1599</v>
      </c>
      <c r="H239" s="285" t="s">
        <v>98</v>
      </c>
      <c r="I239" s="297">
        <v>2</v>
      </c>
      <c r="J239" s="298" t="s">
        <v>1600</v>
      </c>
      <c r="K239" s="297">
        <v>19.71</v>
      </c>
      <c r="L239" s="297">
        <v>39.42</v>
      </c>
      <c r="M239" s="208"/>
      <c r="N239" s="702"/>
    </row>
    <row r="240" spans="2:14" ht="38.25" x14ac:dyDescent="0.25">
      <c r="B240" s="285" t="s">
        <v>1071</v>
      </c>
      <c r="C240" s="285" t="s">
        <v>42</v>
      </c>
      <c r="D240" s="285" t="s">
        <v>43</v>
      </c>
      <c r="E240" s="285" t="s">
        <v>1071</v>
      </c>
      <c r="F240" s="295">
        <v>90373</v>
      </c>
      <c r="G240" s="296" t="s">
        <v>1601</v>
      </c>
      <c r="H240" s="285" t="s">
        <v>98</v>
      </c>
      <c r="I240" s="297">
        <v>22</v>
      </c>
      <c r="J240" s="298" t="s">
        <v>1602</v>
      </c>
      <c r="K240" s="297">
        <v>15.6</v>
      </c>
      <c r="L240" s="297">
        <v>343.2</v>
      </c>
      <c r="M240" s="208"/>
      <c r="N240" s="702"/>
    </row>
    <row r="241" spans="2:14" ht="38.25" x14ac:dyDescent="0.25">
      <c r="B241" s="285" t="s">
        <v>1072</v>
      </c>
      <c r="C241" s="285" t="s">
        <v>42</v>
      </c>
      <c r="D241" s="285" t="s">
        <v>43</v>
      </c>
      <c r="E241" s="285" t="s">
        <v>1072</v>
      </c>
      <c r="F241" s="295">
        <v>89396</v>
      </c>
      <c r="G241" s="296" t="s">
        <v>1603</v>
      </c>
      <c r="H241" s="285" t="s">
        <v>98</v>
      </c>
      <c r="I241" s="297">
        <v>1</v>
      </c>
      <c r="J241" s="298" t="s">
        <v>1604</v>
      </c>
      <c r="K241" s="297">
        <v>24.75</v>
      </c>
      <c r="L241" s="297">
        <v>24.75</v>
      </c>
      <c r="M241" s="208"/>
      <c r="N241" s="702"/>
    </row>
    <row r="242" spans="2:14" ht="25.5" x14ac:dyDescent="0.25">
      <c r="B242" s="285" t="s">
        <v>1073</v>
      </c>
      <c r="C242" s="285" t="s">
        <v>42</v>
      </c>
      <c r="D242" s="285" t="s">
        <v>43</v>
      </c>
      <c r="E242" s="285" t="s">
        <v>1073</v>
      </c>
      <c r="F242" s="295">
        <v>102609</v>
      </c>
      <c r="G242" s="296" t="s">
        <v>1605</v>
      </c>
      <c r="H242" s="285" t="s">
        <v>98</v>
      </c>
      <c r="I242" s="297">
        <v>2</v>
      </c>
      <c r="J242" s="298" t="s">
        <v>1606</v>
      </c>
      <c r="K242" s="297">
        <v>1398.26</v>
      </c>
      <c r="L242" s="297">
        <v>2796.52</v>
      </c>
      <c r="M242" s="208"/>
      <c r="N242" s="702"/>
    </row>
    <row r="243" spans="2:14" ht="25.5" x14ac:dyDescent="0.25">
      <c r="B243" s="285" t="s">
        <v>1074</v>
      </c>
      <c r="C243" s="285" t="s">
        <v>42</v>
      </c>
      <c r="D243" s="285" t="s">
        <v>43</v>
      </c>
      <c r="E243" s="285" t="s">
        <v>1074</v>
      </c>
      <c r="F243" s="295">
        <v>94499</v>
      </c>
      <c r="G243" s="296" t="s">
        <v>1565</v>
      </c>
      <c r="H243" s="285" t="s">
        <v>98</v>
      </c>
      <c r="I243" s="297">
        <v>9</v>
      </c>
      <c r="J243" s="298" t="s">
        <v>1566</v>
      </c>
      <c r="K243" s="297">
        <v>231.1</v>
      </c>
      <c r="L243" s="297">
        <v>2079.9</v>
      </c>
      <c r="M243" s="208"/>
      <c r="N243" s="702"/>
    </row>
    <row r="244" spans="2:14" ht="38.25" x14ac:dyDescent="0.25">
      <c r="B244" s="285" t="s">
        <v>1075</v>
      </c>
      <c r="C244" s="285" t="s">
        <v>42</v>
      </c>
      <c r="D244" s="285" t="s">
        <v>43</v>
      </c>
      <c r="E244" s="285" t="s">
        <v>1075</v>
      </c>
      <c r="F244" s="295">
        <v>89595</v>
      </c>
      <c r="G244" s="296" t="s">
        <v>1607</v>
      </c>
      <c r="H244" s="285" t="s">
        <v>98</v>
      </c>
      <c r="I244" s="297">
        <v>7</v>
      </c>
      <c r="J244" s="298" t="s">
        <v>1608</v>
      </c>
      <c r="K244" s="297">
        <v>17.53</v>
      </c>
      <c r="L244" s="297">
        <v>122.71</v>
      </c>
      <c r="M244" s="208"/>
      <c r="N244" s="702"/>
    </row>
    <row r="245" spans="2:14" ht="38.25" x14ac:dyDescent="0.25">
      <c r="B245" s="285" t="s">
        <v>1076</v>
      </c>
      <c r="C245" s="285" t="s">
        <v>42</v>
      </c>
      <c r="D245" s="285" t="s">
        <v>43</v>
      </c>
      <c r="E245" s="285" t="s">
        <v>1076</v>
      </c>
      <c r="F245" s="295">
        <v>94666</v>
      </c>
      <c r="G245" s="296" t="s">
        <v>1575</v>
      </c>
      <c r="H245" s="285" t="s">
        <v>98</v>
      </c>
      <c r="I245" s="297">
        <v>18</v>
      </c>
      <c r="J245" s="298" t="s">
        <v>1576</v>
      </c>
      <c r="K245" s="297">
        <v>39.42</v>
      </c>
      <c r="L245" s="297">
        <v>709.56</v>
      </c>
      <c r="M245" s="208"/>
      <c r="N245" s="702"/>
    </row>
    <row r="246" spans="2:14" ht="25.5" x14ac:dyDescent="0.25">
      <c r="B246" s="285" t="s">
        <v>1077</v>
      </c>
      <c r="C246" s="285" t="s">
        <v>42</v>
      </c>
      <c r="D246" s="285" t="s">
        <v>43</v>
      </c>
      <c r="E246" s="285" t="s">
        <v>1077</v>
      </c>
      <c r="F246" s="295">
        <v>89519</v>
      </c>
      <c r="G246" s="296" t="s">
        <v>1609</v>
      </c>
      <c r="H246" s="285" t="s">
        <v>98</v>
      </c>
      <c r="I246" s="297">
        <v>1</v>
      </c>
      <c r="J246" s="298" t="s">
        <v>1610</v>
      </c>
      <c r="K246" s="297">
        <v>57.41</v>
      </c>
      <c r="L246" s="297">
        <v>57.41</v>
      </c>
      <c r="M246" s="208"/>
      <c r="N246" s="702"/>
    </row>
    <row r="247" spans="2:14" ht="25.5" x14ac:dyDescent="0.25">
      <c r="B247" s="285" t="s">
        <v>1271</v>
      </c>
      <c r="C247" s="285" t="s">
        <v>42</v>
      </c>
      <c r="D247" s="285" t="s">
        <v>43</v>
      </c>
      <c r="E247" s="285" t="s">
        <v>1271</v>
      </c>
      <c r="F247" s="295">
        <v>94679</v>
      </c>
      <c r="G247" s="296" t="s">
        <v>1611</v>
      </c>
      <c r="H247" s="285" t="s">
        <v>98</v>
      </c>
      <c r="I247" s="297">
        <v>2</v>
      </c>
      <c r="J247" s="298" t="s">
        <v>1612</v>
      </c>
      <c r="K247" s="297">
        <v>28.25</v>
      </c>
      <c r="L247" s="297">
        <v>56.5</v>
      </c>
      <c r="M247" s="208"/>
      <c r="N247" s="702"/>
    </row>
    <row r="248" spans="2:14" ht="25.5" x14ac:dyDescent="0.25">
      <c r="B248" s="285" t="s">
        <v>1272</v>
      </c>
      <c r="C248" s="285" t="s">
        <v>42</v>
      </c>
      <c r="D248" s="285" t="s">
        <v>43</v>
      </c>
      <c r="E248" s="285" t="s">
        <v>1272</v>
      </c>
      <c r="F248" s="295">
        <v>89515</v>
      </c>
      <c r="G248" s="296" t="s">
        <v>1613</v>
      </c>
      <c r="H248" s="285" t="s">
        <v>98</v>
      </c>
      <c r="I248" s="297">
        <v>10</v>
      </c>
      <c r="J248" s="298" t="s">
        <v>1614</v>
      </c>
      <c r="K248" s="297">
        <v>102.08</v>
      </c>
      <c r="L248" s="297">
        <v>1020.8</v>
      </c>
      <c r="M248" s="208"/>
      <c r="N248" s="702"/>
    </row>
    <row r="249" spans="2:14" ht="25.5" x14ac:dyDescent="0.25">
      <c r="B249" s="285" t="s">
        <v>1273</v>
      </c>
      <c r="C249" s="285" t="s">
        <v>42</v>
      </c>
      <c r="D249" s="285" t="s">
        <v>43</v>
      </c>
      <c r="E249" s="285" t="s">
        <v>1273</v>
      </c>
      <c r="F249" s="295">
        <v>94678</v>
      </c>
      <c r="G249" s="296" t="s">
        <v>1581</v>
      </c>
      <c r="H249" s="285" t="s">
        <v>98</v>
      </c>
      <c r="I249" s="297">
        <v>7</v>
      </c>
      <c r="J249" s="298" t="s">
        <v>1582</v>
      </c>
      <c r="K249" s="297">
        <v>17.75</v>
      </c>
      <c r="L249" s="297">
        <v>124.25</v>
      </c>
      <c r="M249" s="208"/>
      <c r="N249" s="702"/>
    </row>
    <row r="250" spans="2:14" ht="25.5" x14ac:dyDescent="0.25">
      <c r="B250" s="285" t="s">
        <v>1274</v>
      </c>
      <c r="C250" s="285" t="s">
        <v>42</v>
      </c>
      <c r="D250" s="285" t="s">
        <v>43</v>
      </c>
      <c r="E250" s="285" t="s">
        <v>1274</v>
      </c>
      <c r="F250" s="295">
        <v>94682</v>
      </c>
      <c r="G250" s="296" t="s">
        <v>1583</v>
      </c>
      <c r="H250" s="285" t="s">
        <v>98</v>
      </c>
      <c r="I250" s="297">
        <v>25</v>
      </c>
      <c r="J250" s="298" t="s">
        <v>1584</v>
      </c>
      <c r="K250" s="297">
        <v>133.61000000000001</v>
      </c>
      <c r="L250" s="297">
        <v>3340.25</v>
      </c>
      <c r="M250" s="208"/>
      <c r="N250" s="702"/>
    </row>
    <row r="251" spans="2:14" ht="25.5" x14ac:dyDescent="0.25">
      <c r="B251" s="285" t="s">
        <v>1275</v>
      </c>
      <c r="C251" s="285" t="s">
        <v>42</v>
      </c>
      <c r="D251" s="285" t="s">
        <v>43</v>
      </c>
      <c r="E251" s="285" t="s">
        <v>1275</v>
      </c>
      <c r="F251" s="295">
        <v>94663</v>
      </c>
      <c r="G251" s="296" t="s">
        <v>1585</v>
      </c>
      <c r="H251" s="285" t="s">
        <v>98</v>
      </c>
      <c r="I251" s="297">
        <v>7</v>
      </c>
      <c r="J251" s="298" t="s">
        <v>1586</v>
      </c>
      <c r="K251" s="297">
        <v>14.3</v>
      </c>
      <c r="L251" s="297">
        <v>100.1</v>
      </c>
      <c r="M251" s="208"/>
      <c r="N251" s="702"/>
    </row>
    <row r="252" spans="2:14" ht="25.5" x14ac:dyDescent="0.25">
      <c r="B252" s="285" t="s">
        <v>1276</v>
      </c>
      <c r="C252" s="285" t="s">
        <v>42</v>
      </c>
      <c r="D252" s="285" t="s">
        <v>43</v>
      </c>
      <c r="E252" s="285" t="s">
        <v>1276</v>
      </c>
      <c r="F252" s="295">
        <v>94667</v>
      </c>
      <c r="G252" s="296" t="s">
        <v>1615</v>
      </c>
      <c r="H252" s="285" t="s">
        <v>98</v>
      </c>
      <c r="I252" s="297">
        <v>7</v>
      </c>
      <c r="J252" s="298" t="s">
        <v>1616</v>
      </c>
      <c r="K252" s="297">
        <v>42.57</v>
      </c>
      <c r="L252" s="297">
        <v>297.99</v>
      </c>
      <c r="M252" s="208"/>
      <c r="N252" s="702"/>
    </row>
    <row r="253" spans="2:14" ht="25.5" x14ac:dyDescent="0.25">
      <c r="B253" s="285" t="s">
        <v>1277</v>
      </c>
      <c r="C253" s="285" t="s">
        <v>42</v>
      </c>
      <c r="D253" s="285" t="s">
        <v>43</v>
      </c>
      <c r="E253" s="285" t="s">
        <v>1277</v>
      </c>
      <c r="F253" s="295">
        <v>89448</v>
      </c>
      <c r="G253" s="296" t="s">
        <v>1617</v>
      </c>
      <c r="H253" s="285" t="s">
        <v>115</v>
      </c>
      <c r="I253" s="297">
        <v>0.22</v>
      </c>
      <c r="J253" s="298" t="s">
        <v>1618</v>
      </c>
      <c r="K253" s="297">
        <v>20.84</v>
      </c>
      <c r="L253" s="297">
        <v>4.58</v>
      </c>
      <c r="M253" s="208"/>
      <c r="N253" s="702"/>
    </row>
    <row r="254" spans="2:14" ht="25.5" x14ac:dyDescent="0.25">
      <c r="B254" s="285" t="s">
        <v>1278</v>
      </c>
      <c r="C254" s="285" t="s">
        <v>42</v>
      </c>
      <c r="D254" s="285" t="s">
        <v>43</v>
      </c>
      <c r="E254" s="285" t="s">
        <v>1278</v>
      </c>
      <c r="F254" s="295">
        <v>94651</v>
      </c>
      <c r="G254" s="296" t="s">
        <v>1587</v>
      </c>
      <c r="H254" s="285" t="s">
        <v>115</v>
      </c>
      <c r="I254" s="297">
        <v>15.5</v>
      </c>
      <c r="J254" s="298" t="s">
        <v>1588</v>
      </c>
      <c r="K254" s="297">
        <v>27.51</v>
      </c>
      <c r="L254" s="297">
        <v>426.4</v>
      </c>
      <c r="M254" s="208"/>
      <c r="N254" s="702"/>
    </row>
    <row r="255" spans="2:14" ht="25.5" x14ac:dyDescent="0.25">
      <c r="B255" s="285" t="s">
        <v>1279</v>
      </c>
      <c r="C255" s="285" t="s">
        <v>42</v>
      </c>
      <c r="D255" s="285" t="s">
        <v>43</v>
      </c>
      <c r="E255" s="285" t="s">
        <v>1279</v>
      </c>
      <c r="F255" s="295">
        <v>94653</v>
      </c>
      <c r="G255" s="296" t="s">
        <v>1589</v>
      </c>
      <c r="H255" s="285" t="s">
        <v>115</v>
      </c>
      <c r="I255" s="297">
        <v>77.13</v>
      </c>
      <c r="J255" s="298" t="s">
        <v>1590</v>
      </c>
      <c r="K255" s="297">
        <v>70.27</v>
      </c>
      <c r="L255" s="297">
        <v>5419.92</v>
      </c>
      <c r="M255" s="208"/>
      <c r="N255" s="702"/>
    </row>
    <row r="256" spans="2:14" ht="25.5" x14ac:dyDescent="0.25">
      <c r="B256" s="285" t="s">
        <v>1077</v>
      </c>
      <c r="C256" s="285" t="s">
        <v>42</v>
      </c>
      <c r="D256" s="285" t="s">
        <v>43</v>
      </c>
      <c r="E256" s="285" t="s">
        <v>1077</v>
      </c>
      <c r="F256" s="295">
        <v>94697</v>
      </c>
      <c r="G256" s="296" t="s">
        <v>1593</v>
      </c>
      <c r="H256" s="285" t="s">
        <v>98</v>
      </c>
      <c r="I256" s="297">
        <v>14</v>
      </c>
      <c r="J256" s="298" t="s">
        <v>1594</v>
      </c>
      <c r="K256" s="297">
        <v>105.79</v>
      </c>
      <c r="L256" s="297">
        <v>1481.06</v>
      </c>
      <c r="M256" s="208"/>
      <c r="N256" s="702"/>
    </row>
    <row r="257" spans="2:14" x14ac:dyDescent="0.25">
      <c r="B257" s="322"/>
      <c r="C257" s="322"/>
      <c r="D257" s="322"/>
      <c r="E257" s="322"/>
      <c r="F257" s="299"/>
      <c r="G257" s="323"/>
      <c r="H257" s="322"/>
      <c r="I257" s="333"/>
      <c r="J257" s="284"/>
      <c r="K257" s="333"/>
      <c r="L257" s="333"/>
      <c r="M257" s="208"/>
      <c r="N257" s="702"/>
    </row>
    <row r="258" spans="2:14" x14ac:dyDescent="0.25">
      <c r="B258" s="327" t="s">
        <v>777</v>
      </c>
      <c r="C258" s="327"/>
      <c r="D258" s="327"/>
      <c r="E258" s="327"/>
      <c r="F258" s="327"/>
      <c r="G258" s="328" t="s">
        <v>580</v>
      </c>
      <c r="H258" s="329"/>
      <c r="I258" s="330"/>
      <c r="J258" s="331"/>
      <c r="K258" s="330"/>
      <c r="L258" s="332">
        <v>24158.65</v>
      </c>
      <c r="M258" s="208"/>
      <c r="N258" s="702"/>
    </row>
    <row r="259" spans="2:14" ht="38.25" x14ac:dyDescent="0.25">
      <c r="B259" s="285" t="s">
        <v>778</v>
      </c>
      <c r="C259" s="285" t="s">
        <v>42</v>
      </c>
      <c r="D259" s="285" t="s">
        <v>43</v>
      </c>
      <c r="E259" s="285" t="s">
        <v>778</v>
      </c>
      <c r="F259" s="295">
        <v>99253</v>
      </c>
      <c r="G259" s="296" t="s">
        <v>1619</v>
      </c>
      <c r="H259" s="285" t="s">
        <v>98</v>
      </c>
      <c r="I259" s="297">
        <v>7</v>
      </c>
      <c r="J259" s="298" t="s">
        <v>1620</v>
      </c>
      <c r="K259" s="297">
        <v>650.67999999999995</v>
      </c>
      <c r="L259" s="297">
        <v>4554.76</v>
      </c>
      <c r="M259" s="208"/>
      <c r="N259" s="702"/>
    </row>
    <row r="260" spans="2:14" ht="38.25" x14ac:dyDescent="0.25">
      <c r="B260" s="285" t="s">
        <v>779</v>
      </c>
      <c r="C260" s="285" t="s">
        <v>42</v>
      </c>
      <c r="D260" s="285" t="s">
        <v>43</v>
      </c>
      <c r="E260" s="285" t="s">
        <v>779</v>
      </c>
      <c r="F260" s="295">
        <v>89531</v>
      </c>
      <c r="G260" s="296" t="s">
        <v>1621</v>
      </c>
      <c r="H260" s="285" t="s">
        <v>98</v>
      </c>
      <c r="I260" s="297">
        <v>8</v>
      </c>
      <c r="J260" s="298" t="s">
        <v>1622</v>
      </c>
      <c r="K260" s="297">
        <v>46.66</v>
      </c>
      <c r="L260" s="297">
        <v>373.28</v>
      </c>
      <c r="M260" s="208"/>
      <c r="N260" s="702"/>
    </row>
    <row r="261" spans="2:14" ht="38.25" x14ac:dyDescent="0.25">
      <c r="B261" s="285" t="s">
        <v>780</v>
      </c>
      <c r="C261" s="285" t="s">
        <v>42</v>
      </c>
      <c r="D261" s="285" t="s">
        <v>43</v>
      </c>
      <c r="E261" s="285" t="s">
        <v>780</v>
      </c>
      <c r="F261" s="295">
        <v>89529</v>
      </c>
      <c r="G261" s="296" t="s">
        <v>1623</v>
      </c>
      <c r="H261" s="285" t="s">
        <v>98</v>
      </c>
      <c r="I261" s="297">
        <v>24</v>
      </c>
      <c r="J261" s="298" t="s">
        <v>1624</v>
      </c>
      <c r="K261" s="297">
        <v>45.32</v>
      </c>
      <c r="L261" s="297">
        <v>1087.68</v>
      </c>
      <c r="M261" s="208"/>
      <c r="N261" s="702"/>
    </row>
    <row r="262" spans="2:14" ht="25.5" x14ac:dyDescent="0.25">
      <c r="B262" s="285" t="s">
        <v>1078</v>
      </c>
      <c r="C262" s="285" t="s">
        <v>42</v>
      </c>
      <c r="D262" s="285" t="s">
        <v>43</v>
      </c>
      <c r="E262" s="285" t="s">
        <v>1078</v>
      </c>
      <c r="F262" s="295">
        <v>89512</v>
      </c>
      <c r="G262" s="296" t="s">
        <v>1625</v>
      </c>
      <c r="H262" s="285" t="s">
        <v>115</v>
      </c>
      <c r="I262" s="297">
        <v>137</v>
      </c>
      <c r="J262" s="298" t="s">
        <v>1626</v>
      </c>
      <c r="K262" s="297">
        <v>60.8</v>
      </c>
      <c r="L262" s="297">
        <v>8329.6</v>
      </c>
      <c r="M262" s="208"/>
      <c r="N262" s="702"/>
    </row>
    <row r="263" spans="2:14" ht="25.5" x14ac:dyDescent="0.25">
      <c r="B263" s="285" t="s">
        <v>1079</v>
      </c>
      <c r="C263" s="285" t="s">
        <v>42</v>
      </c>
      <c r="D263" s="285" t="s">
        <v>43</v>
      </c>
      <c r="E263" s="285" t="s">
        <v>1079</v>
      </c>
      <c r="F263" s="295">
        <v>104166</v>
      </c>
      <c r="G263" s="296" t="s">
        <v>1627</v>
      </c>
      <c r="H263" s="285" t="s">
        <v>115</v>
      </c>
      <c r="I263" s="297">
        <v>33.82</v>
      </c>
      <c r="J263" s="298" t="s">
        <v>1628</v>
      </c>
      <c r="K263" s="297">
        <v>94.61</v>
      </c>
      <c r="L263" s="297">
        <v>3199.71</v>
      </c>
      <c r="M263" s="208"/>
      <c r="N263" s="702"/>
    </row>
    <row r="264" spans="2:14" ht="25.5" x14ac:dyDescent="0.25">
      <c r="B264" s="285" t="s">
        <v>1080</v>
      </c>
      <c r="C264" s="285" t="s">
        <v>42</v>
      </c>
      <c r="D264" s="285" t="s">
        <v>43</v>
      </c>
      <c r="E264" s="285" t="s">
        <v>1080</v>
      </c>
      <c r="F264" s="295">
        <v>89866</v>
      </c>
      <c r="G264" s="296" t="s">
        <v>1629</v>
      </c>
      <c r="H264" s="285" t="s">
        <v>98</v>
      </c>
      <c r="I264" s="297">
        <v>2</v>
      </c>
      <c r="J264" s="298" t="s">
        <v>1630</v>
      </c>
      <c r="K264" s="297">
        <v>8.48</v>
      </c>
      <c r="L264" s="297">
        <v>16.96</v>
      </c>
      <c r="M264" s="208"/>
      <c r="N264" s="702"/>
    </row>
    <row r="265" spans="2:14" ht="25.5" x14ac:dyDescent="0.25">
      <c r="B265" s="285" t="s">
        <v>1081</v>
      </c>
      <c r="C265" s="285" t="s">
        <v>42</v>
      </c>
      <c r="D265" s="285" t="s">
        <v>43</v>
      </c>
      <c r="E265" s="285" t="s">
        <v>1081</v>
      </c>
      <c r="F265" s="295">
        <v>89381</v>
      </c>
      <c r="G265" s="296" t="s">
        <v>1631</v>
      </c>
      <c r="H265" s="285" t="s">
        <v>98</v>
      </c>
      <c r="I265" s="297">
        <v>17</v>
      </c>
      <c r="J265" s="298" t="s">
        <v>1632</v>
      </c>
      <c r="K265" s="297">
        <v>15.1</v>
      </c>
      <c r="L265" s="297">
        <v>256.7</v>
      </c>
      <c r="M265" s="208"/>
      <c r="N265" s="702"/>
    </row>
    <row r="266" spans="2:14" ht="25.5" x14ac:dyDescent="0.25">
      <c r="B266" s="285" t="s">
        <v>1082</v>
      </c>
      <c r="C266" s="285" t="s">
        <v>42</v>
      </c>
      <c r="D266" s="285" t="s">
        <v>43</v>
      </c>
      <c r="E266" s="285" t="s">
        <v>1082</v>
      </c>
      <c r="F266" s="295">
        <v>89410</v>
      </c>
      <c r="G266" s="296" t="s">
        <v>1633</v>
      </c>
      <c r="H266" s="285" t="s">
        <v>98</v>
      </c>
      <c r="I266" s="297">
        <v>1</v>
      </c>
      <c r="J266" s="298" t="s">
        <v>1634</v>
      </c>
      <c r="K266" s="297">
        <v>12.95</v>
      </c>
      <c r="L266" s="297">
        <v>12.95</v>
      </c>
      <c r="M266" s="208"/>
      <c r="N266" s="702"/>
    </row>
    <row r="267" spans="2:14" ht="25.5" x14ac:dyDescent="0.25">
      <c r="B267" s="285" t="s">
        <v>1083</v>
      </c>
      <c r="C267" s="285" t="s">
        <v>42</v>
      </c>
      <c r="D267" s="285" t="s">
        <v>43</v>
      </c>
      <c r="E267" s="285" t="s">
        <v>1083</v>
      </c>
      <c r="F267" s="295">
        <v>89409</v>
      </c>
      <c r="G267" s="296" t="s">
        <v>1551</v>
      </c>
      <c r="H267" s="285" t="s">
        <v>98</v>
      </c>
      <c r="I267" s="297">
        <v>15</v>
      </c>
      <c r="J267" s="298" t="s">
        <v>1552</v>
      </c>
      <c r="K267" s="297">
        <v>11.02</v>
      </c>
      <c r="L267" s="297">
        <v>165.3</v>
      </c>
      <c r="M267" s="208"/>
      <c r="N267" s="702"/>
    </row>
    <row r="268" spans="2:14" ht="25.5" x14ac:dyDescent="0.25">
      <c r="B268" s="285" t="s">
        <v>1084</v>
      </c>
      <c r="C268" s="285" t="s">
        <v>42</v>
      </c>
      <c r="D268" s="285" t="s">
        <v>43</v>
      </c>
      <c r="E268" s="285" t="s">
        <v>1084</v>
      </c>
      <c r="F268" s="295">
        <v>89408</v>
      </c>
      <c r="G268" s="296" t="s">
        <v>1553</v>
      </c>
      <c r="H268" s="285" t="s">
        <v>98</v>
      </c>
      <c r="I268" s="297">
        <v>22</v>
      </c>
      <c r="J268" s="298" t="s">
        <v>1554</v>
      </c>
      <c r="K268" s="297">
        <v>10</v>
      </c>
      <c r="L268" s="297">
        <v>220</v>
      </c>
      <c r="M268" s="208"/>
      <c r="N268" s="702"/>
    </row>
    <row r="269" spans="2:14" ht="25.5" x14ac:dyDescent="0.25">
      <c r="B269" s="285" t="s">
        <v>1085</v>
      </c>
      <c r="C269" s="285" t="s">
        <v>42</v>
      </c>
      <c r="D269" s="285" t="s">
        <v>43</v>
      </c>
      <c r="E269" s="285" t="s">
        <v>1085</v>
      </c>
      <c r="F269" s="295">
        <v>89402</v>
      </c>
      <c r="G269" s="296" t="s">
        <v>1559</v>
      </c>
      <c r="H269" s="285" t="s">
        <v>115</v>
      </c>
      <c r="I269" s="297">
        <v>121.9</v>
      </c>
      <c r="J269" s="298" t="s">
        <v>1560</v>
      </c>
      <c r="K269" s="297">
        <v>14.77</v>
      </c>
      <c r="L269" s="297">
        <v>1800.46</v>
      </c>
      <c r="M269" s="208"/>
      <c r="N269" s="702"/>
    </row>
    <row r="270" spans="2:14" ht="30.75" customHeight="1" x14ac:dyDescent="0.25">
      <c r="B270" s="285" t="s">
        <v>1086</v>
      </c>
      <c r="C270" s="285" t="s">
        <v>42</v>
      </c>
      <c r="D270" s="285" t="s">
        <v>83</v>
      </c>
      <c r="E270" s="285" t="s">
        <v>1086</v>
      </c>
      <c r="F270" s="295">
        <v>70340</v>
      </c>
      <c r="G270" s="296" t="s">
        <v>647</v>
      </c>
      <c r="H270" s="285" t="s">
        <v>98</v>
      </c>
      <c r="I270" s="297">
        <v>17</v>
      </c>
      <c r="J270" s="298">
        <v>40.21</v>
      </c>
      <c r="K270" s="297">
        <v>49.24</v>
      </c>
      <c r="L270" s="297">
        <v>837.08</v>
      </c>
      <c r="M270" s="208"/>
      <c r="N270" s="702"/>
    </row>
    <row r="271" spans="2:14" ht="30.75" customHeight="1" x14ac:dyDescent="0.25">
      <c r="B271" s="285" t="s">
        <v>1087</v>
      </c>
      <c r="C271" s="285" t="s">
        <v>42</v>
      </c>
      <c r="D271" s="285" t="s">
        <v>43</v>
      </c>
      <c r="E271" s="285" t="s">
        <v>1087</v>
      </c>
      <c r="F271" s="295">
        <v>89440</v>
      </c>
      <c r="G271" s="296" t="s">
        <v>1563</v>
      </c>
      <c r="H271" s="285" t="s">
        <v>98</v>
      </c>
      <c r="I271" s="297">
        <v>2</v>
      </c>
      <c r="J271" s="298" t="s">
        <v>1564</v>
      </c>
      <c r="K271" s="297">
        <v>13.9</v>
      </c>
      <c r="L271" s="297">
        <v>27.8</v>
      </c>
      <c r="M271" s="208"/>
      <c r="N271" s="702"/>
    </row>
    <row r="272" spans="2:14" ht="30.75" customHeight="1" x14ac:dyDescent="0.25">
      <c r="B272" s="285" t="s">
        <v>1088</v>
      </c>
      <c r="C272" s="285" t="s">
        <v>42</v>
      </c>
      <c r="D272" s="285" t="s">
        <v>43</v>
      </c>
      <c r="E272" s="285" t="s">
        <v>1088</v>
      </c>
      <c r="F272" s="295">
        <v>89443</v>
      </c>
      <c r="G272" s="296" t="s">
        <v>1635</v>
      </c>
      <c r="H272" s="285" t="s">
        <v>98</v>
      </c>
      <c r="I272" s="297">
        <v>1</v>
      </c>
      <c r="J272" s="298" t="s">
        <v>1636</v>
      </c>
      <c r="K272" s="297">
        <v>19.93</v>
      </c>
      <c r="L272" s="297">
        <v>19.93</v>
      </c>
      <c r="M272" s="208"/>
      <c r="N272" s="702"/>
    </row>
    <row r="273" spans="2:14" ht="38.25" x14ac:dyDescent="0.25">
      <c r="B273" s="285" t="s">
        <v>1089</v>
      </c>
      <c r="C273" s="285" t="s">
        <v>42</v>
      </c>
      <c r="D273" s="285" t="s">
        <v>43</v>
      </c>
      <c r="E273" s="285" t="s">
        <v>1089</v>
      </c>
      <c r="F273" s="295">
        <v>104779</v>
      </c>
      <c r="G273" s="296" t="s">
        <v>1637</v>
      </c>
      <c r="H273" s="285" t="s">
        <v>115</v>
      </c>
      <c r="I273" s="297">
        <v>121.9</v>
      </c>
      <c r="J273" s="298" t="s">
        <v>1638</v>
      </c>
      <c r="K273" s="297">
        <v>7.32</v>
      </c>
      <c r="L273" s="297">
        <v>892.3</v>
      </c>
      <c r="M273" s="208"/>
      <c r="N273" s="702"/>
    </row>
    <row r="274" spans="2:14" ht="25.5" x14ac:dyDescent="0.25">
      <c r="B274" s="285" t="s">
        <v>1090</v>
      </c>
      <c r="C274" s="285" t="s">
        <v>42</v>
      </c>
      <c r="D274" s="285" t="s">
        <v>44</v>
      </c>
      <c r="E274" s="285" t="s">
        <v>1090</v>
      </c>
      <c r="F274" s="295">
        <v>1401000108</v>
      </c>
      <c r="G274" s="296" t="s">
        <v>1533</v>
      </c>
      <c r="H274" s="285" t="s">
        <v>115</v>
      </c>
      <c r="I274" s="297">
        <v>170.82</v>
      </c>
      <c r="J274" s="298">
        <v>5.72</v>
      </c>
      <c r="K274" s="297">
        <v>7</v>
      </c>
      <c r="L274" s="297">
        <v>1195.74</v>
      </c>
      <c r="M274" s="208"/>
      <c r="N274" s="702"/>
    </row>
    <row r="275" spans="2:14" x14ac:dyDescent="0.25">
      <c r="B275" s="285" t="s">
        <v>1296</v>
      </c>
      <c r="C275" s="285" t="s">
        <v>42</v>
      </c>
      <c r="D275" s="285" t="s">
        <v>44</v>
      </c>
      <c r="E275" s="285" t="s">
        <v>1296</v>
      </c>
      <c r="F275" s="295">
        <v>1301001070</v>
      </c>
      <c r="G275" s="296" t="s">
        <v>1534</v>
      </c>
      <c r="H275" s="285" t="s">
        <v>115</v>
      </c>
      <c r="I275" s="297">
        <v>170.82</v>
      </c>
      <c r="J275" s="298">
        <v>5.59</v>
      </c>
      <c r="K275" s="297">
        <v>6.84</v>
      </c>
      <c r="L275" s="297">
        <v>1168.4000000000001</v>
      </c>
      <c r="M275" s="208"/>
      <c r="N275" s="702"/>
    </row>
    <row r="276" spans="2:14" x14ac:dyDescent="0.25">
      <c r="B276" s="322"/>
      <c r="C276" s="322"/>
      <c r="D276" s="322"/>
      <c r="E276" s="322"/>
      <c r="F276" s="299"/>
      <c r="G276" s="296"/>
      <c r="H276" s="285"/>
      <c r="I276" s="333"/>
      <c r="J276" s="298"/>
      <c r="K276" s="333"/>
      <c r="L276" s="333"/>
      <c r="M276" s="208"/>
      <c r="N276" s="702"/>
    </row>
    <row r="277" spans="2:14" ht="16.5" x14ac:dyDescent="0.25">
      <c r="B277" s="334" t="s">
        <v>545</v>
      </c>
      <c r="C277" s="334"/>
      <c r="D277" s="334"/>
      <c r="E277" s="334"/>
      <c r="F277" s="335"/>
      <c r="G277" s="336" t="s">
        <v>112</v>
      </c>
      <c r="H277" s="337"/>
      <c r="I277" s="338"/>
      <c r="J277" s="339"/>
      <c r="K277" s="338"/>
      <c r="L277" s="340">
        <v>83404.160000000003</v>
      </c>
      <c r="M277" s="216">
        <v>3.730705420721038E-2</v>
      </c>
      <c r="N277" s="702"/>
    </row>
    <row r="278" spans="2:14" x14ac:dyDescent="0.25">
      <c r="B278" s="327" t="s">
        <v>503</v>
      </c>
      <c r="C278" s="327"/>
      <c r="D278" s="327"/>
      <c r="E278" s="327"/>
      <c r="F278" s="327"/>
      <c r="G278" s="328" t="s">
        <v>949</v>
      </c>
      <c r="H278" s="329"/>
      <c r="I278" s="330"/>
      <c r="J278" s="331"/>
      <c r="K278" s="330"/>
      <c r="L278" s="332">
        <v>2231.64</v>
      </c>
      <c r="M278" s="208"/>
      <c r="N278" s="702"/>
    </row>
    <row r="279" spans="2:14" ht="25.5" x14ac:dyDescent="0.25">
      <c r="B279" s="285" t="s">
        <v>504</v>
      </c>
      <c r="C279" s="285" t="s">
        <v>42</v>
      </c>
      <c r="D279" s="285" t="s">
        <v>43</v>
      </c>
      <c r="E279" s="285" t="s">
        <v>504</v>
      </c>
      <c r="F279" s="295">
        <v>99635</v>
      </c>
      <c r="G279" s="296" t="s">
        <v>1639</v>
      </c>
      <c r="H279" s="285" t="s">
        <v>98</v>
      </c>
      <c r="I279" s="297">
        <v>6</v>
      </c>
      <c r="J279" s="298" t="s">
        <v>1640</v>
      </c>
      <c r="K279" s="297">
        <v>290.77</v>
      </c>
      <c r="L279" s="297">
        <v>1744.62</v>
      </c>
      <c r="M279" s="208"/>
      <c r="N279" s="702"/>
    </row>
    <row r="280" spans="2:14" ht="25.5" x14ac:dyDescent="0.25">
      <c r="B280" s="285" t="s">
        <v>505</v>
      </c>
      <c r="C280" s="285" t="s">
        <v>42</v>
      </c>
      <c r="D280" s="285" t="s">
        <v>44</v>
      </c>
      <c r="E280" s="285" t="s">
        <v>505</v>
      </c>
      <c r="F280" s="295">
        <v>1301002030</v>
      </c>
      <c r="G280" s="296" t="s">
        <v>1641</v>
      </c>
      <c r="H280" s="285" t="s">
        <v>98</v>
      </c>
      <c r="I280" s="297">
        <v>6</v>
      </c>
      <c r="J280" s="298">
        <v>66.28</v>
      </c>
      <c r="K280" s="297">
        <v>81.17</v>
      </c>
      <c r="L280" s="297">
        <v>487.02</v>
      </c>
      <c r="M280" s="208"/>
      <c r="N280" s="702"/>
    </row>
    <row r="281" spans="2:14" x14ac:dyDescent="0.25">
      <c r="B281" s="322"/>
      <c r="C281" s="322"/>
      <c r="D281" s="322"/>
      <c r="E281" s="322"/>
      <c r="F281" s="299"/>
      <c r="G281" s="296"/>
      <c r="H281" s="285"/>
      <c r="I281" s="333"/>
      <c r="J281" s="298"/>
      <c r="K281" s="333"/>
      <c r="L281" s="333"/>
      <c r="M281" s="208"/>
      <c r="N281" s="702"/>
    </row>
    <row r="282" spans="2:14" x14ac:dyDescent="0.25">
      <c r="B282" s="327" t="s">
        <v>506</v>
      </c>
      <c r="C282" s="327"/>
      <c r="D282" s="327"/>
      <c r="E282" s="327"/>
      <c r="F282" s="327"/>
      <c r="G282" s="328" t="s">
        <v>402</v>
      </c>
      <c r="H282" s="329"/>
      <c r="I282" s="330"/>
      <c r="J282" s="331"/>
      <c r="K282" s="330"/>
      <c r="L282" s="332">
        <v>26037.8</v>
      </c>
      <c r="M282" s="208"/>
      <c r="N282" s="702"/>
    </row>
    <row r="283" spans="2:14" s="54" customFormat="1" ht="51" x14ac:dyDescent="0.25">
      <c r="B283" s="285" t="s">
        <v>507</v>
      </c>
      <c r="C283" s="285" t="s">
        <v>42</v>
      </c>
      <c r="D283" s="285" t="s">
        <v>45</v>
      </c>
      <c r="E283" s="285" t="s">
        <v>507</v>
      </c>
      <c r="F283" s="295" t="s">
        <v>611</v>
      </c>
      <c r="G283" s="296" t="s">
        <v>573</v>
      </c>
      <c r="H283" s="285" t="s">
        <v>98</v>
      </c>
      <c r="I283" s="297">
        <v>12</v>
      </c>
      <c r="J283" s="298">
        <v>184.45</v>
      </c>
      <c r="K283" s="297">
        <v>225.9</v>
      </c>
      <c r="L283" s="297">
        <v>2710.8</v>
      </c>
      <c r="M283" s="209"/>
      <c r="N283" s="702"/>
    </row>
    <row r="284" spans="2:14" s="54" customFormat="1" ht="25.5" x14ac:dyDescent="0.25">
      <c r="B284" s="285" t="s">
        <v>508</v>
      </c>
      <c r="C284" s="285" t="s">
        <v>42</v>
      </c>
      <c r="D284" s="285" t="s">
        <v>45</v>
      </c>
      <c r="E284" s="285" t="s">
        <v>508</v>
      </c>
      <c r="F284" s="295" t="s">
        <v>629</v>
      </c>
      <c r="G284" s="296" t="s">
        <v>947</v>
      </c>
      <c r="H284" s="285" t="s">
        <v>98</v>
      </c>
      <c r="I284" s="297">
        <v>1</v>
      </c>
      <c r="J284" s="298">
        <v>2207.56</v>
      </c>
      <c r="K284" s="297">
        <v>2703.68</v>
      </c>
      <c r="L284" s="297">
        <v>2703.68</v>
      </c>
      <c r="M284" s="209"/>
      <c r="N284" s="702"/>
    </row>
    <row r="285" spans="2:14" s="54" customFormat="1" ht="38.25" x14ac:dyDescent="0.25">
      <c r="B285" s="285" t="s">
        <v>509</v>
      </c>
      <c r="C285" s="285" t="s">
        <v>42</v>
      </c>
      <c r="D285" s="285" t="s">
        <v>44</v>
      </c>
      <c r="E285" s="285" t="s">
        <v>509</v>
      </c>
      <c r="F285" s="295">
        <v>1301004052</v>
      </c>
      <c r="G285" s="296" t="s">
        <v>1642</v>
      </c>
      <c r="H285" s="285" t="s">
        <v>136</v>
      </c>
      <c r="I285" s="297">
        <v>8</v>
      </c>
      <c r="J285" s="298">
        <v>1984.39</v>
      </c>
      <c r="K285" s="297">
        <v>2430.36</v>
      </c>
      <c r="L285" s="297">
        <v>19442.88</v>
      </c>
      <c r="M285" s="209"/>
      <c r="N285" s="702"/>
    </row>
    <row r="286" spans="2:14" s="54" customFormat="1" ht="38.25" x14ac:dyDescent="0.25">
      <c r="B286" s="285" t="s">
        <v>601</v>
      </c>
      <c r="C286" s="285" t="s">
        <v>42</v>
      </c>
      <c r="D286" s="285" t="s">
        <v>43</v>
      </c>
      <c r="E286" s="285" t="s">
        <v>601</v>
      </c>
      <c r="F286" s="295">
        <v>86919</v>
      </c>
      <c r="G286" s="296" t="s">
        <v>1643</v>
      </c>
      <c r="H286" s="285" t="s">
        <v>98</v>
      </c>
      <c r="I286" s="297">
        <v>1</v>
      </c>
      <c r="J286" s="298" t="s">
        <v>1644</v>
      </c>
      <c r="K286" s="297">
        <v>1180.44</v>
      </c>
      <c r="L286" s="297">
        <v>1180.44</v>
      </c>
      <c r="M286" s="209"/>
      <c r="N286" s="702"/>
    </row>
    <row r="287" spans="2:14" s="54" customFormat="1" x14ac:dyDescent="0.25">
      <c r="B287" s="322"/>
      <c r="C287" s="322"/>
      <c r="D287" s="322"/>
      <c r="E287" s="322"/>
      <c r="F287" s="299"/>
      <c r="G287" s="323"/>
      <c r="H287" s="322"/>
      <c r="I287" s="324"/>
      <c r="J287" s="325"/>
      <c r="K287" s="324"/>
      <c r="L287" s="326"/>
      <c r="M287" s="209"/>
      <c r="N287" s="702"/>
    </row>
    <row r="288" spans="2:14" s="54" customFormat="1" x14ac:dyDescent="0.25">
      <c r="B288" s="327" t="s">
        <v>510</v>
      </c>
      <c r="C288" s="327"/>
      <c r="D288" s="327"/>
      <c r="E288" s="327"/>
      <c r="F288" s="327"/>
      <c r="G288" s="328" t="s">
        <v>357</v>
      </c>
      <c r="H288" s="329"/>
      <c r="I288" s="330"/>
      <c r="J288" s="331"/>
      <c r="K288" s="330"/>
      <c r="L288" s="332">
        <v>6814.78</v>
      </c>
      <c r="M288" s="209"/>
      <c r="N288" s="702"/>
    </row>
    <row r="289" spans="1:14" s="54" customFormat="1" ht="25.5" x14ac:dyDescent="0.25">
      <c r="A289" s="192"/>
      <c r="B289" s="285" t="s">
        <v>511</v>
      </c>
      <c r="C289" s="285" t="s">
        <v>42</v>
      </c>
      <c r="D289" s="285" t="s">
        <v>43</v>
      </c>
      <c r="E289" s="285" t="s">
        <v>511</v>
      </c>
      <c r="F289" s="295">
        <v>95547</v>
      </c>
      <c r="G289" s="296" t="s">
        <v>1645</v>
      </c>
      <c r="H289" s="285" t="s">
        <v>98</v>
      </c>
      <c r="I289" s="297">
        <v>20</v>
      </c>
      <c r="J289" s="298" t="s">
        <v>1646</v>
      </c>
      <c r="K289" s="297">
        <v>71.64</v>
      </c>
      <c r="L289" s="297">
        <v>1432.8</v>
      </c>
      <c r="M289" s="209"/>
      <c r="N289" s="702"/>
    </row>
    <row r="290" spans="1:14" s="54" customFormat="1" x14ac:dyDescent="0.25">
      <c r="A290" s="192"/>
      <c r="B290" s="285" t="s">
        <v>512</v>
      </c>
      <c r="C290" s="285" t="s">
        <v>42</v>
      </c>
      <c r="D290" s="285" t="s">
        <v>44</v>
      </c>
      <c r="E290" s="285" t="s">
        <v>512</v>
      </c>
      <c r="F290" s="295">
        <v>1301004064</v>
      </c>
      <c r="G290" s="296" t="s">
        <v>1647</v>
      </c>
      <c r="H290" s="285" t="s">
        <v>98</v>
      </c>
      <c r="I290" s="297">
        <v>20</v>
      </c>
      <c r="J290" s="298">
        <v>66.28</v>
      </c>
      <c r="K290" s="297">
        <v>81.17</v>
      </c>
      <c r="L290" s="297">
        <v>1623.4</v>
      </c>
      <c r="M290" s="209"/>
      <c r="N290" s="702"/>
    </row>
    <row r="291" spans="1:14" s="54" customFormat="1" x14ac:dyDescent="0.25">
      <c r="A291" s="192"/>
      <c r="B291" s="285" t="s">
        <v>513</v>
      </c>
      <c r="C291" s="285" t="s">
        <v>42</v>
      </c>
      <c r="D291" s="285" t="s">
        <v>83</v>
      </c>
      <c r="E291" s="285" t="s">
        <v>513</v>
      </c>
      <c r="F291" s="295">
        <v>190664</v>
      </c>
      <c r="G291" s="296" t="s">
        <v>948</v>
      </c>
      <c r="H291" s="285" t="s">
        <v>98</v>
      </c>
      <c r="I291" s="297">
        <v>14</v>
      </c>
      <c r="J291" s="298">
        <v>219.21</v>
      </c>
      <c r="K291" s="297">
        <v>268.47000000000003</v>
      </c>
      <c r="L291" s="297">
        <v>3758.58</v>
      </c>
      <c r="M291" s="209"/>
      <c r="N291" s="702"/>
    </row>
    <row r="292" spans="1:14" s="54" customFormat="1" x14ac:dyDescent="0.25">
      <c r="A292" s="192"/>
      <c r="B292" s="322"/>
      <c r="C292" s="346"/>
      <c r="D292" s="322"/>
      <c r="E292" s="322"/>
      <c r="F292" s="299"/>
      <c r="G292" s="323"/>
      <c r="H292" s="322"/>
      <c r="I292" s="324"/>
      <c r="J292" s="325"/>
      <c r="K292" s="324"/>
      <c r="L292" s="326"/>
      <c r="M292" s="209"/>
      <c r="N292" s="702"/>
    </row>
    <row r="293" spans="1:14" s="54" customFormat="1" x14ac:dyDescent="0.25">
      <c r="A293" s="192"/>
      <c r="B293" s="327" t="s">
        <v>514</v>
      </c>
      <c r="C293" s="327"/>
      <c r="D293" s="327"/>
      <c r="E293" s="327"/>
      <c r="F293" s="327"/>
      <c r="G293" s="328" t="s">
        <v>443</v>
      </c>
      <c r="H293" s="329"/>
      <c r="I293" s="330"/>
      <c r="J293" s="331"/>
      <c r="K293" s="330"/>
      <c r="L293" s="332">
        <v>48319.939999999995</v>
      </c>
      <c r="M293" s="209"/>
      <c r="N293" s="702"/>
    </row>
    <row r="294" spans="1:14" s="54" customFormat="1" ht="38.25" x14ac:dyDescent="0.25">
      <c r="A294" s="192"/>
      <c r="B294" s="285" t="s">
        <v>515</v>
      </c>
      <c r="C294" s="285" t="s">
        <v>42</v>
      </c>
      <c r="D294" s="285" t="s">
        <v>43</v>
      </c>
      <c r="E294" s="285" t="s">
        <v>515</v>
      </c>
      <c r="F294" s="295">
        <v>95472</v>
      </c>
      <c r="G294" s="296" t="s">
        <v>1648</v>
      </c>
      <c r="H294" s="285" t="s">
        <v>98</v>
      </c>
      <c r="I294" s="297">
        <v>6</v>
      </c>
      <c r="J294" s="298" t="s">
        <v>1649</v>
      </c>
      <c r="K294" s="297">
        <v>927.88</v>
      </c>
      <c r="L294" s="297">
        <v>5567.28</v>
      </c>
      <c r="M294" s="209"/>
      <c r="N294" s="702"/>
    </row>
    <row r="295" spans="1:14" s="54" customFormat="1" ht="38.25" x14ac:dyDescent="0.25">
      <c r="A295" s="192"/>
      <c r="B295" s="285" t="s">
        <v>516</v>
      </c>
      <c r="C295" s="285" t="s">
        <v>42</v>
      </c>
      <c r="D295" s="285" t="s">
        <v>44</v>
      </c>
      <c r="E295" s="285" t="s">
        <v>516</v>
      </c>
      <c r="F295" s="295">
        <v>2401001015</v>
      </c>
      <c r="G295" s="296" t="s">
        <v>1650</v>
      </c>
      <c r="H295" s="285" t="s">
        <v>98</v>
      </c>
      <c r="I295" s="297">
        <v>6</v>
      </c>
      <c r="J295" s="298">
        <v>623.36</v>
      </c>
      <c r="K295" s="297">
        <v>763.45</v>
      </c>
      <c r="L295" s="297">
        <v>4580.7</v>
      </c>
      <c r="M295" s="209"/>
      <c r="N295" s="702"/>
    </row>
    <row r="296" spans="1:14" s="54" customFormat="1" ht="25.5" x14ac:dyDescent="0.25">
      <c r="A296" s="192"/>
      <c r="B296" s="285" t="s">
        <v>517</v>
      </c>
      <c r="C296" s="285" t="s">
        <v>42</v>
      </c>
      <c r="D296" s="285" t="s">
        <v>43</v>
      </c>
      <c r="E296" s="285" t="s">
        <v>517</v>
      </c>
      <c r="F296" s="295">
        <v>100849</v>
      </c>
      <c r="G296" s="296" t="s">
        <v>1651</v>
      </c>
      <c r="H296" s="285" t="s">
        <v>98</v>
      </c>
      <c r="I296" s="297">
        <v>6</v>
      </c>
      <c r="J296" s="298" t="s">
        <v>1652</v>
      </c>
      <c r="K296" s="297">
        <v>57.3</v>
      </c>
      <c r="L296" s="297">
        <v>343.8</v>
      </c>
      <c r="M296" s="209"/>
      <c r="N296" s="702"/>
    </row>
    <row r="297" spans="1:14" s="54" customFormat="1" ht="25.5" x14ac:dyDescent="0.25">
      <c r="A297" s="192"/>
      <c r="B297" s="285" t="s">
        <v>781</v>
      </c>
      <c r="C297" s="285" t="s">
        <v>42</v>
      </c>
      <c r="D297" s="285" t="s">
        <v>44</v>
      </c>
      <c r="E297" s="285" t="s">
        <v>781</v>
      </c>
      <c r="F297" s="295">
        <v>2401002010</v>
      </c>
      <c r="G297" s="296" t="s">
        <v>1653</v>
      </c>
      <c r="H297" s="285" t="s">
        <v>98</v>
      </c>
      <c r="I297" s="297">
        <v>16</v>
      </c>
      <c r="J297" s="298">
        <v>309.07</v>
      </c>
      <c r="K297" s="297">
        <v>378.53</v>
      </c>
      <c r="L297" s="297">
        <v>6056.48</v>
      </c>
      <c r="M297" s="209"/>
      <c r="N297" s="702"/>
    </row>
    <row r="298" spans="1:14" s="54" customFormat="1" ht="25.5" x14ac:dyDescent="0.25">
      <c r="A298" s="192"/>
      <c r="B298" s="285" t="s">
        <v>782</v>
      </c>
      <c r="C298" s="285" t="s">
        <v>42</v>
      </c>
      <c r="D298" s="285" t="s">
        <v>43</v>
      </c>
      <c r="E298" s="285" t="s">
        <v>782</v>
      </c>
      <c r="F298" s="295">
        <v>100867</v>
      </c>
      <c r="G298" s="296" t="s">
        <v>1654</v>
      </c>
      <c r="H298" s="285" t="s">
        <v>98</v>
      </c>
      <c r="I298" s="297">
        <v>12</v>
      </c>
      <c r="J298" s="298" t="s">
        <v>1655</v>
      </c>
      <c r="K298" s="297">
        <v>462.73</v>
      </c>
      <c r="L298" s="297">
        <v>5552.76</v>
      </c>
      <c r="M298" s="209"/>
      <c r="N298" s="702"/>
    </row>
    <row r="299" spans="1:14" s="54" customFormat="1" ht="25.5" x14ac:dyDescent="0.25">
      <c r="A299" s="192"/>
      <c r="B299" s="285" t="s">
        <v>783</v>
      </c>
      <c r="C299" s="285" t="s">
        <v>42</v>
      </c>
      <c r="D299" s="285" t="s">
        <v>43</v>
      </c>
      <c r="E299" s="285" t="s">
        <v>783</v>
      </c>
      <c r="F299" s="295">
        <v>100868</v>
      </c>
      <c r="G299" s="296" t="s">
        <v>1656</v>
      </c>
      <c r="H299" s="285" t="s">
        <v>98</v>
      </c>
      <c r="I299" s="297">
        <v>12</v>
      </c>
      <c r="J299" s="298" t="s">
        <v>1657</v>
      </c>
      <c r="K299" s="297">
        <v>479.68</v>
      </c>
      <c r="L299" s="297">
        <v>5756.16</v>
      </c>
      <c r="M299" s="209"/>
      <c r="N299" s="702"/>
    </row>
    <row r="300" spans="1:14" s="54" customFormat="1" ht="25.5" x14ac:dyDescent="0.25">
      <c r="A300" s="192"/>
      <c r="B300" s="285" t="s">
        <v>784</v>
      </c>
      <c r="C300" s="285" t="s">
        <v>42</v>
      </c>
      <c r="D300" s="285" t="s">
        <v>43</v>
      </c>
      <c r="E300" s="285" t="s">
        <v>784</v>
      </c>
      <c r="F300" s="295">
        <v>100863</v>
      </c>
      <c r="G300" s="296" t="s">
        <v>1658</v>
      </c>
      <c r="H300" s="285" t="s">
        <v>98</v>
      </c>
      <c r="I300" s="297">
        <v>2</v>
      </c>
      <c r="J300" s="298" t="s">
        <v>1659</v>
      </c>
      <c r="K300" s="297">
        <v>833.59</v>
      </c>
      <c r="L300" s="297">
        <v>1667.18</v>
      </c>
      <c r="M300" s="209"/>
      <c r="N300" s="702"/>
    </row>
    <row r="301" spans="1:14" s="54" customFormat="1" ht="25.5" x14ac:dyDescent="0.25">
      <c r="A301" s="192"/>
      <c r="B301" s="285" t="s">
        <v>785</v>
      </c>
      <c r="C301" s="285" t="s">
        <v>42</v>
      </c>
      <c r="D301" s="285" t="s">
        <v>44</v>
      </c>
      <c r="E301" s="285" t="s">
        <v>785</v>
      </c>
      <c r="F301" s="295">
        <v>2401001017</v>
      </c>
      <c r="G301" s="296" t="s">
        <v>1660</v>
      </c>
      <c r="H301" s="285" t="s">
        <v>98</v>
      </c>
      <c r="I301" s="297">
        <v>6</v>
      </c>
      <c r="J301" s="298">
        <v>1224.24</v>
      </c>
      <c r="K301" s="297">
        <v>1499.37</v>
      </c>
      <c r="L301" s="297">
        <v>8996.2199999999993</v>
      </c>
      <c r="M301" s="209"/>
      <c r="N301" s="702"/>
    </row>
    <row r="302" spans="1:14" s="54" customFormat="1" ht="25.5" x14ac:dyDescent="0.25">
      <c r="A302" s="192"/>
      <c r="B302" s="285" t="s">
        <v>786</v>
      </c>
      <c r="C302" s="285" t="s">
        <v>42</v>
      </c>
      <c r="D302" s="285" t="s">
        <v>44</v>
      </c>
      <c r="E302" s="285" t="s">
        <v>786</v>
      </c>
      <c r="F302" s="295">
        <v>2401001022</v>
      </c>
      <c r="G302" s="296" t="s">
        <v>1661</v>
      </c>
      <c r="H302" s="285" t="s">
        <v>98</v>
      </c>
      <c r="I302" s="297">
        <v>2</v>
      </c>
      <c r="J302" s="298">
        <v>952.98</v>
      </c>
      <c r="K302" s="297">
        <v>1167.1500000000001</v>
      </c>
      <c r="L302" s="297">
        <v>2334.3000000000002</v>
      </c>
      <c r="M302" s="209"/>
      <c r="N302" s="702"/>
    </row>
    <row r="303" spans="1:14" s="54" customFormat="1" ht="25.5" x14ac:dyDescent="0.25">
      <c r="A303" s="192"/>
      <c r="B303" s="285" t="s">
        <v>950</v>
      </c>
      <c r="C303" s="285" t="s">
        <v>42</v>
      </c>
      <c r="D303" s="285" t="s">
        <v>43</v>
      </c>
      <c r="E303" s="285" t="s">
        <v>950</v>
      </c>
      <c r="F303" s="295">
        <v>100875</v>
      </c>
      <c r="G303" s="296" t="s">
        <v>1662</v>
      </c>
      <c r="H303" s="285" t="s">
        <v>98</v>
      </c>
      <c r="I303" s="297">
        <v>2</v>
      </c>
      <c r="J303" s="298" t="s">
        <v>1663</v>
      </c>
      <c r="K303" s="297">
        <v>1457.3</v>
      </c>
      <c r="L303" s="297">
        <v>2914.6</v>
      </c>
      <c r="M303" s="209"/>
      <c r="N303" s="702"/>
    </row>
    <row r="304" spans="1:14" s="54" customFormat="1" ht="25.5" x14ac:dyDescent="0.25">
      <c r="A304" s="192"/>
      <c r="B304" s="285" t="s">
        <v>951</v>
      </c>
      <c r="C304" s="285" t="s">
        <v>42</v>
      </c>
      <c r="D304" s="285" t="s">
        <v>44</v>
      </c>
      <c r="E304" s="285" t="s">
        <v>951</v>
      </c>
      <c r="F304" s="295">
        <v>2401002050</v>
      </c>
      <c r="G304" s="296" t="s">
        <v>1664</v>
      </c>
      <c r="H304" s="285" t="s">
        <v>98</v>
      </c>
      <c r="I304" s="297">
        <v>6</v>
      </c>
      <c r="J304" s="298">
        <v>262.24</v>
      </c>
      <c r="K304" s="297">
        <v>321.17</v>
      </c>
      <c r="L304" s="297">
        <v>1927.02</v>
      </c>
      <c r="M304" s="209"/>
      <c r="N304" s="702"/>
    </row>
    <row r="305" spans="1:14" s="54" customFormat="1" ht="25.5" x14ac:dyDescent="0.25">
      <c r="A305" s="192"/>
      <c r="B305" s="285" t="s">
        <v>952</v>
      </c>
      <c r="C305" s="285" t="s">
        <v>42</v>
      </c>
      <c r="D305" s="285" t="s">
        <v>43</v>
      </c>
      <c r="E305" s="285" t="s">
        <v>952</v>
      </c>
      <c r="F305" s="295">
        <v>100874</v>
      </c>
      <c r="G305" s="296" t="s">
        <v>1665</v>
      </c>
      <c r="H305" s="285" t="s">
        <v>98</v>
      </c>
      <c r="I305" s="297">
        <v>6</v>
      </c>
      <c r="J305" s="298" t="s">
        <v>1666</v>
      </c>
      <c r="K305" s="297">
        <v>437.24</v>
      </c>
      <c r="L305" s="297">
        <v>2623.44</v>
      </c>
      <c r="M305" s="209"/>
      <c r="N305" s="702"/>
    </row>
    <row r="306" spans="1:14" x14ac:dyDescent="0.25">
      <c r="B306" s="299"/>
      <c r="C306" s="299"/>
      <c r="D306" s="299"/>
      <c r="E306" s="299"/>
      <c r="F306" s="299"/>
      <c r="G306" s="300"/>
      <c r="H306" s="301"/>
      <c r="I306" s="302"/>
      <c r="J306" s="303"/>
      <c r="K306" s="347"/>
      <c r="L306" s="304"/>
      <c r="M306" s="208"/>
      <c r="N306" s="702"/>
    </row>
    <row r="307" spans="1:14" ht="16.5" x14ac:dyDescent="0.25">
      <c r="B307" s="334" t="s">
        <v>546</v>
      </c>
      <c r="C307" s="334"/>
      <c r="D307" s="334"/>
      <c r="E307" s="334"/>
      <c r="F307" s="335"/>
      <c r="G307" s="336" t="s">
        <v>668</v>
      </c>
      <c r="H307" s="337"/>
      <c r="I307" s="338"/>
      <c r="J307" s="339"/>
      <c r="K307" s="338"/>
      <c r="L307" s="340">
        <v>207102.0499999999</v>
      </c>
      <c r="M307" s="216">
        <v>9.2637674257188024E-2</v>
      </c>
      <c r="N307" s="702"/>
    </row>
    <row r="308" spans="1:14" x14ac:dyDescent="0.25">
      <c r="B308" s="327" t="s">
        <v>581</v>
      </c>
      <c r="C308" s="327"/>
      <c r="D308" s="327"/>
      <c r="E308" s="327"/>
      <c r="F308" s="327"/>
      <c r="G308" s="328" t="s">
        <v>679</v>
      </c>
      <c r="H308" s="329"/>
      <c r="I308" s="330"/>
      <c r="J308" s="331"/>
      <c r="K308" s="330"/>
      <c r="L308" s="332">
        <v>169287.35</v>
      </c>
      <c r="M308" s="208"/>
      <c r="N308" s="702"/>
    </row>
    <row r="309" spans="1:14" ht="25.5" x14ac:dyDescent="0.25">
      <c r="B309" s="285" t="s">
        <v>656</v>
      </c>
      <c r="C309" s="285" t="s">
        <v>42</v>
      </c>
      <c r="D309" s="285" t="s">
        <v>43</v>
      </c>
      <c r="E309" s="285" t="s">
        <v>656</v>
      </c>
      <c r="F309" s="295">
        <v>91933</v>
      </c>
      <c r="G309" s="296" t="s">
        <v>1667</v>
      </c>
      <c r="H309" s="285" t="s">
        <v>115</v>
      </c>
      <c r="I309" s="297">
        <v>15.55</v>
      </c>
      <c r="J309" s="298" t="s">
        <v>1668</v>
      </c>
      <c r="K309" s="297">
        <v>20.07</v>
      </c>
      <c r="L309" s="297">
        <v>312.08</v>
      </c>
      <c r="M309" s="208"/>
      <c r="N309" s="702"/>
    </row>
    <row r="310" spans="1:14" ht="25.5" x14ac:dyDescent="0.25">
      <c r="B310" s="285" t="s">
        <v>657</v>
      </c>
      <c r="C310" s="285" t="s">
        <v>42</v>
      </c>
      <c r="D310" s="285" t="s">
        <v>43</v>
      </c>
      <c r="E310" s="285" t="s">
        <v>657</v>
      </c>
      <c r="F310" s="295">
        <v>91935</v>
      </c>
      <c r="G310" s="296" t="s">
        <v>1669</v>
      </c>
      <c r="H310" s="285" t="s">
        <v>115</v>
      </c>
      <c r="I310" s="297">
        <v>32.61</v>
      </c>
      <c r="J310" s="298" t="s">
        <v>1670</v>
      </c>
      <c r="K310" s="297">
        <v>31.54</v>
      </c>
      <c r="L310" s="297">
        <v>1028.51</v>
      </c>
      <c r="M310" s="208"/>
      <c r="N310" s="702"/>
    </row>
    <row r="311" spans="1:14" ht="38.25" x14ac:dyDescent="0.25">
      <c r="B311" s="285" t="s">
        <v>658</v>
      </c>
      <c r="C311" s="285" t="s">
        <v>42</v>
      </c>
      <c r="D311" s="285" t="s">
        <v>43</v>
      </c>
      <c r="E311" s="285" t="s">
        <v>658</v>
      </c>
      <c r="F311" s="295">
        <v>92986</v>
      </c>
      <c r="G311" s="296" t="s">
        <v>1671</v>
      </c>
      <c r="H311" s="285" t="s">
        <v>115</v>
      </c>
      <c r="I311" s="297">
        <v>55.81</v>
      </c>
      <c r="J311" s="298" t="s">
        <v>1672</v>
      </c>
      <c r="K311" s="297">
        <v>48.46</v>
      </c>
      <c r="L311" s="297">
        <v>2704.55</v>
      </c>
      <c r="M311" s="208"/>
      <c r="N311" s="702"/>
    </row>
    <row r="312" spans="1:14" ht="38.25" x14ac:dyDescent="0.25">
      <c r="B312" s="285" t="s">
        <v>659</v>
      </c>
      <c r="C312" s="285" t="s">
        <v>42</v>
      </c>
      <c r="D312" s="285" t="s">
        <v>43</v>
      </c>
      <c r="E312" s="285" t="s">
        <v>659</v>
      </c>
      <c r="F312" s="295">
        <v>92990</v>
      </c>
      <c r="G312" s="296" t="s">
        <v>1673</v>
      </c>
      <c r="H312" s="285" t="s">
        <v>115</v>
      </c>
      <c r="I312" s="297">
        <v>98.33</v>
      </c>
      <c r="J312" s="298" t="s">
        <v>1674</v>
      </c>
      <c r="K312" s="297">
        <v>97.64</v>
      </c>
      <c r="L312" s="297">
        <v>9600.94</v>
      </c>
      <c r="M312" s="208"/>
      <c r="N312" s="702"/>
    </row>
    <row r="313" spans="1:14" ht="25.5" x14ac:dyDescent="0.25">
      <c r="B313" s="285" t="s">
        <v>787</v>
      </c>
      <c r="C313" s="285" t="s">
        <v>42</v>
      </c>
      <c r="D313" s="285" t="s">
        <v>43</v>
      </c>
      <c r="E313" s="285" t="s">
        <v>787</v>
      </c>
      <c r="F313" s="295">
        <v>91926</v>
      </c>
      <c r="G313" s="296" t="s">
        <v>1675</v>
      </c>
      <c r="H313" s="285" t="s">
        <v>115</v>
      </c>
      <c r="I313" s="297">
        <v>4676.8</v>
      </c>
      <c r="J313" s="298" t="s">
        <v>1676</v>
      </c>
      <c r="K313" s="297">
        <v>5.32</v>
      </c>
      <c r="L313" s="297">
        <v>24880.57</v>
      </c>
      <c r="M313" s="208"/>
      <c r="N313" s="702"/>
    </row>
    <row r="314" spans="1:14" ht="25.5" x14ac:dyDescent="0.25">
      <c r="B314" s="285" t="s">
        <v>788</v>
      </c>
      <c r="C314" s="285" t="s">
        <v>42</v>
      </c>
      <c r="D314" s="285" t="s">
        <v>43</v>
      </c>
      <c r="E314" s="285" t="s">
        <v>788</v>
      </c>
      <c r="F314" s="295">
        <v>91928</v>
      </c>
      <c r="G314" s="296" t="s">
        <v>1677</v>
      </c>
      <c r="H314" s="285" t="s">
        <v>115</v>
      </c>
      <c r="I314" s="297">
        <v>820.9</v>
      </c>
      <c r="J314" s="298" t="s">
        <v>1678</v>
      </c>
      <c r="K314" s="297">
        <v>8.26</v>
      </c>
      <c r="L314" s="297">
        <v>6780.63</v>
      </c>
      <c r="M314" s="208"/>
      <c r="N314" s="702"/>
    </row>
    <row r="315" spans="1:14" ht="25.5" x14ac:dyDescent="0.25">
      <c r="B315" s="285" t="s">
        <v>789</v>
      </c>
      <c r="C315" s="285" t="s">
        <v>42</v>
      </c>
      <c r="D315" s="285" t="s">
        <v>43</v>
      </c>
      <c r="E315" s="285" t="s">
        <v>789</v>
      </c>
      <c r="F315" s="295">
        <v>91939</v>
      </c>
      <c r="G315" s="296" t="s">
        <v>1679</v>
      </c>
      <c r="H315" s="285" t="s">
        <v>98</v>
      </c>
      <c r="I315" s="297">
        <v>48</v>
      </c>
      <c r="J315" s="298" t="s">
        <v>1680</v>
      </c>
      <c r="K315" s="297">
        <v>35.380000000000003</v>
      </c>
      <c r="L315" s="297">
        <v>1698.24</v>
      </c>
      <c r="M315" s="208"/>
      <c r="N315" s="702"/>
    </row>
    <row r="316" spans="1:14" ht="25.5" x14ac:dyDescent="0.25">
      <c r="B316" s="285" t="s">
        <v>790</v>
      </c>
      <c r="C316" s="285" t="s">
        <v>42</v>
      </c>
      <c r="D316" s="285" t="s">
        <v>43</v>
      </c>
      <c r="E316" s="285" t="s">
        <v>790</v>
      </c>
      <c r="F316" s="295">
        <v>91941</v>
      </c>
      <c r="G316" s="296" t="s">
        <v>1681</v>
      </c>
      <c r="H316" s="285" t="s">
        <v>98</v>
      </c>
      <c r="I316" s="297">
        <v>31</v>
      </c>
      <c r="J316" s="298" t="s">
        <v>1682</v>
      </c>
      <c r="K316" s="297">
        <v>12.56</v>
      </c>
      <c r="L316" s="297">
        <v>389.36</v>
      </c>
      <c r="M316" s="208"/>
      <c r="N316" s="702"/>
    </row>
    <row r="317" spans="1:14" ht="25.5" x14ac:dyDescent="0.25">
      <c r="B317" s="285" t="s">
        <v>791</v>
      </c>
      <c r="C317" s="285" t="s">
        <v>42</v>
      </c>
      <c r="D317" s="285" t="s">
        <v>43</v>
      </c>
      <c r="E317" s="285" t="s">
        <v>791</v>
      </c>
      <c r="F317" s="295">
        <v>91940</v>
      </c>
      <c r="G317" s="296" t="s">
        <v>1683</v>
      </c>
      <c r="H317" s="285" t="s">
        <v>98</v>
      </c>
      <c r="I317" s="297">
        <v>63</v>
      </c>
      <c r="J317" s="298" t="s">
        <v>1668</v>
      </c>
      <c r="K317" s="297">
        <v>20.07</v>
      </c>
      <c r="L317" s="297">
        <v>1264.4100000000001</v>
      </c>
      <c r="M317" s="208"/>
      <c r="N317" s="702"/>
    </row>
    <row r="318" spans="1:14" x14ac:dyDescent="0.25">
      <c r="B318" s="285" t="s">
        <v>792</v>
      </c>
      <c r="C318" s="285" t="s">
        <v>42</v>
      </c>
      <c r="D318" s="285" t="s">
        <v>83</v>
      </c>
      <c r="E318" s="285" t="s">
        <v>792</v>
      </c>
      <c r="F318" s="295">
        <v>62101</v>
      </c>
      <c r="G318" s="296" t="s">
        <v>1031</v>
      </c>
      <c r="H318" s="285" t="s">
        <v>98</v>
      </c>
      <c r="I318" s="297">
        <v>2</v>
      </c>
      <c r="J318" s="298">
        <v>49.73</v>
      </c>
      <c r="K318" s="297">
        <v>60.9</v>
      </c>
      <c r="L318" s="297">
        <v>121.8</v>
      </c>
      <c r="M318" s="208"/>
      <c r="N318" s="702"/>
    </row>
    <row r="319" spans="1:14" ht="25.5" x14ac:dyDescent="0.25">
      <c r="B319" s="285" t="s">
        <v>793</v>
      </c>
      <c r="C319" s="285" t="s">
        <v>42</v>
      </c>
      <c r="D319" s="285" t="s">
        <v>43</v>
      </c>
      <c r="E319" s="285" t="s">
        <v>793</v>
      </c>
      <c r="F319" s="295">
        <v>96986</v>
      </c>
      <c r="G319" s="296" t="s">
        <v>1684</v>
      </c>
      <c r="H319" s="285" t="s">
        <v>98</v>
      </c>
      <c r="I319" s="297">
        <v>3</v>
      </c>
      <c r="J319" s="298" t="s">
        <v>1685</v>
      </c>
      <c r="K319" s="297">
        <v>141.06</v>
      </c>
      <c r="L319" s="297">
        <v>423.18</v>
      </c>
      <c r="M319" s="208"/>
      <c r="N319" s="702"/>
    </row>
    <row r="320" spans="1:14" ht="38.25" x14ac:dyDescent="0.25">
      <c r="B320" s="285" t="s">
        <v>794</v>
      </c>
      <c r="C320" s="285" t="s">
        <v>42</v>
      </c>
      <c r="D320" s="285" t="s">
        <v>43</v>
      </c>
      <c r="E320" s="285" t="s">
        <v>794</v>
      </c>
      <c r="F320" s="295">
        <v>97886</v>
      </c>
      <c r="G320" s="296" t="s">
        <v>1686</v>
      </c>
      <c r="H320" s="285" t="s">
        <v>98</v>
      </c>
      <c r="I320" s="297">
        <v>6</v>
      </c>
      <c r="J320" s="298" t="s">
        <v>1687</v>
      </c>
      <c r="K320" s="297">
        <v>197.3</v>
      </c>
      <c r="L320" s="297">
        <v>1183.8</v>
      </c>
      <c r="M320" s="208"/>
      <c r="N320" s="702"/>
    </row>
    <row r="321" spans="2:14" ht="38.25" x14ac:dyDescent="0.25">
      <c r="B321" s="285" t="s">
        <v>795</v>
      </c>
      <c r="C321" s="285" t="s">
        <v>42</v>
      </c>
      <c r="D321" s="285" t="s">
        <v>44</v>
      </c>
      <c r="E321" s="285" t="s">
        <v>795</v>
      </c>
      <c r="F321" s="295">
        <v>1201005416</v>
      </c>
      <c r="G321" s="296" t="s">
        <v>1688</v>
      </c>
      <c r="H321" s="285" t="s">
        <v>98</v>
      </c>
      <c r="I321" s="297">
        <v>6</v>
      </c>
      <c r="J321" s="298">
        <v>701.2</v>
      </c>
      <c r="K321" s="297">
        <v>858.78</v>
      </c>
      <c r="L321" s="297">
        <v>5152.68</v>
      </c>
      <c r="M321" s="208"/>
      <c r="N321" s="702"/>
    </row>
    <row r="322" spans="2:14" ht="25.5" x14ac:dyDescent="0.25">
      <c r="B322" s="285" t="s">
        <v>796</v>
      </c>
      <c r="C322" s="285" t="s">
        <v>42</v>
      </c>
      <c r="D322" s="285" t="s">
        <v>43</v>
      </c>
      <c r="E322" s="285" t="s">
        <v>796</v>
      </c>
      <c r="F322" s="295">
        <v>96977</v>
      </c>
      <c r="G322" s="296" t="s">
        <v>1689</v>
      </c>
      <c r="H322" s="285" t="s">
        <v>115</v>
      </c>
      <c r="I322" s="297">
        <v>6.5</v>
      </c>
      <c r="J322" s="298" t="s">
        <v>1690</v>
      </c>
      <c r="K322" s="297">
        <v>73.209999999999994</v>
      </c>
      <c r="L322" s="297">
        <v>475.86</v>
      </c>
      <c r="M322" s="208"/>
      <c r="N322" s="702"/>
    </row>
    <row r="323" spans="2:14" ht="25.5" x14ac:dyDescent="0.25">
      <c r="B323" s="285" t="s">
        <v>797</v>
      </c>
      <c r="C323" s="285" t="s">
        <v>42</v>
      </c>
      <c r="D323" s="285" t="s">
        <v>44</v>
      </c>
      <c r="E323" s="285" t="s">
        <v>797</v>
      </c>
      <c r="F323" s="295">
        <v>1201002056</v>
      </c>
      <c r="G323" s="296" t="s">
        <v>1691</v>
      </c>
      <c r="H323" s="285" t="s">
        <v>98</v>
      </c>
      <c r="I323" s="297">
        <v>13</v>
      </c>
      <c r="J323" s="298">
        <v>4.29</v>
      </c>
      <c r="K323" s="297">
        <v>5.25</v>
      </c>
      <c r="L323" s="297">
        <v>68.25</v>
      </c>
      <c r="M323" s="208"/>
      <c r="N323" s="702"/>
    </row>
    <row r="324" spans="2:14" ht="25.5" x14ac:dyDescent="0.25">
      <c r="B324" s="285" t="s">
        <v>798</v>
      </c>
      <c r="C324" s="285" t="s">
        <v>42</v>
      </c>
      <c r="D324" s="285" t="s">
        <v>43</v>
      </c>
      <c r="E324" s="285" t="s">
        <v>798</v>
      </c>
      <c r="F324" s="295">
        <v>91955</v>
      </c>
      <c r="G324" s="296" t="s">
        <v>1692</v>
      </c>
      <c r="H324" s="285" t="s">
        <v>98</v>
      </c>
      <c r="I324" s="297">
        <v>6</v>
      </c>
      <c r="J324" s="298" t="s">
        <v>1693</v>
      </c>
      <c r="K324" s="297">
        <v>40.450000000000003</v>
      </c>
      <c r="L324" s="297">
        <v>242.7</v>
      </c>
      <c r="M324" s="208"/>
      <c r="N324" s="702"/>
    </row>
    <row r="325" spans="2:14" ht="25.5" x14ac:dyDescent="0.25">
      <c r="B325" s="285" t="s">
        <v>799</v>
      </c>
      <c r="C325" s="285" t="s">
        <v>42</v>
      </c>
      <c r="D325" s="285" t="s">
        <v>43</v>
      </c>
      <c r="E325" s="285" t="s">
        <v>799</v>
      </c>
      <c r="F325" s="295">
        <v>91961</v>
      </c>
      <c r="G325" s="296" t="s">
        <v>1694</v>
      </c>
      <c r="H325" s="285" t="s">
        <v>98</v>
      </c>
      <c r="I325" s="297">
        <v>2</v>
      </c>
      <c r="J325" s="298" t="s">
        <v>1695</v>
      </c>
      <c r="K325" s="297">
        <v>64.989999999999995</v>
      </c>
      <c r="L325" s="297">
        <v>129.97999999999999</v>
      </c>
      <c r="M325" s="208"/>
      <c r="N325" s="702"/>
    </row>
    <row r="326" spans="2:14" ht="25.5" x14ac:dyDescent="0.25">
      <c r="B326" s="285" t="s">
        <v>800</v>
      </c>
      <c r="C326" s="285" t="s">
        <v>42</v>
      </c>
      <c r="D326" s="285" t="s">
        <v>43</v>
      </c>
      <c r="E326" s="285" t="s">
        <v>800</v>
      </c>
      <c r="F326" s="295">
        <v>91953</v>
      </c>
      <c r="G326" s="296" t="s">
        <v>1696</v>
      </c>
      <c r="H326" s="285" t="s">
        <v>98</v>
      </c>
      <c r="I326" s="297">
        <v>6</v>
      </c>
      <c r="J326" s="298" t="s">
        <v>1697</v>
      </c>
      <c r="K326" s="297">
        <v>33.22</v>
      </c>
      <c r="L326" s="297">
        <v>199.32</v>
      </c>
      <c r="M326" s="208"/>
      <c r="N326" s="702"/>
    </row>
    <row r="327" spans="2:14" ht="25.5" x14ac:dyDescent="0.25">
      <c r="B327" s="285" t="s">
        <v>801</v>
      </c>
      <c r="C327" s="285" t="s">
        <v>42</v>
      </c>
      <c r="D327" s="285" t="s">
        <v>43</v>
      </c>
      <c r="E327" s="285" t="s">
        <v>801</v>
      </c>
      <c r="F327" s="295">
        <v>91992</v>
      </c>
      <c r="G327" s="296" t="s">
        <v>1698</v>
      </c>
      <c r="H327" s="285" t="s">
        <v>98</v>
      </c>
      <c r="I327" s="297">
        <v>23</v>
      </c>
      <c r="J327" s="298" t="s">
        <v>1699</v>
      </c>
      <c r="K327" s="297">
        <v>50.72</v>
      </c>
      <c r="L327" s="297">
        <v>1166.56</v>
      </c>
      <c r="M327" s="208"/>
      <c r="N327" s="702"/>
    </row>
    <row r="328" spans="2:14" ht="25.5" x14ac:dyDescent="0.25">
      <c r="B328" s="285" t="s">
        <v>802</v>
      </c>
      <c r="C328" s="285" t="s">
        <v>42</v>
      </c>
      <c r="D328" s="285" t="s">
        <v>43</v>
      </c>
      <c r="E328" s="285" t="s">
        <v>802</v>
      </c>
      <c r="F328" s="295">
        <v>92000</v>
      </c>
      <c r="G328" s="296" t="s">
        <v>1700</v>
      </c>
      <c r="H328" s="285" t="s">
        <v>98</v>
      </c>
      <c r="I328" s="297">
        <v>11</v>
      </c>
      <c r="J328" s="298" t="s">
        <v>1701</v>
      </c>
      <c r="K328" s="297">
        <v>34.799999999999997</v>
      </c>
      <c r="L328" s="297">
        <v>382.8</v>
      </c>
      <c r="M328" s="208"/>
      <c r="N328" s="702"/>
    </row>
    <row r="329" spans="2:14" ht="25.5" x14ac:dyDescent="0.25">
      <c r="B329" s="285" t="s">
        <v>803</v>
      </c>
      <c r="C329" s="285" t="s">
        <v>42</v>
      </c>
      <c r="D329" s="285" t="s">
        <v>43</v>
      </c>
      <c r="E329" s="285" t="s">
        <v>803</v>
      </c>
      <c r="F329" s="295">
        <v>92001</v>
      </c>
      <c r="G329" s="296" t="s">
        <v>1702</v>
      </c>
      <c r="H329" s="285" t="s">
        <v>98</v>
      </c>
      <c r="I329" s="297">
        <v>3</v>
      </c>
      <c r="J329" s="298" t="s">
        <v>1703</v>
      </c>
      <c r="K329" s="297">
        <v>37.119999999999997</v>
      </c>
      <c r="L329" s="297">
        <v>111.36</v>
      </c>
      <c r="M329" s="208"/>
      <c r="N329" s="702"/>
    </row>
    <row r="330" spans="2:14" ht="25.5" x14ac:dyDescent="0.25">
      <c r="B330" s="285" t="s">
        <v>804</v>
      </c>
      <c r="C330" s="285" t="s">
        <v>42</v>
      </c>
      <c r="D330" s="285" t="s">
        <v>43</v>
      </c>
      <c r="E330" s="285" t="s">
        <v>804</v>
      </c>
      <c r="F330" s="295">
        <v>91996</v>
      </c>
      <c r="G330" s="296" t="s">
        <v>1704</v>
      </c>
      <c r="H330" s="285" t="s">
        <v>98</v>
      </c>
      <c r="I330" s="297">
        <v>19</v>
      </c>
      <c r="J330" s="298" t="s">
        <v>1705</v>
      </c>
      <c r="K330" s="297">
        <v>39.25</v>
      </c>
      <c r="L330" s="297">
        <v>745.75</v>
      </c>
      <c r="M330" s="208"/>
      <c r="N330" s="702"/>
    </row>
    <row r="331" spans="2:14" x14ac:dyDescent="0.25">
      <c r="B331" s="285" t="s">
        <v>805</v>
      </c>
      <c r="C331" s="285" t="s">
        <v>42</v>
      </c>
      <c r="D331" s="285" t="s">
        <v>83</v>
      </c>
      <c r="E331" s="285" t="s">
        <v>805</v>
      </c>
      <c r="F331" s="295">
        <v>62441</v>
      </c>
      <c r="G331" s="296" t="s">
        <v>1032</v>
      </c>
      <c r="H331" s="285" t="s">
        <v>98</v>
      </c>
      <c r="I331" s="297">
        <v>2</v>
      </c>
      <c r="J331" s="298">
        <v>123.93</v>
      </c>
      <c r="K331" s="297">
        <v>151.78</v>
      </c>
      <c r="L331" s="297">
        <v>303.56</v>
      </c>
      <c r="M331" s="208"/>
      <c r="N331" s="702"/>
    </row>
    <row r="332" spans="2:14" ht="25.5" x14ac:dyDescent="0.25">
      <c r="B332" s="285" t="s">
        <v>806</v>
      </c>
      <c r="C332" s="285" t="s">
        <v>42</v>
      </c>
      <c r="D332" s="285" t="s">
        <v>43</v>
      </c>
      <c r="E332" s="285" t="s">
        <v>806</v>
      </c>
      <c r="F332" s="295">
        <v>92008</v>
      </c>
      <c r="G332" s="296" t="s">
        <v>1706</v>
      </c>
      <c r="H332" s="285" t="s">
        <v>98</v>
      </c>
      <c r="I332" s="297">
        <v>15</v>
      </c>
      <c r="J332" s="298" t="s">
        <v>1707</v>
      </c>
      <c r="K332" s="297">
        <v>53.66</v>
      </c>
      <c r="L332" s="297">
        <v>804.9</v>
      </c>
      <c r="M332" s="208"/>
      <c r="N332" s="702"/>
    </row>
    <row r="333" spans="2:14" ht="25.5" x14ac:dyDescent="0.25">
      <c r="B333" s="285" t="s">
        <v>807</v>
      </c>
      <c r="C333" s="285" t="s">
        <v>42</v>
      </c>
      <c r="D333" s="285" t="s">
        <v>43</v>
      </c>
      <c r="E333" s="285" t="s">
        <v>807</v>
      </c>
      <c r="F333" s="295">
        <v>92004</v>
      </c>
      <c r="G333" s="296" t="s">
        <v>1708</v>
      </c>
      <c r="H333" s="285" t="s">
        <v>98</v>
      </c>
      <c r="I333" s="297">
        <v>2</v>
      </c>
      <c r="J333" s="298" t="s">
        <v>1709</v>
      </c>
      <c r="K333" s="297">
        <v>62.59</v>
      </c>
      <c r="L333" s="297">
        <v>125.18</v>
      </c>
      <c r="M333" s="208"/>
      <c r="N333" s="702"/>
    </row>
    <row r="334" spans="2:14" ht="25.5" x14ac:dyDescent="0.25">
      <c r="B334" s="285" t="s">
        <v>808</v>
      </c>
      <c r="C334" s="285" t="s">
        <v>42</v>
      </c>
      <c r="D334" s="285" t="s">
        <v>43</v>
      </c>
      <c r="E334" s="285" t="s">
        <v>808</v>
      </c>
      <c r="F334" s="295">
        <v>92023</v>
      </c>
      <c r="G334" s="296" t="s">
        <v>1710</v>
      </c>
      <c r="H334" s="285" t="s">
        <v>98</v>
      </c>
      <c r="I334" s="297">
        <v>21</v>
      </c>
      <c r="J334" s="298" t="s">
        <v>1711</v>
      </c>
      <c r="K334" s="297">
        <v>56.52</v>
      </c>
      <c r="L334" s="297">
        <v>1186.92</v>
      </c>
      <c r="M334" s="208"/>
      <c r="N334" s="702"/>
    </row>
    <row r="335" spans="2:14" ht="25.5" x14ac:dyDescent="0.25">
      <c r="B335" s="285" t="s">
        <v>809</v>
      </c>
      <c r="C335" s="285" t="s">
        <v>42</v>
      </c>
      <c r="D335" s="285" t="s">
        <v>43</v>
      </c>
      <c r="E335" s="285" t="s">
        <v>809</v>
      </c>
      <c r="F335" s="295">
        <v>101632</v>
      </c>
      <c r="G335" s="296" t="s">
        <v>1712</v>
      </c>
      <c r="H335" s="285" t="s">
        <v>98</v>
      </c>
      <c r="I335" s="297">
        <v>9</v>
      </c>
      <c r="J335" s="298" t="s">
        <v>1713</v>
      </c>
      <c r="K335" s="297">
        <v>44.53</v>
      </c>
      <c r="L335" s="297">
        <v>400.77</v>
      </c>
      <c r="M335" s="208"/>
      <c r="N335" s="702"/>
    </row>
    <row r="336" spans="2:14" ht="25.5" x14ac:dyDescent="0.25">
      <c r="B336" s="285" t="s">
        <v>810</v>
      </c>
      <c r="C336" s="285" t="s">
        <v>42</v>
      </c>
      <c r="D336" s="285" t="s">
        <v>43</v>
      </c>
      <c r="E336" s="285" t="s">
        <v>810</v>
      </c>
      <c r="F336" s="295">
        <v>93660</v>
      </c>
      <c r="G336" s="296" t="s">
        <v>1714</v>
      </c>
      <c r="H336" s="285" t="s">
        <v>98</v>
      </c>
      <c r="I336" s="297">
        <v>11</v>
      </c>
      <c r="J336" s="298" t="s">
        <v>1715</v>
      </c>
      <c r="K336" s="297">
        <v>65.459999999999994</v>
      </c>
      <c r="L336" s="297">
        <v>720.06</v>
      </c>
      <c r="M336" s="208"/>
      <c r="N336" s="702"/>
    </row>
    <row r="337" spans="2:14" ht="25.5" x14ac:dyDescent="0.25">
      <c r="B337" s="285" t="s">
        <v>811</v>
      </c>
      <c r="C337" s="285" t="s">
        <v>42</v>
      </c>
      <c r="D337" s="285" t="s">
        <v>43</v>
      </c>
      <c r="E337" s="285" t="s">
        <v>811</v>
      </c>
      <c r="F337" s="295">
        <v>93661</v>
      </c>
      <c r="G337" s="296" t="s">
        <v>1716</v>
      </c>
      <c r="H337" s="285" t="s">
        <v>98</v>
      </c>
      <c r="I337" s="297">
        <v>4</v>
      </c>
      <c r="J337" s="298" t="s">
        <v>1717</v>
      </c>
      <c r="K337" s="297">
        <v>66.94</v>
      </c>
      <c r="L337" s="297">
        <v>267.76</v>
      </c>
      <c r="M337" s="208"/>
      <c r="N337" s="702"/>
    </row>
    <row r="338" spans="2:14" ht="25.5" x14ac:dyDescent="0.25">
      <c r="B338" s="285" t="s">
        <v>812</v>
      </c>
      <c r="C338" s="285" t="s">
        <v>42</v>
      </c>
      <c r="D338" s="285" t="s">
        <v>43</v>
      </c>
      <c r="E338" s="285" t="s">
        <v>812</v>
      </c>
      <c r="F338" s="295">
        <v>93663</v>
      </c>
      <c r="G338" s="296" t="s">
        <v>1718</v>
      </c>
      <c r="H338" s="285" t="s">
        <v>98</v>
      </c>
      <c r="I338" s="297">
        <v>2</v>
      </c>
      <c r="J338" s="298" t="s">
        <v>1719</v>
      </c>
      <c r="K338" s="297">
        <v>69.95</v>
      </c>
      <c r="L338" s="297">
        <v>139.9</v>
      </c>
      <c r="M338" s="208"/>
      <c r="N338" s="702"/>
    </row>
    <row r="339" spans="2:14" ht="25.5" x14ac:dyDescent="0.25">
      <c r="B339" s="285" t="s">
        <v>813</v>
      </c>
      <c r="C339" s="285" t="s">
        <v>42</v>
      </c>
      <c r="D339" s="285" t="s">
        <v>43</v>
      </c>
      <c r="E339" s="285" t="s">
        <v>813</v>
      </c>
      <c r="F339" s="295">
        <v>93667</v>
      </c>
      <c r="G339" s="296" t="s">
        <v>1720</v>
      </c>
      <c r="H339" s="285" t="s">
        <v>98</v>
      </c>
      <c r="I339" s="297">
        <v>1</v>
      </c>
      <c r="J339" s="298" t="s">
        <v>1721</v>
      </c>
      <c r="K339" s="297">
        <v>82.08</v>
      </c>
      <c r="L339" s="297">
        <v>82.08</v>
      </c>
      <c r="M339" s="208"/>
      <c r="N339" s="702"/>
    </row>
    <row r="340" spans="2:14" ht="25.5" x14ac:dyDescent="0.25">
      <c r="B340" s="285" t="s">
        <v>814</v>
      </c>
      <c r="C340" s="285" t="s">
        <v>42</v>
      </c>
      <c r="D340" s="285" t="s">
        <v>43</v>
      </c>
      <c r="E340" s="285" t="s">
        <v>814</v>
      </c>
      <c r="F340" s="295">
        <v>101896</v>
      </c>
      <c r="G340" s="296" t="s">
        <v>1722</v>
      </c>
      <c r="H340" s="285" t="s">
        <v>98</v>
      </c>
      <c r="I340" s="297">
        <v>2</v>
      </c>
      <c r="J340" s="298" t="s">
        <v>1723</v>
      </c>
      <c r="K340" s="297">
        <v>735.53</v>
      </c>
      <c r="L340" s="297">
        <v>1471.06</v>
      </c>
      <c r="M340" s="208"/>
      <c r="N340" s="702"/>
    </row>
    <row r="341" spans="2:14" ht="25.5" x14ac:dyDescent="0.25">
      <c r="B341" s="285" t="s">
        <v>815</v>
      </c>
      <c r="C341" s="285" t="s">
        <v>42</v>
      </c>
      <c r="D341" s="285" t="s">
        <v>43</v>
      </c>
      <c r="E341" s="285" t="s">
        <v>815</v>
      </c>
      <c r="F341" s="295">
        <v>93673</v>
      </c>
      <c r="G341" s="296" t="s">
        <v>1724</v>
      </c>
      <c r="H341" s="285" t="s">
        <v>98</v>
      </c>
      <c r="I341" s="297">
        <v>2</v>
      </c>
      <c r="J341" s="298" t="s">
        <v>1725</v>
      </c>
      <c r="K341" s="297">
        <v>113.33</v>
      </c>
      <c r="L341" s="297">
        <v>226.66</v>
      </c>
      <c r="M341" s="208"/>
      <c r="N341" s="702"/>
    </row>
    <row r="342" spans="2:14" ht="25.5" x14ac:dyDescent="0.25">
      <c r="B342" s="285" t="s">
        <v>816</v>
      </c>
      <c r="C342" s="285" t="s">
        <v>42</v>
      </c>
      <c r="D342" s="285" t="s">
        <v>43</v>
      </c>
      <c r="E342" s="285" t="s">
        <v>816</v>
      </c>
      <c r="F342" s="295">
        <v>101894</v>
      </c>
      <c r="G342" s="296" t="s">
        <v>1726</v>
      </c>
      <c r="H342" s="285" t="s">
        <v>98</v>
      </c>
      <c r="I342" s="297">
        <v>6</v>
      </c>
      <c r="J342" s="298" t="s">
        <v>1727</v>
      </c>
      <c r="K342" s="297">
        <v>182.6</v>
      </c>
      <c r="L342" s="297">
        <v>1095.5999999999999</v>
      </c>
      <c r="M342" s="208"/>
      <c r="N342" s="702"/>
    </row>
    <row r="343" spans="2:14" ht="25.5" x14ac:dyDescent="0.25">
      <c r="B343" s="285" t="s">
        <v>817</v>
      </c>
      <c r="C343" s="285" t="s">
        <v>42</v>
      </c>
      <c r="D343" s="285" t="s">
        <v>43</v>
      </c>
      <c r="E343" s="285" t="s">
        <v>817</v>
      </c>
      <c r="F343" s="295">
        <v>93653</v>
      </c>
      <c r="G343" s="296" t="s">
        <v>1728</v>
      </c>
      <c r="H343" s="285" t="s">
        <v>98</v>
      </c>
      <c r="I343" s="297">
        <v>15</v>
      </c>
      <c r="J343" s="298" t="s">
        <v>1729</v>
      </c>
      <c r="K343" s="297">
        <v>13.61</v>
      </c>
      <c r="L343" s="297">
        <v>204.15</v>
      </c>
      <c r="M343" s="208"/>
      <c r="N343" s="702"/>
    </row>
    <row r="344" spans="2:14" ht="25.5" x14ac:dyDescent="0.25">
      <c r="B344" s="285" t="s">
        <v>818</v>
      </c>
      <c r="C344" s="285" t="s">
        <v>42</v>
      </c>
      <c r="D344" s="285" t="s">
        <v>43</v>
      </c>
      <c r="E344" s="285" t="s">
        <v>818</v>
      </c>
      <c r="F344" s="295">
        <v>93654</v>
      </c>
      <c r="G344" s="296" t="s">
        <v>1730</v>
      </c>
      <c r="H344" s="285" t="s">
        <v>98</v>
      </c>
      <c r="I344" s="297">
        <v>14</v>
      </c>
      <c r="J344" s="298" t="s">
        <v>1731</v>
      </c>
      <c r="K344" s="297">
        <v>14.35</v>
      </c>
      <c r="L344" s="297">
        <v>200.9</v>
      </c>
      <c r="M344" s="208"/>
      <c r="N344" s="702"/>
    </row>
    <row r="345" spans="2:14" ht="25.5" customHeight="1" x14ac:dyDescent="0.25">
      <c r="B345" s="285" t="s">
        <v>819</v>
      </c>
      <c r="C345" s="285" t="s">
        <v>42</v>
      </c>
      <c r="D345" s="285" t="s">
        <v>43</v>
      </c>
      <c r="E345" s="285" t="s">
        <v>819</v>
      </c>
      <c r="F345" s="295">
        <v>93655</v>
      </c>
      <c r="G345" s="296" t="s">
        <v>1732</v>
      </c>
      <c r="H345" s="285" t="s">
        <v>98</v>
      </c>
      <c r="I345" s="297">
        <v>1</v>
      </c>
      <c r="J345" s="298" t="s">
        <v>1733</v>
      </c>
      <c r="K345" s="297">
        <v>15.86</v>
      </c>
      <c r="L345" s="297">
        <v>15.86</v>
      </c>
      <c r="M345" s="208"/>
      <c r="N345" s="702"/>
    </row>
    <row r="346" spans="2:14" ht="25.5" x14ac:dyDescent="0.25">
      <c r="B346" s="285" t="s">
        <v>820</v>
      </c>
      <c r="C346" s="285" t="s">
        <v>42</v>
      </c>
      <c r="D346" s="285" t="s">
        <v>44</v>
      </c>
      <c r="E346" s="285" t="s">
        <v>820</v>
      </c>
      <c r="F346" s="295">
        <v>1201005132</v>
      </c>
      <c r="G346" s="296" t="s">
        <v>1734</v>
      </c>
      <c r="H346" s="285" t="s">
        <v>98</v>
      </c>
      <c r="I346" s="297">
        <v>16</v>
      </c>
      <c r="J346" s="298">
        <v>79.83</v>
      </c>
      <c r="K346" s="297">
        <v>97.77</v>
      </c>
      <c r="L346" s="297">
        <v>1564.32</v>
      </c>
      <c r="M346" s="208"/>
      <c r="N346" s="702"/>
    </row>
    <row r="347" spans="2:14" ht="25.5" x14ac:dyDescent="0.25">
      <c r="B347" s="285" t="s">
        <v>821</v>
      </c>
      <c r="C347" s="285" t="s">
        <v>42</v>
      </c>
      <c r="D347" s="285" t="s">
        <v>44</v>
      </c>
      <c r="E347" s="285" t="s">
        <v>821</v>
      </c>
      <c r="F347" s="295">
        <v>1201005165</v>
      </c>
      <c r="G347" s="296" t="s">
        <v>1735</v>
      </c>
      <c r="H347" s="285" t="s">
        <v>98</v>
      </c>
      <c r="I347" s="297">
        <v>1</v>
      </c>
      <c r="J347" s="298">
        <v>168.47</v>
      </c>
      <c r="K347" s="297">
        <v>206.33</v>
      </c>
      <c r="L347" s="297">
        <v>206.33</v>
      </c>
      <c r="M347" s="208"/>
      <c r="N347" s="702"/>
    </row>
    <row r="348" spans="2:14" ht="25.5" x14ac:dyDescent="0.25">
      <c r="B348" s="285" t="s">
        <v>822</v>
      </c>
      <c r="C348" s="285" t="s">
        <v>42</v>
      </c>
      <c r="D348" s="285" t="s">
        <v>44</v>
      </c>
      <c r="E348" s="285" t="s">
        <v>822</v>
      </c>
      <c r="F348" s="295">
        <v>1201005171</v>
      </c>
      <c r="G348" s="296" t="s">
        <v>1736</v>
      </c>
      <c r="H348" s="285" t="s">
        <v>98</v>
      </c>
      <c r="I348" s="297">
        <v>2</v>
      </c>
      <c r="J348" s="298">
        <v>200.74</v>
      </c>
      <c r="K348" s="297">
        <v>245.85</v>
      </c>
      <c r="L348" s="297">
        <v>491.7</v>
      </c>
      <c r="M348" s="208"/>
      <c r="N348" s="702"/>
    </row>
    <row r="349" spans="2:14" ht="38.25" x14ac:dyDescent="0.25">
      <c r="B349" s="285" t="s">
        <v>823</v>
      </c>
      <c r="C349" s="285" t="s">
        <v>42</v>
      </c>
      <c r="D349" s="285" t="s">
        <v>43</v>
      </c>
      <c r="E349" s="285" t="s">
        <v>823</v>
      </c>
      <c r="F349" s="295">
        <v>91857</v>
      </c>
      <c r="G349" s="296" t="s">
        <v>1737</v>
      </c>
      <c r="H349" s="285" t="s">
        <v>115</v>
      </c>
      <c r="I349" s="297">
        <v>35</v>
      </c>
      <c r="J349" s="298" t="s">
        <v>1738</v>
      </c>
      <c r="K349" s="297">
        <v>18.28</v>
      </c>
      <c r="L349" s="297">
        <v>639.79999999999995</v>
      </c>
      <c r="M349" s="208"/>
      <c r="N349" s="702"/>
    </row>
    <row r="350" spans="2:14" ht="38.25" x14ac:dyDescent="0.25">
      <c r="B350" s="285" t="s">
        <v>824</v>
      </c>
      <c r="C350" s="285" t="s">
        <v>42</v>
      </c>
      <c r="D350" s="285" t="s">
        <v>43</v>
      </c>
      <c r="E350" s="285" t="s">
        <v>824</v>
      </c>
      <c r="F350" s="295">
        <v>91855</v>
      </c>
      <c r="G350" s="296" t="s">
        <v>1739</v>
      </c>
      <c r="H350" s="285" t="s">
        <v>115</v>
      </c>
      <c r="I350" s="297">
        <v>1098</v>
      </c>
      <c r="J350" s="298" t="s">
        <v>1740</v>
      </c>
      <c r="K350" s="297">
        <v>12.83</v>
      </c>
      <c r="L350" s="297">
        <v>14087.34</v>
      </c>
      <c r="M350" s="208"/>
      <c r="N350" s="702"/>
    </row>
    <row r="351" spans="2:14" ht="38.25" x14ac:dyDescent="0.25">
      <c r="B351" s="285" t="s">
        <v>825</v>
      </c>
      <c r="C351" s="285" t="s">
        <v>42</v>
      </c>
      <c r="D351" s="285" t="s">
        <v>43</v>
      </c>
      <c r="E351" s="285" t="s">
        <v>825</v>
      </c>
      <c r="F351" s="295">
        <v>97667</v>
      </c>
      <c r="G351" s="296" t="s">
        <v>1741</v>
      </c>
      <c r="H351" s="285" t="s">
        <v>115</v>
      </c>
      <c r="I351" s="297">
        <v>139.9</v>
      </c>
      <c r="J351" s="298" t="s">
        <v>1742</v>
      </c>
      <c r="K351" s="297">
        <v>10.99</v>
      </c>
      <c r="L351" s="297">
        <v>1537.5</v>
      </c>
      <c r="M351" s="208"/>
      <c r="N351" s="702"/>
    </row>
    <row r="352" spans="2:14" ht="38.25" x14ac:dyDescent="0.25">
      <c r="B352" s="285" t="s">
        <v>826</v>
      </c>
      <c r="C352" s="285" t="s">
        <v>42</v>
      </c>
      <c r="D352" s="285" t="s">
        <v>43</v>
      </c>
      <c r="E352" s="285" t="s">
        <v>826</v>
      </c>
      <c r="F352" s="295">
        <v>97668</v>
      </c>
      <c r="G352" s="296" t="s">
        <v>1743</v>
      </c>
      <c r="H352" s="285" t="s">
        <v>115</v>
      </c>
      <c r="I352" s="297">
        <v>57.23</v>
      </c>
      <c r="J352" s="298" t="s">
        <v>1744</v>
      </c>
      <c r="K352" s="297">
        <v>15.67</v>
      </c>
      <c r="L352" s="297">
        <v>896.79</v>
      </c>
      <c r="M352" s="208"/>
      <c r="N352" s="702"/>
    </row>
    <row r="353" spans="2:14" x14ac:dyDescent="0.25">
      <c r="B353" s="285" t="s">
        <v>827</v>
      </c>
      <c r="C353" s="285" t="s">
        <v>42</v>
      </c>
      <c r="D353" s="285" t="s">
        <v>83</v>
      </c>
      <c r="E353" s="285" t="s">
        <v>827</v>
      </c>
      <c r="F353" s="295">
        <v>60454</v>
      </c>
      <c r="G353" s="296" t="s">
        <v>1222</v>
      </c>
      <c r="H353" s="285" t="s">
        <v>98</v>
      </c>
      <c r="I353" s="297">
        <v>8</v>
      </c>
      <c r="J353" s="298">
        <v>111.85</v>
      </c>
      <c r="K353" s="297">
        <v>136.97999999999999</v>
      </c>
      <c r="L353" s="297">
        <v>1095.8399999999999</v>
      </c>
      <c r="M353" s="208"/>
      <c r="N353" s="702"/>
    </row>
    <row r="354" spans="2:14" ht="25.5" x14ac:dyDescent="0.25">
      <c r="B354" s="285" t="s">
        <v>828</v>
      </c>
      <c r="C354" s="285" t="s">
        <v>42</v>
      </c>
      <c r="D354" s="285" t="s">
        <v>43</v>
      </c>
      <c r="E354" s="285" t="s">
        <v>828</v>
      </c>
      <c r="F354" s="295">
        <v>97605</v>
      </c>
      <c r="G354" s="296" t="s">
        <v>1745</v>
      </c>
      <c r="H354" s="285" t="s">
        <v>98</v>
      </c>
      <c r="I354" s="297">
        <v>9</v>
      </c>
      <c r="J354" s="298" t="s">
        <v>1746</v>
      </c>
      <c r="K354" s="297">
        <v>101.32</v>
      </c>
      <c r="L354" s="297">
        <v>911.88</v>
      </c>
      <c r="M354" s="208"/>
      <c r="N354" s="702"/>
    </row>
    <row r="355" spans="2:14" ht="38.25" x14ac:dyDescent="0.25">
      <c r="B355" s="285" t="s">
        <v>829</v>
      </c>
      <c r="C355" s="285" t="s">
        <v>42</v>
      </c>
      <c r="D355" s="285" t="s">
        <v>45</v>
      </c>
      <c r="E355" s="285" t="s">
        <v>829</v>
      </c>
      <c r="F355" s="295" t="s">
        <v>1227</v>
      </c>
      <c r="G355" s="296" t="s">
        <v>1228</v>
      </c>
      <c r="H355" s="285" t="s">
        <v>98</v>
      </c>
      <c r="I355" s="297">
        <v>3</v>
      </c>
      <c r="J355" s="298">
        <v>2358.4300000000003</v>
      </c>
      <c r="K355" s="297">
        <v>2888.46</v>
      </c>
      <c r="L355" s="297">
        <v>8665.3799999999992</v>
      </c>
      <c r="M355" s="208"/>
      <c r="N355" s="702"/>
    </row>
    <row r="356" spans="2:14" ht="25.5" x14ac:dyDescent="0.25">
      <c r="B356" s="285" t="s">
        <v>830</v>
      </c>
      <c r="C356" s="285" t="s">
        <v>42</v>
      </c>
      <c r="D356" s="285" t="s">
        <v>45</v>
      </c>
      <c r="E356" s="285" t="s">
        <v>830</v>
      </c>
      <c r="F356" s="295" t="s">
        <v>1219</v>
      </c>
      <c r="G356" s="296" t="s">
        <v>1301</v>
      </c>
      <c r="H356" s="285" t="s">
        <v>98</v>
      </c>
      <c r="I356" s="297">
        <v>4</v>
      </c>
      <c r="J356" s="298">
        <v>647.02</v>
      </c>
      <c r="K356" s="297">
        <v>792.43</v>
      </c>
      <c r="L356" s="297">
        <v>3169.72</v>
      </c>
      <c r="M356" s="208"/>
      <c r="N356" s="702"/>
    </row>
    <row r="357" spans="2:14" ht="25.5" x14ac:dyDescent="0.25">
      <c r="B357" s="285" t="s">
        <v>831</v>
      </c>
      <c r="C357" s="285" t="s">
        <v>42</v>
      </c>
      <c r="D357" s="285" t="s">
        <v>45</v>
      </c>
      <c r="E357" s="285" t="s">
        <v>831</v>
      </c>
      <c r="F357" s="295" t="s">
        <v>1220</v>
      </c>
      <c r="G357" s="296" t="s">
        <v>1302</v>
      </c>
      <c r="H357" s="285" t="s">
        <v>98</v>
      </c>
      <c r="I357" s="297">
        <v>32</v>
      </c>
      <c r="J357" s="298">
        <v>323.51</v>
      </c>
      <c r="K357" s="297">
        <v>396.21</v>
      </c>
      <c r="L357" s="297">
        <v>12678.72</v>
      </c>
      <c r="M357" s="208"/>
      <c r="N357" s="702"/>
    </row>
    <row r="358" spans="2:14" ht="25.5" x14ac:dyDescent="0.25">
      <c r="B358" s="285" t="s">
        <v>832</v>
      </c>
      <c r="C358" s="285" t="s">
        <v>42</v>
      </c>
      <c r="D358" s="285" t="s">
        <v>45</v>
      </c>
      <c r="E358" s="285" t="s">
        <v>832</v>
      </c>
      <c r="F358" s="295" t="s">
        <v>1221</v>
      </c>
      <c r="G358" s="296" t="s">
        <v>1303</v>
      </c>
      <c r="H358" s="285" t="s">
        <v>98</v>
      </c>
      <c r="I358" s="297">
        <v>43</v>
      </c>
      <c r="J358" s="298">
        <v>477.90999999999997</v>
      </c>
      <c r="K358" s="297">
        <v>585.30999999999995</v>
      </c>
      <c r="L358" s="297">
        <v>25168.33</v>
      </c>
      <c r="M358" s="208"/>
      <c r="N358" s="702"/>
    </row>
    <row r="359" spans="2:14" ht="38.25" x14ac:dyDescent="0.25">
      <c r="B359" s="285" t="s">
        <v>833</v>
      </c>
      <c r="C359" s="285" t="s">
        <v>42</v>
      </c>
      <c r="D359" s="285" t="s">
        <v>44</v>
      </c>
      <c r="E359" s="285" t="s">
        <v>833</v>
      </c>
      <c r="F359" s="295">
        <v>1201001133</v>
      </c>
      <c r="G359" s="296" t="s">
        <v>1747</v>
      </c>
      <c r="H359" s="285" t="s">
        <v>98</v>
      </c>
      <c r="I359" s="297">
        <v>2</v>
      </c>
      <c r="J359" s="298">
        <v>286.70999999999998</v>
      </c>
      <c r="K359" s="297">
        <v>351.14</v>
      </c>
      <c r="L359" s="297">
        <v>702.28</v>
      </c>
      <c r="M359" s="208"/>
      <c r="N359" s="702"/>
    </row>
    <row r="360" spans="2:14" ht="39.75" customHeight="1" x14ac:dyDescent="0.25">
      <c r="B360" s="285" t="s">
        <v>834</v>
      </c>
      <c r="C360" s="285" t="s">
        <v>42</v>
      </c>
      <c r="D360" s="285" t="s">
        <v>45</v>
      </c>
      <c r="E360" s="285" t="s">
        <v>834</v>
      </c>
      <c r="F360" s="295" t="s">
        <v>1260</v>
      </c>
      <c r="G360" s="296" t="s">
        <v>1263</v>
      </c>
      <c r="H360" s="285" t="s">
        <v>115</v>
      </c>
      <c r="I360" s="297">
        <v>20</v>
      </c>
      <c r="J360" s="298">
        <v>144.70999999999998</v>
      </c>
      <c r="K360" s="297">
        <v>177.23</v>
      </c>
      <c r="L360" s="297">
        <v>3544.6</v>
      </c>
      <c r="M360" s="208"/>
      <c r="N360" s="702"/>
    </row>
    <row r="361" spans="2:14" ht="51" x14ac:dyDescent="0.25">
      <c r="B361" s="285" t="s">
        <v>835</v>
      </c>
      <c r="C361" s="285" t="s">
        <v>42</v>
      </c>
      <c r="D361" s="285" t="s">
        <v>44</v>
      </c>
      <c r="E361" s="285" t="s">
        <v>835</v>
      </c>
      <c r="F361" s="295">
        <v>1201009018</v>
      </c>
      <c r="G361" s="296" t="s">
        <v>1748</v>
      </c>
      <c r="H361" s="285" t="s">
        <v>98</v>
      </c>
      <c r="I361" s="297">
        <v>1</v>
      </c>
      <c r="J361" s="298">
        <v>11404.7</v>
      </c>
      <c r="K361" s="297">
        <v>13967.79</v>
      </c>
      <c r="L361" s="297">
        <v>13967.79</v>
      </c>
      <c r="M361" s="208"/>
      <c r="N361" s="702"/>
    </row>
    <row r="362" spans="2:14" ht="38.25" x14ac:dyDescent="0.25">
      <c r="B362" s="285" t="s">
        <v>1215</v>
      </c>
      <c r="C362" s="285" t="s">
        <v>42</v>
      </c>
      <c r="D362" s="285" t="s">
        <v>43</v>
      </c>
      <c r="E362" s="285" t="s">
        <v>1215</v>
      </c>
      <c r="F362" s="295">
        <v>101883</v>
      </c>
      <c r="G362" s="296" t="s">
        <v>1749</v>
      </c>
      <c r="H362" s="285" t="s">
        <v>98</v>
      </c>
      <c r="I362" s="297">
        <v>1</v>
      </c>
      <c r="J362" s="298" t="s">
        <v>1750</v>
      </c>
      <c r="K362" s="297">
        <v>581.75</v>
      </c>
      <c r="L362" s="297">
        <v>581.75</v>
      </c>
      <c r="M362" s="208"/>
      <c r="N362" s="702"/>
    </row>
    <row r="363" spans="2:14" ht="38.25" x14ac:dyDescent="0.25">
      <c r="B363" s="285" t="s">
        <v>1216</v>
      </c>
      <c r="C363" s="285" t="s">
        <v>42</v>
      </c>
      <c r="D363" s="285" t="s">
        <v>44</v>
      </c>
      <c r="E363" s="285" t="s">
        <v>1216</v>
      </c>
      <c r="F363" s="295">
        <v>1201005014</v>
      </c>
      <c r="G363" s="296" t="s">
        <v>1751</v>
      </c>
      <c r="H363" s="285" t="s">
        <v>98</v>
      </c>
      <c r="I363" s="297">
        <v>1</v>
      </c>
      <c r="J363" s="298">
        <v>1103.1600000000001</v>
      </c>
      <c r="K363" s="297">
        <v>1351.08</v>
      </c>
      <c r="L363" s="297">
        <v>1351.08</v>
      </c>
      <c r="M363" s="208"/>
      <c r="N363" s="702"/>
    </row>
    <row r="364" spans="2:14" ht="38.25" x14ac:dyDescent="0.25">
      <c r="B364" s="285" t="s">
        <v>1217</v>
      </c>
      <c r="C364" s="285" t="s">
        <v>42</v>
      </c>
      <c r="D364" s="285" t="s">
        <v>44</v>
      </c>
      <c r="E364" s="285" t="s">
        <v>1217</v>
      </c>
      <c r="F364" s="295">
        <v>1201005009</v>
      </c>
      <c r="G364" s="296" t="s">
        <v>1752</v>
      </c>
      <c r="H364" s="285" t="s">
        <v>98</v>
      </c>
      <c r="I364" s="297">
        <v>2</v>
      </c>
      <c r="J364" s="298">
        <v>1256.2</v>
      </c>
      <c r="K364" s="297">
        <v>1538.51</v>
      </c>
      <c r="L364" s="297">
        <v>3077.02</v>
      </c>
      <c r="M364" s="208"/>
      <c r="N364" s="702"/>
    </row>
    <row r="365" spans="2:14" ht="25.5" x14ac:dyDescent="0.25">
      <c r="B365" s="285" t="s">
        <v>1218</v>
      </c>
      <c r="C365" s="285" t="s">
        <v>42</v>
      </c>
      <c r="D365" s="285" t="s">
        <v>44</v>
      </c>
      <c r="E365" s="285" t="s">
        <v>1218</v>
      </c>
      <c r="F365" s="295">
        <v>1401000108</v>
      </c>
      <c r="G365" s="296" t="s">
        <v>1533</v>
      </c>
      <c r="H365" s="285" t="s">
        <v>115</v>
      </c>
      <c r="I365" s="297">
        <v>197.13</v>
      </c>
      <c r="J365" s="298">
        <v>5.72</v>
      </c>
      <c r="K365" s="297">
        <v>7</v>
      </c>
      <c r="L365" s="297">
        <v>1379.91</v>
      </c>
      <c r="M365" s="208"/>
      <c r="N365" s="702"/>
    </row>
    <row r="366" spans="2:14" x14ac:dyDescent="0.25">
      <c r="B366" s="285" t="s">
        <v>1225</v>
      </c>
      <c r="C366" s="285" t="s">
        <v>42</v>
      </c>
      <c r="D366" s="285" t="s">
        <v>44</v>
      </c>
      <c r="E366" s="285" t="s">
        <v>1225</v>
      </c>
      <c r="F366" s="295">
        <v>1301001070</v>
      </c>
      <c r="G366" s="296" t="s">
        <v>1534</v>
      </c>
      <c r="H366" s="285" t="s">
        <v>115</v>
      </c>
      <c r="I366" s="297">
        <v>197.13</v>
      </c>
      <c r="J366" s="298">
        <v>5.59</v>
      </c>
      <c r="K366" s="297">
        <v>6.84</v>
      </c>
      <c r="L366" s="297">
        <v>1348.36</v>
      </c>
      <c r="M366" s="208"/>
      <c r="N366" s="702"/>
    </row>
    <row r="367" spans="2:14" ht="25.5" x14ac:dyDescent="0.25">
      <c r="B367" s="285" t="s">
        <v>1226</v>
      </c>
      <c r="C367" s="285" t="s">
        <v>42</v>
      </c>
      <c r="D367" s="285" t="s">
        <v>43</v>
      </c>
      <c r="E367" s="285" t="s">
        <v>1226</v>
      </c>
      <c r="F367" s="295">
        <v>90447</v>
      </c>
      <c r="G367" s="296" t="s">
        <v>1753</v>
      </c>
      <c r="H367" s="285" t="s">
        <v>115</v>
      </c>
      <c r="I367" s="297">
        <v>633</v>
      </c>
      <c r="J367" s="298" t="s">
        <v>1754</v>
      </c>
      <c r="K367" s="297">
        <v>9.34</v>
      </c>
      <c r="L367" s="297">
        <v>5912.22</v>
      </c>
      <c r="M367" s="208"/>
      <c r="N367" s="702"/>
    </row>
    <row r="368" spans="2:14" x14ac:dyDescent="0.25">
      <c r="B368" s="348"/>
      <c r="C368" s="348"/>
      <c r="D368" s="348"/>
      <c r="E368" s="348"/>
      <c r="F368" s="349"/>
      <c r="G368" s="350"/>
      <c r="H368" s="348"/>
      <c r="I368" s="351"/>
      <c r="J368" s="352"/>
      <c r="K368" s="351"/>
      <c r="L368" s="351"/>
      <c r="M368" s="208"/>
      <c r="N368" s="702"/>
    </row>
    <row r="369" spans="2:14" x14ac:dyDescent="0.25">
      <c r="B369" s="327" t="s">
        <v>582</v>
      </c>
      <c r="C369" s="327"/>
      <c r="D369" s="327"/>
      <c r="E369" s="327"/>
      <c r="F369" s="327"/>
      <c r="G369" s="328" t="s">
        <v>877</v>
      </c>
      <c r="H369" s="329"/>
      <c r="I369" s="330"/>
      <c r="J369" s="331"/>
      <c r="K369" s="330"/>
      <c r="L369" s="332">
        <v>37814.700000000004</v>
      </c>
      <c r="M369" s="208"/>
      <c r="N369" s="702"/>
    </row>
    <row r="370" spans="2:14" ht="25.5" x14ac:dyDescent="0.25">
      <c r="B370" s="285" t="s">
        <v>660</v>
      </c>
      <c r="C370" s="285" t="s">
        <v>42</v>
      </c>
      <c r="D370" s="285" t="s">
        <v>45</v>
      </c>
      <c r="E370" s="285" t="s">
        <v>660</v>
      </c>
      <c r="F370" s="295" t="s">
        <v>623</v>
      </c>
      <c r="G370" s="296" t="s">
        <v>671</v>
      </c>
      <c r="H370" s="285" t="s">
        <v>115</v>
      </c>
      <c r="I370" s="297">
        <v>131.07</v>
      </c>
      <c r="J370" s="298">
        <v>51.019999999999996</v>
      </c>
      <c r="K370" s="297">
        <v>62.48</v>
      </c>
      <c r="L370" s="297">
        <v>8189.25</v>
      </c>
      <c r="M370" s="208"/>
      <c r="N370" s="702"/>
    </row>
    <row r="371" spans="2:14" x14ac:dyDescent="0.25">
      <c r="B371" s="285" t="s">
        <v>661</v>
      </c>
      <c r="C371" s="285" t="s">
        <v>42</v>
      </c>
      <c r="D371" s="285" t="s">
        <v>44</v>
      </c>
      <c r="E371" s="285" t="s">
        <v>661</v>
      </c>
      <c r="F371" s="295">
        <v>1201006045</v>
      </c>
      <c r="G371" s="296" t="s">
        <v>1755</v>
      </c>
      <c r="H371" s="285" t="s">
        <v>115</v>
      </c>
      <c r="I371" s="297">
        <v>232.02</v>
      </c>
      <c r="J371" s="298">
        <v>59.35</v>
      </c>
      <c r="K371" s="297">
        <v>72.680000000000007</v>
      </c>
      <c r="L371" s="297">
        <v>16863.21</v>
      </c>
      <c r="M371" s="208"/>
      <c r="N371" s="702"/>
    </row>
    <row r="372" spans="2:14" ht="25.5" x14ac:dyDescent="0.25">
      <c r="B372" s="285" t="s">
        <v>662</v>
      </c>
      <c r="C372" s="285" t="s">
        <v>42</v>
      </c>
      <c r="D372" s="285" t="s">
        <v>43</v>
      </c>
      <c r="E372" s="285" t="s">
        <v>662</v>
      </c>
      <c r="F372" s="295">
        <v>96973</v>
      </c>
      <c r="G372" s="296" t="s">
        <v>1756</v>
      </c>
      <c r="H372" s="285" t="s">
        <v>115</v>
      </c>
      <c r="I372" s="297">
        <v>20.71</v>
      </c>
      <c r="J372" s="298" t="s">
        <v>1757</v>
      </c>
      <c r="K372" s="297">
        <v>85.58</v>
      </c>
      <c r="L372" s="297">
        <v>1772.36</v>
      </c>
      <c r="M372" s="208"/>
      <c r="N372" s="702"/>
    </row>
    <row r="373" spans="2:14" ht="25.5" x14ac:dyDescent="0.25">
      <c r="B373" s="285" t="s">
        <v>663</v>
      </c>
      <c r="C373" s="285" t="s">
        <v>42</v>
      </c>
      <c r="D373" s="285" t="s">
        <v>43</v>
      </c>
      <c r="E373" s="285" t="s">
        <v>663</v>
      </c>
      <c r="F373" s="295">
        <v>96977</v>
      </c>
      <c r="G373" s="296" t="s">
        <v>1689</v>
      </c>
      <c r="H373" s="285" t="s">
        <v>115</v>
      </c>
      <c r="I373" s="297">
        <v>22.07</v>
      </c>
      <c r="J373" s="298" t="s">
        <v>1690</v>
      </c>
      <c r="K373" s="297">
        <v>73.209999999999994</v>
      </c>
      <c r="L373" s="297">
        <v>1615.74</v>
      </c>
      <c r="M373" s="208"/>
      <c r="N373" s="702"/>
    </row>
    <row r="374" spans="2:14" ht="30" customHeight="1" x14ac:dyDescent="0.25">
      <c r="B374" s="285" t="s">
        <v>836</v>
      </c>
      <c r="C374" s="285" t="s">
        <v>42</v>
      </c>
      <c r="D374" s="285" t="s">
        <v>83</v>
      </c>
      <c r="E374" s="285" t="s">
        <v>836</v>
      </c>
      <c r="F374" s="295">
        <v>59305</v>
      </c>
      <c r="G374" s="296" t="s">
        <v>675</v>
      </c>
      <c r="H374" s="285" t="s">
        <v>98</v>
      </c>
      <c r="I374" s="297">
        <v>1</v>
      </c>
      <c r="J374" s="298">
        <v>552.53</v>
      </c>
      <c r="K374" s="297">
        <v>676.7</v>
      </c>
      <c r="L374" s="297">
        <v>676.7</v>
      </c>
      <c r="M374" s="208"/>
      <c r="N374" s="702"/>
    </row>
    <row r="375" spans="2:14" ht="25.5" x14ac:dyDescent="0.25">
      <c r="B375" s="285" t="s">
        <v>837</v>
      </c>
      <c r="C375" s="285" t="s">
        <v>42</v>
      </c>
      <c r="D375" s="285" t="s">
        <v>43</v>
      </c>
      <c r="E375" s="285" t="s">
        <v>837</v>
      </c>
      <c r="F375" s="295">
        <v>98111</v>
      </c>
      <c r="G375" s="296" t="s">
        <v>1758</v>
      </c>
      <c r="H375" s="285" t="s">
        <v>98</v>
      </c>
      <c r="I375" s="297">
        <v>9</v>
      </c>
      <c r="J375" s="298" t="s">
        <v>1759</v>
      </c>
      <c r="K375" s="297">
        <v>60.41</v>
      </c>
      <c r="L375" s="297">
        <v>543.69000000000005</v>
      </c>
      <c r="M375" s="208"/>
      <c r="N375" s="702"/>
    </row>
    <row r="376" spans="2:14" x14ac:dyDescent="0.25">
      <c r="B376" s="285" t="s">
        <v>838</v>
      </c>
      <c r="C376" s="285" t="s">
        <v>42</v>
      </c>
      <c r="D376" s="285" t="s">
        <v>83</v>
      </c>
      <c r="E376" s="285" t="s">
        <v>838</v>
      </c>
      <c r="F376" s="295">
        <v>61019</v>
      </c>
      <c r="G376" s="296" t="s">
        <v>676</v>
      </c>
      <c r="H376" s="285" t="s">
        <v>98</v>
      </c>
      <c r="I376" s="297">
        <v>1</v>
      </c>
      <c r="J376" s="298">
        <v>48.05</v>
      </c>
      <c r="K376" s="297">
        <v>58.84</v>
      </c>
      <c r="L376" s="297">
        <v>58.84</v>
      </c>
      <c r="M376" s="208"/>
      <c r="N376" s="702"/>
    </row>
    <row r="377" spans="2:14" ht="25.5" x14ac:dyDescent="0.25">
      <c r="B377" s="285" t="s">
        <v>839</v>
      </c>
      <c r="C377" s="285" t="s">
        <v>42</v>
      </c>
      <c r="D377" s="285" t="s">
        <v>45</v>
      </c>
      <c r="E377" s="285" t="s">
        <v>839</v>
      </c>
      <c r="F377" s="295" t="s">
        <v>1094</v>
      </c>
      <c r="G377" s="296" t="s">
        <v>1095</v>
      </c>
      <c r="H377" s="285" t="s">
        <v>98</v>
      </c>
      <c r="I377" s="297">
        <v>16</v>
      </c>
      <c r="J377" s="298">
        <v>121.08</v>
      </c>
      <c r="K377" s="297">
        <v>148.29</v>
      </c>
      <c r="L377" s="297">
        <v>2372.64</v>
      </c>
      <c r="M377" s="208"/>
      <c r="N377" s="702"/>
    </row>
    <row r="378" spans="2:14" ht="25.5" x14ac:dyDescent="0.25">
      <c r="B378" s="285" t="s">
        <v>840</v>
      </c>
      <c r="C378" s="285" t="s">
        <v>42</v>
      </c>
      <c r="D378" s="285" t="s">
        <v>43</v>
      </c>
      <c r="E378" s="285" t="s">
        <v>840</v>
      </c>
      <c r="F378" s="295">
        <v>96985</v>
      </c>
      <c r="G378" s="296" t="s">
        <v>1760</v>
      </c>
      <c r="H378" s="285" t="s">
        <v>98</v>
      </c>
      <c r="I378" s="297">
        <v>9</v>
      </c>
      <c r="J378" s="298" t="s">
        <v>1761</v>
      </c>
      <c r="K378" s="297">
        <v>94.5</v>
      </c>
      <c r="L378" s="297">
        <v>850.5</v>
      </c>
      <c r="M378" s="208"/>
      <c r="N378" s="702"/>
    </row>
    <row r="379" spans="2:14" ht="25.5" x14ac:dyDescent="0.25">
      <c r="B379" s="285" t="s">
        <v>841</v>
      </c>
      <c r="C379" s="285" t="s">
        <v>42</v>
      </c>
      <c r="D379" s="285" t="s">
        <v>44</v>
      </c>
      <c r="E379" s="285" t="s">
        <v>841</v>
      </c>
      <c r="F379" s="295">
        <v>1201006035</v>
      </c>
      <c r="G379" s="296" t="s">
        <v>1762</v>
      </c>
      <c r="H379" s="285" t="s">
        <v>98</v>
      </c>
      <c r="I379" s="297">
        <v>18</v>
      </c>
      <c r="J379" s="298">
        <v>50.31</v>
      </c>
      <c r="K379" s="297">
        <v>61.61</v>
      </c>
      <c r="L379" s="297">
        <v>1108.98</v>
      </c>
      <c r="M379" s="208"/>
      <c r="N379" s="702"/>
    </row>
    <row r="380" spans="2:14" x14ac:dyDescent="0.25">
      <c r="B380" s="285" t="s">
        <v>842</v>
      </c>
      <c r="C380" s="285" t="s">
        <v>42</v>
      </c>
      <c r="D380" s="285" t="s">
        <v>45</v>
      </c>
      <c r="E380" s="285" t="s">
        <v>842</v>
      </c>
      <c r="F380" s="295" t="s">
        <v>1092</v>
      </c>
      <c r="G380" s="296" t="s">
        <v>1093</v>
      </c>
      <c r="H380" s="285" t="s">
        <v>98</v>
      </c>
      <c r="I380" s="297">
        <v>16</v>
      </c>
      <c r="J380" s="298">
        <v>108.64</v>
      </c>
      <c r="K380" s="297">
        <v>133.05000000000001</v>
      </c>
      <c r="L380" s="297">
        <v>2128.8000000000002</v>
      </c>
      <c r="M380" s="208"/>
      <c r="N380" s="702"/>
    </row>
    <row r="381" spans="2:14" ht="25.5" x14ac:dyDescent="0.25">
      <c r="B381" s="285" t="s">
        <v>843</v>
      </c>
      <c r="C381" s="285" t="s">
        <v>42</v>
      </c>
      <c r="D381" s="285" t="s">
        <v>45</v>
      </c>
      <c r="E381" s="285" t="s">
        <v>843</v>
      </c>
      <c r="F381" s="295" t="s">
        <v>1096</v>
      </c>
      <c r="G381" s="296" t="s">
        <v>1098</v>
      </c>
      <c r="H381" s="285" t="s">
        <v>98</v>
      </c>
      <c r="I381" s="297">
        <v>33</v>
      </c>
      <c r="J381" s="298">
        <v>13.94</v>
      </c>
      <c r="K381" s="297">
        <v>17.07</v>
      </c>
      <c r="L381" s="297">
        <v>563.30999999999995</v>
      </c>
      <c r="M381" s="208"/>
      <c r="N381" s="702"/>
    </row>
    <row r="382" spans="2:14" x14ac:dyDescent="0.25">
      <c r="B382" s="285" t="s">
        <v>844</v>
      </c>
      <c r="C382" s="285" t="s">
        <v>42</v>
      </c>
      <c r="D382" s="285" t="s">
        <v>45</v>
      </c>
      <c r="E382" s="285" t="s">
        <v>844</v>
      </c>
      <c r="F382" s="295" t="s">
        <v>1097</v>
      </c>
      <c r="G382" s="296" t="s">
        <v>1099</v>
      </c>
      <c r="H382" s="285" t="s">
        <v>98</v>
      </c>
      <c r="I382" s="297">
        <v>16</v>
      </c>
      <c r="J382" s="298">
        <v>46.629999999999995</v>
      </c>
      <c r="K382" s="297">
        <v>57.1</v>
      </c>
      <c r="L382" s="297">
        <v>913.6</v>
      </c>
      <c r="M382" s="208"/>
      <c r="N382" s="702"/>
    </row>
    <row r="383" spans="2:14" ht="25.5" x14ac:dyDescent="0.25">
      <c r="B383" s="285" t="s">
        <v>1170</v>
      </c>
      <c r="C383" s="285" t="s">
        <v>42</v>
      </c>
      <c r="D383" s="285" t="s">
        <v>45</v>
      </c>
      <c r="E383" s="285" t="s">
        <v>1170</v>
      </c>
      <c r="F383" s="295" t="s">
        <v>1171</v>
      </c>
      <c r="G383" s="296" t="s">
        <v>1172</v>
      </c>
      <c r="H383" s="285" t="s">
        <v>98</v>
      </c>
      <c r="I383" s="297">
        <v>1</v>
      </c>
      <c r="J383" s="298">
        <v>128.26000000000002</v>
      </c>
      <c r="K383" s="297">
        <v>157.08000000000001</v>
      </c>
      <c r="L383" s="297">
        <v>157.08000000000001</v>
      </c>
      <c r="M383" s="208"/>
      <c r="N383" s="702"/>
    </row>
    <row r="384" spans="2:14" x14ac:dyDescent="0.25">
      <c r="B384" s="285"/>
      <c r="C384" s="285"/>
      <c r="D384" s="285"/>
      <c r="E384" s="285"/>
      <c r="F384" s="295"/>
      <c r="G384" s="296"/>
      <c r="H384" s="285"/>
      <c r="I384" s="297"/>
      <c r="J384" s="298"/>
      <c r="K384" s="297"/>
      <c r="L384" s="297"/>
      <c r="M384" s="208"/>
      <c r="N384" s="702"/>
    </row>
    <row r="385" spans="2:14" ht="16.5" x14ac:dyDescent="0.25">
      <c r="B385" s="334" t="s">
        <v>547</v>
      </c>
      <c r="C385" s="334"/>
      <c r="D385" s="334"/>
      <c r="E385" s="334"/>
      <c r="F385" s="335"/>
      <c r="G385" s="336" t="s">
        <v>117</v>
      </c>
      <c r="H385" s="337"/>
      <c r="I385" s="338"/>
      <c r="J385" s="339"/>
      <c r="K385" s="338"/>
      <c r="L385" s="340">
        <v>8538.77</v>
      </c>
      <c r="M385" s="216">
        <v>3.8194300530441381E-3</v>
      </c>
      <c r="N385" s="702"/>
    </row>
    <row r="386" spans="2:14" x14ac:dyDescent="0.25">
      <c r="B386" s="327" t="s">
        <v>653</v>
      </c>
      <c r="C386" s="327"/>
      <c r="D386" s="327"/>
      <c r="E386" s="327"/>
      <c r="F386" s="327"/>
      <c r="G386" s="328" t="s">
        <v>264</v>
      </c>
      <c r="H386" s="329"/>
      <c r="I386" s="330"/>
      <c r="J386" s="331"/>
      <c r="K386" s="330"/>
      <c r="L386" s="332">
        <v>574.32000000000005</v>
      </c>
      <c r="M386" s="208"/>
      <c r="N386" s="702"/>
    </row>
    <row r="387" spans="2:14" ht="25.5" x14ac:dyDescent="0.25">
      <c r="B387" s="285" t="s">
        <v>678</v>
      </c>
      <c r="C387" s="285" t="s">
        <v>42</v>
      </c>
      <c r="D387" s="285" t="s">
        <v>43</v>
      </c>
      <c r="E387" s="285" t="s">
        <v>678</v>
      </c>
      <c r="F387" s="295">
        <v>97599</v>
      </c>
      <c r="G387" s="296" t="s">
        <v>1763</v>
      </c>
      <c r="H387" s="285" t="s">
        <v>98</v>
      </c>
      <c r="I387" s="297">
        <v>24</v>
      </c>
      <c r="J387" s="298" t="s">
        <v>1764</v>
      </c>
      <c r="K387" s="297">
        <v>23.93</v>
      </c>
      <c r="L387" s="297">
        <v>574.32000000000005</v>
      </c>
      <c r="M387" s="208"/>
      <c r="N387" s="702"/>
    </row>
    <row r="388" spans="2:14" x14ac:dyDescent="0.25">
      <c r="B388" s="285"/>
      <c r="C388" s="285"/>
      <c r="D388" s="285"/>
      <c r="E388" s="285"/>
      <c r="F388" s="295"/>
      <c r="G388" s="296"/>
      <c r="H388" s="285"/>
      <c r="I388" s="297"/>
      <c r="J388" s="298"/>
      <c r="K388" s="297"/>
      <c r="L388" s="297"/>
      <c r="M388" s="208"/>
      <c r="N388" s="702"/>
    </row>
    <row r="389" spans="2:14" x14ac:dyDescent="0.25">
      <c r="B389" s="327" t="s">
        <v>654</v>
      </c>
      <c r="C389" s="327"/>
      <c r="D389" s="327"/>
      <c r="E389" s="327"/>
      <c r="F389" s="327"/>
      <c r="G389" s="328" t="s">
        <v>343</v>
      </c>
      <c r="H389" s="329"/>
      <c r="I389" s="330"/>
      <c r="J389" s="331"/>
      <c r="K389" s="330"/>
      <c r="L389" s="332">
        <v>2047.7</v>
      </c>
      <c r="M389" s="208"/>
      <c r="N389" s="702"/>
    </row>
    <row r="390" spans="2:14" ht="25.5" x14ac:dyDescent="0.25">
      <c r="B390" s="285" t="s">
        <v>669</v>
      </c>
      <c r="C390" s="285" t="s">
        <v>42</v>
      </c>
      <c r="D390" s="285" t="s">
        <v>43</v>
      </c>
      <c r="E390" s="285" t="s">
        <v>669</v>
      </c>
      <c r="F390" s="295">
        <v>101905</v>
      </c>
      <c r="G390" s="296" t="s">
        <v>1765</v>
      </c>
      <c r="H390" s="285" t="s">
        <v>98</v>
      </c>
      <c r="I390" s="297">
        <v>1</v>
      </c>
      <c r="J390" s="298" t="s">
        <v>1766</v>
      </c>
      <c r="K390" s="297">
        <v>295.92</v>
      </c>
      <c r="L390" s="297">
        <v>295.92</v>
      </c>
      <c r="M390" s="208"/>
      <c r="N390" s="702"/>
    </row>
    <row r="391" spans="2:14" ht="25.5" x14ac:dyDescent="0.25">
      <c r="B391" s="285" t="s">
        <v>677</v>
      </c>
      <c r="C391" s="285" t="s">
        <v>42</v>
      </c>
      <c r="D391" s="285" t="s">
        <v>43</v>
      </c>
      <c r="E391" s="285" t="s">
        <v>677</v>
      </c>
      <c r="F391" s="295">
        <v>101906</v>
      </c>
      <c r="G391" s="296" t="s">
        <v>1767</v>
      </c>
      <c r="H391" s="285" t="s">
        <v>98</v>
      </c>
      <c r="I391" s="297">
        <v>2</v>
      </c>
      <c r="J391" s="298" t="s">
        <v>1768</v>
      </c>
      <c r="K391" s="297">
        <v>875.89</v>
      </c>
      <c r="L391" s="297">
        <v>1751.78</v>
      </c>
      <c r="M391" s="208"/>
      <c r="N391" s="702"/>
    </row>
    <row r="392" spans="2:14" x14ac:dyDescent="0.25">
      <c r="B392" s="285"/>
      <c r="C392" s="285"/>
      <c r="D392" s="285"/>
      <c r="E392" s="285"/>
      <c r="F392" s="295"/>
      <c r="G392" s="296"/>
      <c r="H392" s="285"/>
      <c r="I392" s="297"/>
      <c r="J392" s="298"/>
      <c r="K392" s="297"/>
      <c r="L392" s="297"/>
      <c r="M392" s="208"/>
      <c r="N392" s="702"/>
    </row>
    <row r="393" spans="2:14" x14ac:dyDescent="0.25">
      <c r="B393" s="327" t="s">
        <v>655</v>
      </c>
      <c r="C393" s="327"/>
      <c r="D393" s="327"/>
      <c r="E393" s="327"/>
      <c r="F393" s="327"/>
      <c r="G393" s="328" t="s">
        <v>344</v>
      </c>
      <c r="H393" s="329"/>
      <c r="I393" s="330"/>
      <c r="J393" s="331"/>
      <c r="K393" s="330"/>
      <c r="L393" s="332">
        <v>1139.1400000000001</v>
      </c>
      <c r="M393" s="208"/>
      <c r="N393" s="702"/>
    </row>
    <row r="394" spans="2:14" ht="38.25" x14ac:dyDescent="0.25">
      <c r="B394" s="285" t="s">
        <v>680</v>
      </c>
      <c r="C394" s="285" t="s">
        <v>42</v>
      </c>
      <c r="D394" s="285" t="s">
        <v>44</v>
      </c>
      <c r="E394" s="285" t="s">
        <v>680</v>
      </c>
      <c r="F394" s="295">
        <v>1401000173</v>
      </c>
      <c r="G394" s="296" t="s">
        <v>1769</v>
      </c>
      <c r="H394" s="285" t="s">
        <v>98</v>
      </c>
      <c r="I394" s="297">
        <v>3</v>
      </c>
      <c r="J394" s="298">
        <v>33.590000000000003</v>
      </c>
      <c r="K394" s="297">
        <v>41.13</v>
      </c>
      <c r="L394" s="297">
        <v>123.39</v>
      </c>
      <c r="M394" s="208"/>
      <c r="N394" s="702"/>
    </row>
    <row r="395" spans="2:14" ht="38.25" x14ac:dyDescent="0.25">
      <c r="B395" s="285" t="s">
        <v>681</v>
      </c>
      <c r="C395" s="285" t="s">
        <v>42</v>
      </c>
      <c r="D395" s="285" t="s">
        <v>44</v>
      </c>
      <c r="E395" s="285" t="s">
        <v>681</v>
      </c>
      <c r="F395" s="295">
        <v>1401000164</v>
      </c>
      <c r="G395" s="296" t="s">
        <v>1770</v>
      </c>
      <c r="H395" s="285" t="s">
        <v>98</v>
      </c>
      <c r="I395" s="297">
        <v>1</v>
      </c>
      <c r="J395" s="298">
        <v>54.63</v>
      </c>
      <c r="K395" s="297">
        <v>66.900000000000006</v>
      </c>
      <c r="L395" s="297">
        <v>66.900000000000006</v>
      </c>
      <c r="M395" s="208"/>
      <c r="N395" s="702"/>
    </row>
    <row r="396" spans="2:14" ht="38.25" x14ac:dyDescent="0.25">
      <c r="B396" s="285" t="s">
        <v>1147</v>
      </c>
      <c r="C396" s="285" t="s">
        <v>42</v>
      </c>
      <c r="D396" s="285" t="s">
        <v>44</v>
      </c>
      <c r="E396" s="285" t="s">
        <v>1147</v>
      </c>
      <c r="F396" s="295">
        <v>1401000167</v>
      </c>
      <c r="G396" s="296" t="s">
        <v>1771</v>
      </c>
      <c r="H396" s="285" t="s">
        <v>98</v>
      </c>
      <c r="I396" s="297">
        <v>1</v>
      </c>
      <c r="J396" s="298">
        <v>18.64</v>
      </c>
      <c r="K396" s="297">
        <v>22.82</v>
      </c>
      <c r="L396" s="297">
        <v>22.82</v>
      </c>
      <c r="M396" s="208"/>
      <c r="N396" s="702"/>
    </row>
    <row r="397" spans="2:14" ht="25.5" x14ac:dyDescent="0.25">
      <c r="B397" s="285" t="s">
        <v>682</v>
      </c>
      <c r="C397" s="285" t="s">
        <v>42</v>
      </c>
      <c r="D397" s="285" t="s">
        <v>45</v>
      </c>
      <c r="E397" s="285" t="s">
        <v>682</v>
      </c>
      <c r="F397" s="295" t="s">
        <v>1024</v>
      </c>
      <c r="G397" s="296" t="s">
        <v>1023</v>
      </c>
      <c r="H397" s="285" t="s">
        <v>98</v>
      </c>
      <c r="I397" s="297">
        <v>1</v>
      </c>
      <c r="J397" s="298">
        <v>47.32</v>
      </c>
      <c r="K397" s="297">
        <v>57.95</v>
      </c>
      <c r="L397" s="297">
        <v>57.95</v>
      </c>
      <c r="M397" s="208"/>
      <c r="N397" s="702"/>
    </row>
    <row r="398" spans="2:14" ht="38.25" x14ac:dyDescent="0.25">
      <c r="B398" s="285" t="s">
        <v>683</v>
      </c>
      <c r="C398" s="285" t="s">
        <v>42</v>
      </c>
      <c r="D398" s="285" t="s">
        <v>44</v>
      </c>
      <c r="E398" s="285" t="s">
        <v>683</v>
      </c>
      <c r="F398" s="295">
        <v>1401000170</v>
      </c>
      <c r="G398" s="296" t="s">
        <v>1772</v>
      </c>
      <c r="H398" s="285" t="s">
        <v>98</v>
      </c>
      <c r="I398" s="297">
        <v>24</v>
      </c>
      <c r="J398" s="298">
        <v>29.54</v>
      </c>
      <c r="K398" s="297">
        <v>36.17</v>
      </c>
      <c r="L398" s="297">
        <v>868.08</v>
      </c>
      <c r="M398" s="208"/>
      <c r="N398" s="702"/>
    </row>
    <row r="399" spans="2:14" x14ac:dyDescent="0.25">
      <c r="B399" s="322"/>
      <c r="C399" s="322"/>
      <c r="D399" s="322"/>
      <c r="E399" s="322"/>
      <c r="F399" s="299"/>
      <c r="G399" s="323"/>
      <c r="H399" s="322"/>
      <c r="I399" s="324"/>
      <c r="J399" s="325"/>
      <c r="K399" s="324"/>
      <c r="L399" s="326"/>
      <c r="M399" s="208"/>
      <c r="N399" s="702"/>
    </row>
    <row r="400" spans="2:14" x14ac:dyDescent="0.25">
      <c r="B400" s="327" t="s">
        <v>845</v>
      </c>
      <c r="C400" s="327"/>
      <c r="D400" s="327"/>
      <c r="E400" s="327"/>
      <c r="F400" s="327"/>
      <c r="G400" s="328" t="s">
        <v>634</v>
      </c>
      <c r="H400" s="329"/>
      <c r="I400" s="330"/>
      <c r="J400" s="331"/>
      <c r="K400" s="330"/>
      <c r="L400" s="332">
        <v>4777.6099999999997</v>
      </c>
      <c r="M400" s="208"/>
      <c r="N400" s="702"/>
    </row>
    <row r="401" spans="2:14" ht="38.25" x14ac:dyDescent="0.25">
      <c r="B401" s="285" t="s">
        <v>846</v>
      </c>
      <c r="C401" s="285" t="s">
        <v>42</v>
      </c>
      <c r="D401" s="285" t="s">
        <v>43</v>
      </c>
      <c r="E401" s="285" t="s">
        <v>846</v>
      </c>
      <c r="F401" s="295">
        <v>92688</v>
      </c>
      <c r="G401" s="296" t="s">
        <v>1773</v>
      </c>
      <c r="H401" s="285" t="s">
        <v>115</v>
      </c>
      <c r="I401" s="297">
        <v>18.88</v>
      </c>
      <c r="J401" s="298" t="s">
        <v>1774</v>
      </c>
      <c r="K401" s="297">
        <v>47.29</v>
      </c>
      <c r="L401" s="297">
        <v>892.83</v>
      </c>
      <c r="M401" s="208"/>
      <c r="N401" s="702"/>
    </row>
    <row r="402" spans="2:14" ht="38.25" x14ac:dyDescent="0.25">
      <c r="B402" s="285" t="s">
        <v>847</v>
      </c>
      <c r="C402" s="285" t="s">
        <v>42</v>
      </c>
      <c r="D402" s="285" t="s">
        <v>43</v>
      </c>
      <c r="E402" s="285" t="s">
        <v>847</v>
      </c>
      <c r="F402" s="295">
        <v>92694</v>
      </c>
      <c r="G402" s="296" t="s">
        <v>1775</v>
      </c>
      <c r="H402" s="285" t="s">
        <v>98</v>
      </c>
      <c r="I402" s="297">
        <v>3</v>
      </c>
      <c r="J402" s="298" t="s">
        <v>1776</v>
      </c>
      <c r="K402" s="297">
        <v>25.75</v>
      </c>
      <c r="L402" s="297">
        <v>77.25</v>
      </c>
      <c r="M402" s="208"/>
      <c r="N402" s="702"/>
    </row>
    <row r="403" spans="2:14" ht="38.25" x14ac:dyDescent="0.25">
      <c r="B403" s="285" t="s">
        <v>848</v>
      </c>
      <c r="C403" s="285" t="s">
        <v>42</v>
      </c>
      <c r="D403" s="285" t="s">
        <v>43</v>
      </c>
      <c r="E403" s="285" t="s">
        <v>848</v>
      </c>
      <c r="F403" s="295">
        <v>92701</v>
      </c>
      <c r="G403" s="296" t="s">
        <v>1777</v>
      </c>
      <c r="H403" s="285" t="s">
        <v>98</v>
      </c>
      <c r="I403" s="297">
        <v>8</v>
      </c>
      <c r="J403" s="298" t="s">
        <v>1778</v>
      </c>
      <c r="K403" s="297">
        <v>36.909999999999997</v>
      </c>
      <c r="L403" s="297">
        <v>295.27999999999997</v>
      </c>
      <c r="M403" s="208"/>
      <c r="N403" s="702"/>
    </row>
    <row r="404" spans="2:14" ht="25.5" x14ac:dyDescent="0.25">
      <c r="B404" s="285" t="s">
        <v>1146</v>
      </c>
      <c r="C404" s="285" t="s">
        <v>42</v>
      </c>
      <c r="D404" s="285" t="s">
        <v>43</v>
      </c>
      <c r="E404" s="285" t="s">
        <v>1146</v>
      </c>
      <c r="F404" s="295">
        <v>95249</v>
      </c>
      <c r="G404" s="296" t="s">
        <v>1779</v>
      </c>
      <c r="H404" s="285" t="s">
        <v>98</v>
      </c>
      <c r="I404" s="297">
        <v>2</v>
      </c>
      <c r="J404" s="298" t="s">
        <v>1780</v>
      </c>
      <c r="K404" s="297">
        <v>49.25</v>
      </c>
      <c r="L404" s="297">
        <v>98.5</v>
      </c>
      <c r="M404" s="208"/>
      <c r="N404" s="702"/>
    </row>
    <row r="405" spans="2:14" ht="25.5" x14ac:dyDescent="0.25">
      <c r="B405" s="285" t="s">
        <v>849</v>
      </c>
      <c r="C405" s="285" t="s">
        <v>42</v>
      </c>
      <c r="D405" s="285" t="s">
        <v>43</v>
      </c>
      <c r="E405" s="285" t="s">
        <v>849</v>
      </c>
      <c r="F405" s="295">
        <v>103029</v>
      </c>
      <c r="G405" s="296" t="s">
        <v>1781</v>
      </c>
      <c r="H405" s="285" t="s">
        <v>98</v>
      </c>
      <c r="I405" s="297">
        <v>1</v>
      </c>
      <c r="J405" s="298" t="s">
        <v>1782</v>
      </c>
      <c r="K405" s="297">
        <v>36.85</v>
      </c>
      <c r="L405" s="297">
        <v>36.85</v>
      </c>
      <c r="M405" s="208"/>
      <c r="N405" s="702"/>
    </row>
    <row r="406" spans="2:14" ht="38.25" x14ac:dyDescent="0.25">
      <c r="B406" s="285" t="s">
        <v>850</v>
      </c>
      <c r="C406" s="285" t="s">
        <v>42</v>
      </c>
      <c r="D406" s="285" t="s">
        <v>43</v>
      </c>
      <c r="E406" s="285" t="s">
        <v>850</v>
      </c>
      <c r="F406" s="295">
        <v>100788</v>
      </c>
      <c r="G406" s="296" t="s">
        <v>1783</v>
      </c>
      <c r="H406" s="285" t="s">
        <v>98</v>
      </c>
      <c r="I406" s="297">
        <v>1</v>
      </c>
      <c r="J406" s="298" t="s">
        <v>1784</v>
      </c>
      <c r="K406" s="297">
        <v>680.34</v>
      </c>
      <c r="L406" s="297">
        <v>680.34</v>
      </c>
      <c r="M406" s="208"/>
      <c r="N406" s="702"/>
    </row>
    <row r="407" spans="2:14" ht="38.25" x14ac:dyDescent="0.25">
      <c r="B407" s="285" t="s">
        <v>851</v>
      </c>
      <c r="C407" s="285" t="s">
        <v>42</v>
      </c>
      <c r="D407" s="285" t="s">
        <v>43</v>
      </c>
      <c r="E407" s="285" t="s">
        <v>851</v>
      </c>
      <c r="F407" s="295">
        <v>100760</v>
      </c>
      <c r="G407" s="296" t="s">
        <v>1785</v>
      </c>
      <c r="H407" s="285" t="s">
        <v>36</v>
      </c>
      <c r="I407" s="297">
        <v>0.94399999999999995</v>
      </c>
      <c r="J407" s="298" t="s">
        <v>1786</v>
      </c>
      <c r="K407" s="297">
        <v>57.51</v>
      </c>
      <c r="L407" s="297">
        <v>54.28</v>
      </c>
      <c r="M407" s="208"/>
      <c r="N407" s="702"/>
    </row>
    <row r="408" spans="2:14" ht="25.5" x14ac:dyDescent="0.25">
      <c r="B408" s="285" t="s">
        <v>852</v>
      </c>
      <c r="C408" s="285" t="s">
        <v>42</v>
      </c>
      <c r="D408" s="285" t="s">
        <v>45</v>
      </c>
      <c r="E408" s="285" t="s">
        <v>852</v>
      </c>
      <c r="F408" s="295" t="s">
        <v>439</v>
      </c>
      <c r="G408" s="296" t="s">
        <v>636</v>
      </c>
      <c r="H408" s="285" t="s">
        <v>98</v>
      </c>
      <c r="I408" s="297">
        <v>1</v>
      </c>
      <c r="J408" s="298">
        <v>1944.0800000000002</v>
      </c>
      <c r="K408" s="297">
        <v>2380.9899999999998</v>
      </c>
      <c r="L408" s="297">
        <v>2380.9899999999998</v>
      </c>
      <c r="M408" s="208"/>
      <c r="N408" s="702"/>
    </row>
    <row r="409" spans="2:14" ht="25.5" x14ac:dyDescent="0.25">
      <c r="B409" s="285" t="s">
        <v>878</v>
      </c>
      <c r="C409" s="285" t="s">
        <v>42</v>
      </c>
      <c r="D409" s="285" t="s">
        <v>44</v>
      </c>
      <c r="E409" s="285" t="s">
        <v>878</v>
      </c>
      <c r="F409" s="295">
        <v>1401000108</v>
      </c>
      <c r="G409" s="296" t="s">
        <v>1533</v>
      </c>
      <c r="H409" s="285" t="s">
        <v>115</v>
      </c>
      <c r="I409" s="297">
        <v>18.88</v>
      </c>
      <c r="J409" s="298">
        <v>5.72</v>
      </c>
      <c r="K409" s="297">
        <v>7</v>
      </c>
      <c r="L409" s="297">
        <v>132.16</v>
      </c>
      <c r="M409" s="208"/>
      <c r="N409" s="702"/>
    </row>
    <row r="410" spans="2:14" x14ac:dyDescent="0.25">
      <c r="B410" s="285" t="s">
        <v>879</v>
      </c>
      <c r="C410" s="285" t="s">
        <v>42</v>
      </c>
      <c r="D410" s="285" t="s">
        <v>44</v>
      </c>
      <c r="E410" s="285" t="s">
        <v>879</v>
      </c>
      <c r="F410" s="295">
        <v>1301001070</v>
      </c>
      <c r="G410" s="296" t="s">
        <v>1534</v>
      </c>
      <c r="H410" s="285" t="s">
        <v>115</v>
      </c>
      <c r="I410" s="297">
        <v>18.88</v>
      </c>
      <c r="J410" s="298">
        <v>5.59</v>
      </c>
      <c r="K410" s="297">
        <v>6.84</v>
      </c>
      <c r="L410" s="297">
        <v>129.13</v>
      </c>
      <c r="M410" s="208"/>
      <c r="N410" s="702"/>
    </row>
    <row r="411" spans="2:14" x14ac:dyDescent="0.25">
      <c r="B411" s="285"/>
      <c r="C411" s="285"/>
      <c r="D411" s="285"/>
      <c r="E411" s="285"/>
      <c r="F411" s="295"/>
      <c r="G411" s="296"/>
      <c r="H411" s="285"/>
      <c r="I411" s="297"/>
      <c r="J411" s="298"/>
      <c r="K411" s="297"/>
      <c r="L411" s="297"/>
      <c r="M411" s="208"/>
      <c r="N411" s="702"/>
    </row>
    <row r="412" spans="2:14" ht="16.5" x14ac:dyDescent="0.25">
      <c r="B412" s="334" t="s">
        <v>548</v>
      </c>
      <c r="C412" s="334"/>
      <c r="D412" s="334"/>
      <c r="E412" s="334"/>
      <c r="F412" s="335"/>
      <c r="G412" s="336" t="s">
        <v>120</v>
      </c>
      <c r="H412" s="337"/>
      <c r="I412" s="338"/>
      <c r="J412" s="339"/>
      <c r="K412" s="338"/>
      <c r="L412" s="340">
        <v>62840.130000000005</v>
      </c>
      <c r="M412" s="216">
        <v>2.8108671513485027E-2</v>
      </c>
      <c r="N412" s="702"/>
    </row>
    <row r="413" spans="2:14" ht="38.25" x14ac:dyDescent="0.25">
      <c r="B413" s="285" t="s">
        <v>605</v>
      </c>
      <c r="C413" s="285" t="s">
        <v>42</v>
      </c>
      <c r="D413" s="285" t="s">
        <v>43</v>
      </c>
      <c r="E413" s="285" t="s">
        <v>605</v>
      </c>
      <c r="F413" s="295">
        <v>94990</v>
      </c>
      <c r="G413" s="296" t="s">
        <v>1787</v>
      </c>
      <c r="H413" s="285" t="s">
        <v>638</v>
      </c>
      <c r="I413" s="297">
        <v>25.777799999999999</v>
      </c>
      <c r="J413" s="298" t="s">
        <v>1788</v>
      </c>
      <c r="K413" s="297">
        <v>905.79</v>
      </c>
      <c r="L413" s="297">
        <v>23349.27</v>
      </c>
      <c r="M413" s="208"/>
      <c r="N413" s="702"/>
    </row>
    <row r="414" spans="2:14" ht="38.25" x14ac:dyDescent="0.25">
      <c r="B414" s="285" t="s">
        <v>606</v>
      </c>
      <c r="C414" s="285" t="s">
        <v>42</v>
      </c>
      <c r="D414" s="285" t="s">
        <v>43</v>
      </c>
      <c r="E414" s="285" t="s">
        <v>606</v>
      </c>
      <c r="F414" s="295">
        <v>94992</v>
      </c>
      <c r="G414" s="296" t="s">
        <v>1789</v>
      </c>
      <c r="H414" s="285" t="s">
        <v>36</v>
      </c>
      <c r="I414" s="297">
        <v>180.31</v>
      </c>
      <c r="J414" s="298" t="s">
        <v>1790</v>
      </c>
      <c r="K414" s="297">
        <v>95.98</v>
      </c>
      <c r="L414" s="297">
        <v>17306.150000000001</v>
      </c>
      <c r="M414" s="208"/>
      <c r="N414" s="702"/>
    </row>
    <row r="415" spans="2:14" ht="25.5" x14ac:dyDescent="0.25">
      <c r="B415" s="285" t="s">
        <v>607</v>
      </c>
      <c r="C415" s="285" t="s">
        <v>42</v>
      </c>
      <c r="D415" s="285" t="s">
        <v>43</v>
      </c>
      <c r="E415" s="285" t="s">
        <v>607</v>
      </c>
      <c r="F415" s="295">
        <v>104658</v>
      </c>
      <c r="G415" s="296" t="s">
        <v>1791</v>
      </c>
      <c r="H415" s="285" t="s">
        <v>36</v>
      </c>
      <c r="I415" s="297">
        <v>91.840000000000018</v>
      </c>
      <c r="J415" s="298" t="s">
        <v>1792</v>
      </c>
      <c r="K415" s="297">
        <v>195.56</v>
      </c>
      <c r="L415" s="297">
        <v>17960.23</v>
      </c>
      <c r="M415" s="208"/>
      <c r="N415" s="702"/>
    </row>
    <row r="416" spans="2:14" ht="25.5" x14ac:dyDescent="0.25">
      <c r="B416" s="285" t="s">
        <v>608</v>
      </c>
      <c r="C416" s="285" t="s">
        <v>42</v>
      </c>
      <c r="D416" s="285" t="s">
        <v>43</v>
      </c>
      <c r="E416" s="285" t="s">
        <v>608</v>
      </c>
      <c r="F416" s="295">
        <v>103946</v>
      </c>
      <c r="G416" s="296" t="s">
        <v>1793</v>
      </c>
      <c r="H416" s="285" t="s">
        <v>36</v>
      </c>
      <c r="I416" s="297">
        <v>81.540000000000006</v>
      </c>
      <c r="J416" s="298" t="s">
        <v>1794</v>
      </c>
      <c r="K416" s="297">
        <v>16.5</v>
      </c>
      <c r="L416" s="297">
        <v>1345.41</v>
      </c>
      <c r="M416" s="208"/>
      <c r="N416" s="702"/>
    </row>
    <row r="417" spans="2:14" x14ac:dyDescent="0.25">
      <c r="B417" s="285" t="s">
        <v>609</v>
      </c>
      <c r="C417" s="285" t="s">
        <v>42</v>
      </c>
      <c r="D417" s="285" t="s">
        <v>43</v>
      </c>
      <c r="E417" s="285" t="s">
        <v>609</v>
      </c>
      <c r="F417" s="295">
        <v>98520</v>
      </c>
      <c r="G417" s="296" t="s">
        <v>1795</v>
      </c>
      <c r="H417" s="285" t="s">
        <v>36</v>
      </c>
      <c r="I417" s="297">
        <v>81.540000000000006</v>
      </c>
      <c r="J417" s="298" t="s">
        <v>1796</v>
      </c>
      <c r="K417" s="297">
        <v>9.16</v>
      </c>
      <c r="L417" s="297">
        <v>746.9</v>
      </c>
      <c r="M417" s="208"/>
      <c r="N417" s="702"/>
    </row>
    <row r="418" spans="2:14" ht="25.5" x14ac:dyDescent="0.25">
      <c r="B418" s="285" t="s">
        <v>954</v>
      </c>
      <c r="C418" s="285" t="s">
        <v>42</v>
      </c>
      <c r="D418" s="285" t="s">
        <v>43</v>
      </c>
      <c r="E418" s="285" t="s">
        <v>954</v>
      </c>
      <c r="F418" s="295">
        <v>98516</v>
      </c>
      <c r="G418" s="296" t="s">
        <v>1797</v>
      </c>
      <c r="H418" s="285" t="s">
        <v>98</v>
      </c>
      <c r="I418" s="297">
        <v>3</v>
      </c>
      <c r="J418" s="298" t="s">
        <v>1798</v>
      </c>
      <c r="K418" s="297">
        <v>360.35</v>
      </c>
      <c r="L418" s="297">
        <v>1081.05</v>
      </c>
      <c r="M418" s="208"/>
      <c r="N418" s="702"/>
    </row>
    <row r="419" spans="2:14" x14ac:dyDescent="0.25">
      <c r="B419" s="285" t="s">
        <v>955</v>
      </c>
      <c r="C419" s="285" t="s">
        <v>42</v>
      </c>
      <c r="D419" s="285" t="s">
        <v>43</v>
      </c>
      <c r="E419" s="285" t="s">
        <v>955</v>
      </c>
      <c r="F419" s="295">
        <v>98509</v>
      </c>
      <c r="G419" s="296" t="s">
        <v>1799</v>
      </c>
      <c r="H419" s="285" t="s">
        <v>98</v>
      </c>
      <c r="I419" s="297">
        <v>6</v>
      </c>
      <c r="J419" s="298" t="s">
        <v>1800</v>
      </c>
      <c r="K419" s="297">
        <v>55.59</v>
      </c>
      <c r="L419" s="297">
        <v>333.54</v>
      </c>
      <c r="M419" s="208"/>
      <c r="N419" s="702"/>
    </row>
    <row r="420" spans="2:14" ht="25.5" x14ac:dyDescent="0.25">
      <c r="B420" s="285" t="s">
        <v>956</v>
      </c>
      <c r="C420" s="285" t="s">
        <v>42</v>
      </c>
      <c r="D420" s="285" t="s">
        <v>43</v>
      </c>
      <c r="E420" s="285" t="s">
        <v>956</v>
      </c>
      <c r="F420" s="295">
        <v>102498</v>
      </c>
      <c r="G420" s="296" t="s">
        <v>1801</v>
      </c>
      <c r="H420" s="285" t="s">
        <v>115</v>
      </c>
      <c r="I420" s="297">
        <v>32</v>
      </c>
      <c r="J420" s="298" t="s">
        <v>1802</v>
      </c>
      <c r="K420" s="297">
        <v>1.89</v>
      </c>
      <c r="L420" s="297">
        <v>60.48</v>
      </c>
      <c r="M420" s="208"/>
      <c r="N420" s="702"/>
    </row>
    <row r="421" spans="2:14" ht="25.5" x14ac:dyDescent="0.25">
      <c r="B421" s="285" t="s">
        <v>957</v>
      </c>
      <c r="C421" s="285" t="s">
        <v>42</v>
      </c>
      <c r="D421" s="285" t="s">
        <v>43</v>
      </c>
      <c r="E421" s="285" t="s">
        <v>957</v>
      </c>
      <c r="F421" s="295">
        <v>102500</v>
      </c>
      <c r="G421" s="296" t="s">
        <v>1803</v>
      </c>
      <c r="H421" s="285" t="s">
        <v>115</v>
      </c>
      <c r="I421" s="297">
        <v>69</v>
      </c>
      <c r="J421" s="298" t="s">
        <v>1804</v>
      </c>
      <c r="K421" s="297">
        <v>5.41</v>
      </c>
      <c r="L421" s="297">
        <v>373.29</v>
      </c>
      <c r="M421" s="208"/>
      <c r="N421" s="702"/>
    </row>
    <row r="422" spans="2:14" ht="25.5" x14ac:dyDescent="0.25">
      <c r="B422" s="285" t="s">
        <v>958</v>
      </c>
      <c r="C422" s="285" t="s">
        <v>42</v>
      </c>
      <c r="D422" s="285" t="s">
        <v>44</v>
      </c>
      <c r="E422" s="285" t="s">
        <v>958</v>
      </c>
      <c r="F422" s="295">
        <v>2401002063</v>
      </c>
      <c r="G422" s="296" t="s">
        <v>1805</v>
      </c>
      <c r="H422" s="285" t="s">
        <v>98</v>
      </c>
      <c r="I422" s="297">
        <v>1</v>
      </c>
      <c r="J422" s="298">
        <v>153.54</v>
      </c>
      <c r="K422" s="297">
        <v>188.04</v>
      </c>
      <c r="L422" s="297">
        <v>188.04</v>
      </c>
      <c r="M422" s="208"/>
      <c r="N422" s="702"/>
    </row>
    <row r="423" spans="2:14" ht="38.25" x14ac:dyDescent="0.25">
      <c r="B423" s="285" t="s">
        <v>959</v>
      </c>
      <c r="C423" s="285" t="s">
        <v>42</v>
      </c>
      <c r="D423" s="285" t="s">
        <v>44</v>
      </c>
      <c r="E423" s="285" t="s">
        <v>959</v>
      </c>
      <c r="F423" s="295">
        <v>2401002060</v>
      </c>
      <c r="G423" s="296" t="s">
        <v>1806</v>
      </c>
      <c r="H423" s="285" t="s">
        <v>98</v>
      </c>
      <c r="I423" s="297">
        <v>1</v>
      </c>
      <c r="J423" s="298">
        <v>78.2</v>
      </c>
      <c r="K423" s="297">
        <v>95.77</v>
      </c>
      <c r="L423" s="297">
        <v>95.77</v>
      </c>
      <c r="M423" s="208"/>
      <c r="N423" s="702"/>
    </row>
    <row r="424" spans="2:14" x14ac:dyDescent="0.25">
      <c r="B424" s="299"/>
      <c r="C424" s="299"/>
      <c r="D424" s="299"/>
      <c r="E424" s="299"/>
      <c r="F424" s="299"/>
      <c r="G424" s="300"/>
      <c r="H424" s="301"/>
      <c r="I424" s="302"/>
      <c r="J424" s="303"/>
      <c r="K424" s="302"/>
      <c r="L424" s="304"/>
      <c r="M424" s="208"/>
      <c r="N424" s="702"/>
    </row>
    <row r="425" spans="2:14" ht="16.5" x14ac:dyDescent="0.25">
      <c r="B425" s="334" t="s">
        <v>549</v>
      </c>
      <c r="C425" s="334"/>
      <c r="D425" s="334"/>
      <c r="E425" s="334"/>
      <c r="F425" s="335"/>
      <c r="G425" s="336" t="s">
        <v>121</v>
      </c>
      <c r="H425" s="337"/>
      <c r="I425" s="338"/>
      <c r="J425" s="339"/>
      <c r="K425" s="338"/>
      <c r="L425" s="340">
        <v>95678.91</v>
      </c>
      <c r="M425" s="216">
        <v>4.2797604841974347E-2</v>
      </c>
      <c r="N425" s="702"/>
    </row>
    <row r="426" spans="2:14" x14ac:dyDescent="0.25">
      <c r="B426" s="327" t="s">
        <v>518</v>
      </c>
      <c r="C426" s="327"/>
      <c r="D426" s="327"/>
      <c r="E426" s="327"/>
      <c r="F426" s="327"/>
      <c r="G426" s="328" t="s">
        <v>124</v>
      </c>
      <c r="H426" s="329"/>
      <c r="I426" s="330"/>
      <c r="J426" s="331"/>
      <c r="K426" s="330"/>
      <c r="L426" s="332">
        <v>8456.119999999999</v>
      </c>
      <c r="M426" s="208"/>
      <c r="N426" s="702"/>
    </row>
    <row r="427" spans="2:14" ht="38.25" x14ac:dyDescent="0.25">
      <c r="B427" s="285" t="s">
        <v>853</v>
      </c>
      <c r="C427" s="285" t="s">
        <v>42</v>
      </c>
      <c r="D427" s="285" t="s">
        <v>43</v>
      </c>
      <c r="E427" s="285" t="s">
        <v>853</v>
      </c>
      <c r="F427" s="295">
        <v>100757</v>
      </c>
      <c r="G427" s="296" t="s">
        <v>1807</v>
      </c>
      <c r="H427" s="285" t="s">
        <v>36</v>
      </c>
      <c r="I427" s="297">
        <v>107.38</v>
      </c>
      <c r="J427" s="298" t="s">
        <v>1808</v>
      </c>
      <c r="K427" s="297">
        <v>56.99</v>
      </c>
      <c r="L427" s="297">
        <v>6119.58</v>
      </c>
      <c r="M427" s="208"/>
      <c r="N427" s="702"/>
    </row>
    <row r="428" spans="2:14" ht="25.5" x14ac:dyDescent="0.25">
      <c r="B428" s="285" t="s">
        <v>854</v>
      </c>
      <c r="C428" s="285" t="s">
        <v>42</v>
      </c>
      <c r="D428" s="285" t="s">
        <v>43</v>
      </c>
      <c r="E428" s="285" t="s">
        <v>854</v>
      </c>
      <c r="F428" s="295">
        <v>102219</v>
      </c>
      <c r="G428" s="296" t="s">
        <v>1809</v>
      </c>
      <c r="H428" s="285" t="s">
        <v>36</v>
      </c>
      <c r="I428" s="297">
        <v>119.7</v>
      </c>
      <c r="J428" s="298" t="s">
        <v>1810</v>
      </c>
      <c r="K428" s="297">
        <v>19.52</v>
      </c>
      <c r="L428" s="297">
        <v>2336.54</v>
      </c>
      <c r="M428" s="208"/>
      <c r="N428" s="702"/>
    </row>
    <row r="429" spans="2:14" x14ac:dyDescent="0.25">
      <c r="B429" s="299"/>
      <c r="C429" s="299"/>
      <c r="D429" s="299"/>
      <c r="E429" s="322"/>
      <c r="F429" s="299"/>
      <c r="G429" s="300"/>
      <c r="H429" s="299"/>
      <c r="I429" s="341"/>
      <c r="J429" s="342"/>
      <c r="K429" s="341"/>
      <c r="L429" s="343"/>
      <c r="M429" s="208"/>
      <c r="N429" s="702"/>
    </row>
    <row r="430" spans="2:14" x14ac:dyDescent="0.25">
      <c r="B430" s="327" t="s">
        <v>519</v>
      </c>
      <c r="C430" s="327"/>
      <c r="D430" s="327"/>
      <c r="E430" s="327"/>
      <c r="F430" s="327"/>
      <c r="G430" s="328" t="s">
        <v>125</v>
      </c>
      <c r="H430" s="329"/>
      <c r="I430" s="330"/>
      <c r="J430" s="331"/>
      <c r="K430" s="330"/>
      <c r="L430" s="332">
        <v>42347.57</v>
      </c>
      <c r="M430" s="208"/>
      <c r="N430" s="702"/>
    </row>
    <row r="431" spans="2:14" ht="25.5" x14ac:dyDescent="0.25">
      <c r="B431" s="285" t="s">
        <v>855</v>
      </c>
      <c r="C431" s="285" t="s">
        <v>42</v>
      </c>
      <c r="D431" s="285" t="s">
        <v>43</v>
      </c>
      <c r="E431" s="285" t="s">
        <v>855</v>
      </c>
      <c r="F431" s="295">
        <v>88485</v>
      </c>
      <c r="G431" s="296" t="s">
        <v>1811</v>
      </c>
      <c r="H431" s="285" t="s">
        <v>36</v>
      </c>
      <c r="I431" s="297">
        <v>1022.8884000000003</v>
      </c>
      <c r="J431" s="298" t="s">
        <v>1812</v>
      </c>
      <c r="K431" s="297">
        <v>4.38</v>
      </c>
      <c r="L431" s="297">
        <v>4480.25</v>
      </c>
      <c r="M431" s="208"/>
      <c r="N431" s="702"/>
    </row>
    <row r="432" spans="2:14" ht="25.5" x14ac:dyDescent="0.25">
      <c r="B432" s="285" t="s">
        <v>856</v>
      </c>
      <c r="C432" s="285" t="s">
        <v>42</v>
      </c>
      <c r="D432" s="285" t="s">
        <v>43</v>
      </c>
      <c r="E432" s="285" t="s">
        <v>856</v>
      </c>
      <c r="F432" s="295">
        <v>88497</v>
      </c>
      <c r="G432" s="296" t="s">
        <v>1813</v>
      </c>
      <c r="H432" s="285" t="s">
        <v>36</v>
      </c>
      <c r="I432" s="297">
        <v>1022.8884000000003</v>
      </c>
      <c r="J432" s="298" t="s">
        <v>1814</v>
      </c>
      <c r="K432" s="297">
        <v>21.89</v>
      </c>
      <c r="L432" s="297">
        <v>22391.02</v>
      </c>
      <c r="M432" s="208"/>
      <c r="N432" s="702"/>
    </row>
    <row r="433" spans="2:14" ht="25.5" x14ac:dyDescent="0.25">
      <c r="B433" s="285" t="s">
        <v>857</v>
      </c>
      <c r="C433" s="285" t="s">
        <v>42</v>
      </c>
      <c r="D433" s="285" t="s">
        <v>43</v>
      </c>
      <c r="E433" s="285" t="s">
        <v>857</v>
      </c>
      <c r="F433" s="295">
        <v>88489</v>
      </c>
      <c r="G433" s="296" t="s">
        <v>1815</v>
      </c>
      <c r="H433" s="285" t="s">
        <v>36</v>
      </c>
      <c r="I433" s="297">
        <v>1022.8884000000003</v>
      </c>
      <c r="J433" s="298" t="s">
        <v>1816</v>
      </c>
      <c r="K433" s="297">
        <v>15.13</v>
      </c>
      <c r="L433" s="297">
        <v>15476.3</v>
      </c>
      <c r="M433" s="208"/>
      <c r="N433" s="702"/>
    </row>
    <row r="434" spans="2:14" x14ac:dyDescent="0.25">
      <c r="B434" s="285"/>
      <c r="C434" s="285"/>
      <c r="D434" s="285"/>
      <c r="E434" s="285"/>
      <c r="F434" s="295"/>
      <c r="G434" s="296"/>
      <c r="H434" s="285"/>
      <c r="I434" s="297"/>
      <c r="J434" s="298"/>
      <c r="K434" s="297"/>
      <c r="L434" s="297"/>
      <c r="M434" s="208"/>
      <c r="N434" s="702"/>
    </row>
    <row r="435" spans="2:14" x14ac:dyDescent="0.25">
      <c r="B435" s="327" t="s">
        <v>520</v>
      </c>
      <c r="C435" s="327"/>
      <c r="D435" s="327"/>
      <c r="E435" s="327"/>
      <c r="F435" s="327"/>
      <c r="G435" s="328" t="s">
        <v>126</v>
      </c>
      <c r="H435" s="329"/>
      <c r="I435" s="330"/>
      <c r="J435" s="331"/>
      <c r="K435" s="330"/>
      <c r="L435" s="332">
        <v>44875.22</v>
      </c>
      <c r="M435" s="208"/>
      <c r="N435" s="702"/>
    </row>
    <row r="436" spans="2:14" ht="25.5" x14ac:dyDescent="0.25">
      <c r="B436" s="285" t="s">
        <v>858</v>
      </c>
      <c r="C436" s="285" t="s">
        <v>42</v>
      </c>
      <c r="D436" s="285" t="s">
        <v>43</v>
      </c>
      <c r="E436" s="285" t="s">
        <v>858</v>
      </c>
      <c r="F436" s="295">
        <v>88485</v>
      </c>
      <c r="G436" s="296" t="s">
        <v>1811</v>
      </c>
      <c r="H436" s="285" t="s">
        <v>36</v>
      </c>
      <c r="I436" s="297">
        <v>1230.8239999999998</v>
      </c>
      <c r="J436" s="298" t="s">
        <v>1812</v>
      </c>
      <c r="K436" s="297">
        <v>4.38</v>
      </c>
      <c r="L436" s="297">
        <v>5391</v>
      </c>
      <c r="M436" s="208"/>
      <c r="N436" s="702"/>
    </row>
    <row r="437" spans="2:14" ht="25.5" x14ac:dyDescent="0.25">
      <c r="B437" s="285" t="s">
        <v>859</v>
      </c>
      <c r="C437" s="285" t="s">
        <v>42</v>
      </c>
      <c r="D437" s="285" t="s">
        <v>43</v>
      </c>
      <c r="E437" s="285" t="s">
        <v>859</v>
      </c>
      <c r="F437" s="295">
        <v>88431</v>
      </c>
      <c r="G437" s="296" t="s">
        <v>1817</v>
      </c>
      <c r="H437" s="285" t="s">
        <v>36</v>
      </c>
      <c r="I437" s="297">
        <v>1325.864</v>
      </c>
      <c r="J437" s="298" t="s">
        <v>1818</v>
      </c>
      <c r="K437" s="297">
        <v>29.78</v>
      </c>
      <c r="L437" s="297">
        <v>39484.22</v>
      </c>
      <c r="M437" s="208"/>
      <c r="N437" s="702"/>
    </row>
    <row r="438" spans="2:14" x14ac:dyDescent="0.25">
      <c r="B438" s="299"/>
      <c r="C438" s="299"/>
      <c r="D438" s="299"/>
      <c r="E438" s="322"/>
      <c r="F438" s="299"/>
      <c r="G438" s="300"/>
      <c r="H438" s="299"/>
      <c r="I438" s="341"/>
      <c r="J438" s="342"/>
      <c r="K438" s="341"/>
      <c r="L438" s="343"/>
      <c r="M438" s="208"/>
      <c r="N438" s="702"/>
    </row>
    <row r="439" spans="2:14" ht="16.5" x14ac:dyDescent="0.25">
      <c r="B439" s="334" t="s">
        <v>550</v>
      </c>
      <c r="C439" s="334"/>
      <c r="D439" s="334"/>
      <c r="E439" s="334"/>
      <c r="F439" s="335"/>
      <c r="G439" s="336" t="s">
        <v>211</v>
      </c>
      <c r="H439" s="337"/>
      <c r="I439" s="338"/>
      <c r="J439" s="339"/>
      <c r="K439" s="338"/>
      <c r="L439" s="340">
        <v>20089.53</v>
      </c>
      <c r="M439" s="216">
        <v>8.9861367191681942E-3</v>
      </c>
      <c r="N439" s="702"/>
    </row>
    <row r="440" spans="2:14" x14ac:dyDescent="0.25">
      <c r="B440" s="327" t="s">
        <v>521</v>
      </c>
      <c r="C440" s="327"/>
      <c r="D440" s="327"/>
      <c r="E440" s="327"/>
      <c r="F440" s="327"/>
      <c r="G440" s="328" t="s">
        <v>106</v>
      </c>
      <c r="H440" s="329"/>
      <c r="I440" s="330"/>
      <c r="J440" s="331"/>
      <c r="K440" s="330"/>
      <c r="L440" s="332">
        <v>10686.99</v>
      </c>
      <c r="M440" s="208"/>
      <c r="N440" s="702"/>
    </row>
    <row r="441" spans="2:14" x14ac:dyDescent="0.25">
      <c r="B441" s="285" t="s">
        <v>522</v>
      </c>
      <c r="C441" s="285" t="s">
        <v>42</v>
      </c>
      <c r="D441" s="285" t="s">
        <v>43</v>
      </c>
      <c r="E441" s="285" t="s">
        <v>522</v>
      </c>
      <c r="F441" s="295">
        <v>98689</v>
      </c>
      <c r="G441" s="296" t="s">
        <v>1819</v>
      </c>
      <c r="H441" s="285" t="s">
        <v>115</v>
      </c>
      <c r="I441" s="297">
        <v>30.300000000000004</v>
      </c>
      <c r="J441" s="298" t="s">
        <v>1820</v>
      </c>
      <c r="K441" s="297">
        <v>143.28</v>
      </c>
      <c r="L441" s="297">
        <v>4341.38</v>
      </c>
      <c r="M441" s="208"/>
      <c r="N441" s="702"/>
    </row>
    <row r="442" spans="2:14" ht="25.5" x14ac:dyDescent="0.25">
      <c r="B442" s="285" t="s">
        <v>664</v>
      </c>
      <c r="C442" s="285" t="s">
        <v>42</v>
      </c>
      <c r="D442" s="285" t="s">
        <v>43</v>
      </c>
      <c r="E442" s="285" t="s">
        <v>664</v>
      </c>
      <c r="F442" s="295">
        <v>101965</v>
      </c>
      <c r="G442" s="296" t="s">
        <v>1821</v>
      </c>
      <c r="H442" s="285" t="s">
        <v>115</v>
      </c>
      <c r="I442" s="297">
        <v>27.3</v>
      </c>
      <c r="J442" s="298" t="s">
        <v>1822</v>
      </c>
      <c r="K442" s="297">
        <v>232.44</v>
      </c>
      <c r="L442" s="297">
        <v>6345.61</v>
      </c>
      <c r="M442" s="208"/>
      <c r="N442" s="702"/>
    </row>
    <row r="443" spans="2:14" x14ac:dyDescent="0.25">
      <c r="B443" s="285"/>
      <c r="C443" s="285"/>
      <c r="D443" s="285"/>
      <c r="E443" s="285"/>
      <c r="F443" s="295"/>
      <c r="G443" s="296"/>
      <c r="H443" s="285"/>
      <c r="I443" s="297"/>
      <c r="J443" s="298"/>
      <c r="K443" s="297"/>
      <c r="L443" s="297"/>
      <c r="M443" s="208"/>
      <c r="N443" s="702"/>
    </row>
    <row r="444" spans="2:14" x14ac:dyDescent="0.25">
      <c r="B444" s="327" t="s">
        <v>523</v>
      </c>
      <c r="C444" s="327"/>
      <c r="D444" s="327"/>
      <c r="E444" s="327"/>
      <c r="F444" s="327"/>
      <c r="G444" s="328" t="s">
        <v>128</v>
      </c>
      <c r="H444" s="329"/>
      <c r="I444" s="330"/>
      <c r="J444" s="331"/>
      <c r="K444" s="330"/>
      <c r="L444" s="332">
        <v>9402.5400000000009</v>
      </c>
      <c r="M444" s="208"/>
      <c r="N444" s="702"/>
    </row>
    <row r="445" spans="2:14" ht="38.25" x14ac:dyDescent="0.25">
      <c r="B445" s="285" t="s">
        <v>524</v>
      </c>
      <c r="C445" s="285" t="s">
        <v>42</v>
      </c>
      <c r="D445" s="285" t="s">
        <v>44</v>
      </c>
      <c r="E445" s="285" t="s">
        <v>524</v>
      </c>
      <c r="F445" s="295">
        <v>2001003023</v>
      </c>
      <c r="G445" s="296" t="s">
        <v>1823</v>
      </c>
      <c r="H445" s="285" t="s">
        <v>36</v>
      </c>
      <c r="I445" s="297">
        <v>9.6059999999999999</v>
      </c>
      <c r="J445" s="298">
        <v>799.21</v>
      </c>
      <c r="K445" s="297">
        <v>978.82</v>
      </c>
      <c r="L445" s="297">
        <v>9402.5400000000009</v>
      </c>
      <c r="M445" s="208"/>
      <c r="N445" s="702"/>
    </row>
    <row r="446" spans="2:14" x14ac:dyDescent="0.25">
      <c r="B446" s="322"/>
      <c r="C446" s="322"/>
      <c r="D446" s="322"/>
      <c r="E446" s="322"/>
      <c r="F446" s="299"/>
      <c r="G446" s="323"/>
      <c r="H446" s="322"/>
      <c r="I446" s="324"/>
      <c r="J446" s="325"/>
      <c r="K446" s="324"/>
      <c r="L446" s="326"/>
      <c r="M446" s="208"/>
      <c r="N446" s="702"/>
    </row>
    <row r="447" spans="2:14" ht="16.5" x14ac:dyDescent="0.25">
      <c r="B447" s="334" t="s">
        <v>551</v>
      </c>
      <c r="C447" s="334"/>
      <c r="D447" s="334"/>
      <c r="E447" s="334"/>
      <c r="F447" s="335"/>
      <c r="G447" s="336" t="s">
        <v>446</v>
      </c>
      <c r="H447" s="337"/>
      <c r="I447" s="338"/>
      <c r="J447" s="339"/>
      <c r="K447" s="338"/>
      <c r="L447" s="340">
        <v>79393.179999999978</v>
      </c>
      <c r="M447" s="216">
        <v>3.5512924894187656E-2</v>
      </c>
      <c r="N447" s="702"/>
    </row>
    <row r="448" spans="2:14" x14ac:dyDescent="0.25">
      <c r="B448" s="327" t="s">
        <v>525</v>
      </c>
      <c r="C448" s="327"/>
      <c r="D448" s="327"/>
      <c r="E448" s="327"/>
      <c r="F448" s="327"/>
      <c r="G448" s="328" t="s">
        <v>446</v>
      </c>
      <c r="H448" s="329"/>
      <c r="I448" s="330"/>
      <c r="J448" s="331"/>
      <c r="K448" s="330"/>
      <c r="L448" s="332">
        <v>79393.179999999993</v>
      </c>
      <c r="M448" s="208"/>
      <c r="N448" s="702"/>
    </row>
    <row r="449" spans="2:14" ht="25.5" x14ac:dyDescent="0.25">
      <c r="B449" s="285" t="s">
        <v>526</v>
      </c>
      <c r="C449" s="285" t="s">
        <v>42</v>
      </c>
      <c r="D449" s="285" t="s">
        <v>43</v>
      </c>
      <c r="E449" s="285" t="s">
        <v>526</v>
      </c>
      <c r="F449" s="295">
        <v>103244</v>
      </c>
      <c r="G449" s="296" t="s">
        <v>1824</v>
      </c>
      <c r="H449" s="285" t="s">
        <v>98</v>
      </c>
      <c r="I449" s="297">
        <v>6</v>
      </c>
      <c r="J449" s="298" t="s">
        <v>1825</v>
      </c>
      <c r="K449" s="297">
        <v>3210.2</v>
      </c>
      <c r="L449" s="297">
        <v>19261.2</v>
      </c>
      <c r="M449" s="208"/>
      <c r="N449" s="702"/>
    </row>
    <row r="450" spans="2:14" ht="25.5" x14ac:dyDescent="0.25">
      <c r="B450" s="285" t="s">
        <v>527</v>
      </c>
      <c r="C450" s="285" t="s">
        <v>42</v>
      </c>
      <c r="D450" s="285" t="s">
        <v>43</v>
      </c>
      <c r="E450" s="285" t="s">
        <v>527</v>
      </c>
      <c r="F450" s="295">
        <v>103247</v>
      </c>
      <c r="G450" s="296" t="s">
        <v>1826</v>
      </c>
      <c r="H450" s="285" t="s">
        <v>98</v>
      </c>
      <c r="I450" s="297">
        <v>6</v>
      </c>
      <c r="J450" s="298" t="s">
        <v>1827</v>
      </c>
      <c r="K450" s="297">
        <v>3567.33</v>
      </c>
      <c r="L450" s="297">
        <v>21403.98</v>
      </c>
      <c r="M450" s="208"/>
      <c r="N450" s="702"/>
    </row>
    <row r="451" spans="2:14" ht="25.5" x14ac:dyDescent="0.25">
      <c r="B451" s="285" t="s">
        <v>860</v>
      </c>
      <c r="C451" s="285" t="s">
        <v>42</v>
      </c>
      <c r="D451" s="285" t="s">
        <v>43</v>
      </c>
      <c r="E451" s="285" t="s">
        <v>860</v>
      </c>
      <c r="F451" s="295">
        <v>103250</v>
      </c>
      <c r="G451" s="296" t="s">
        <v>1828</v>
      </c>
      <c r="H451" s="285" t="s">
        <v>98</v>
      </c>
      <c r="I451" s="297">
        <v>4</v>
      </c>
      <c r="J451" s="298" t="s">
        <v>1829</v>
      </c>
      <c r="K451" s="297">
        <v>5197.08</v>
      </c>
      <c r="L451" s="297">
        <v>20788.32</v>
      </c>
      <c r="M451" s="208"/>
      <c r="N451" s="702"/>
    </row>
    <row r="452" spans="2:14" ht="38.25" x14ac:dyDescent="0.25">
      <c r="B452" s="285" t="s">
        <v>861</v>
      </c>
      <c r="C452" s="285" t="s">
        <v>42</v>
      </c>
      <c r="D452" s="285" t="s">
        <v>43</v>
      </c>
      <c r="E452" s="285" t="s">
        <v>861</v>
      </c>
      <c r="F452" s="295">
        <v>103291</v>
      </c>
      <c r="G452" s="296" t="s">
        <v>1830</v>
      </c>
      <c r="H452" s="285" t="s">
        <v>115</v>
      </c>
      <c r="I452" s="297">
        <v>94.36</v>
      </c>
      <c r="J452" s="298" t="s">
        <v>1831</v>
      </c>
      <c r="K452" s="297">
        <v>73.47</v>
      </c>
      <c r="L452" s="297">
        <v>6932.62</v>
      </c>
      <c r="M452" s="208"/>
      <c r="N452" s="702"/>
    </row>
    <row r="453" spans="2:14" ht="38.25" x14ac:dyDescent="0.25">
      <c r="B453" s="285" t="s">
        <v>862</v>
      </c>
      <c r="C453" s="285" t="s">
        <v>42</v>
      </c>
      <c r="D453" s="285" t="s">
        <v>43</v>
      </c>
      <c r="E453" s="285" t="s">
        <v>862</v>
      </c>
      <c r="F453" s="295">
        <v>103289</v>
      </c>
      <c r="G453" s="296" t="s">
        <v>1832</v>
      </c>
      <c r="H453" s="285" t="s">
        <v>115</v>
      </c>
      <c r="I453" s="297">
        <v>125.52</v>
      </c>
      <c r="J453" s="298" t="s">
        <v>1833</v>
      </c>
      <c r="K453" s="297">
        <v>38.21</v>
      </c>
      <c r="L453" s="297">
        <v>4796.1099999999997</v>
      </c>
      <c r="M453" s="208"/>
      <c r="N453" s="702"/>
    </row>
    <row r="454" spans="2:14" ht="38.25" x14ac:dyDescent="0.25">
      <c r="B454" s="285" t="s">
        <v>863</v>
      </c>
      <c r="C454" s="285" t="s">
        <v>42</v>
      </c>
      <c r="D454" s="285" t="s">
        <v>43</v>
      </c>
      <c r="E454" s="285" t="s">
        <v>863</v>
      </c>
      <c r="F454" s="295">
        <v>103290</v>
      </c>
      <c r="G454" s="296" t="s">
        <v>1834</v>
      </c>
      <c r="H454" s="285" t="s">
        <v>115</v>
      </c>
      <c r="I454" s="297">
        <v>31.16</v>
      </c>
      <c r="J454" s="298" t="s">
        <v>1835</v>
      </c>
      <c r="K454" s="297">
        <v>58.6</v>
      </c>
      <c r="L454" s="297">
        <v>1825.97</v>
      </c>
      <c r="M454" s="208"/>
      <c r="N454" s="702"/>
    </row>
    <row r="455" spans="2:14" ht="39.75" customHeight="1" x14ac:dyDescent="0.25">
      <c r="B455" s="285" t="s">
        <v>1145</v>
      </c>
      <c r="C455" s="285" t="s">
        <v>42</v>
      </c>
      <c r="D455" s="285" t="s">
        <v>43</v>
      </c>
      <c r="E455" s="285" t="s">
        <v>1145</v>
      </c>
      <c r="F455" s="295">
        <v>100862</v>
      </c>
      <c r="G455" s="296" t="s">
        <v>1836</v>
      </c>
      <c r="H455" s="285" t="s">
        <v>98</v>
      </c>
      <c r="I455" s="297">
        <v>32</v>
      </c>
      <c r="J455" s="298" t="s">
        <v>1837</v>
      </c>
      <c r="K455" s="297">
        <v>47.99</v>
      </c>
      <c r="L455" s="297">
        <v>1535.68</v>
      </c>
      <c r="M455" s="208"/>
      <c r="N455" s="702"/>
    </row>
    <row r="456" spans="2:14" x14ac:dyDescent="0.25">
      <c r="B456" s="285" t="s">
        <v>1265</v>
      </c>
      <c r="C456" s="285" t="s">
        <v>42</v>
      </c>
      <c r="D456" s="285" t="s">
        <v>44</v>
      </c>
      <c r="E456" s="285" t="s">
        <v>1265</v>
      </c>
      <c r="F456" s="295">
        <v>2601000145</v>
      </c>
      <c r="G456" s="296" t="s">
        <v>1838</v>
      </c>
      <c r="H456" s="285" t="s">
        <v>115</v>
      </c>
      <c r="I456" s="297">
        <v>125.52</v>
      </c>
      <c r="J456" s="298">
        <v>18.54</v>
      </c>
      <c r="K456" s="297">
        <v>22.7</v>
      </c>
      <c r="L456" s="297">
        <v>2849.3</v>
      </c>
      <c r="M456" s="208"/>
      <c r="N456" s="702"/>
    </row>
    <row r="457" spans="2:14" x14ac:dyDescent="0.25">
      <c r="B457" s="322"/>
      <c r="C457" s="322"/>
      <c r="D457" s="322"/>
      <c r="E457" s="322"/>
      <c r="F457" s="299"/>
      <c r="G457" s="323"/>
      <c r="H457" s="322"/>
      <c r="I457" s="324"/>
      <c r="J457" s="325"/>
      <c r="K457" s="324"/>
      <c r="L457" s="326"/>
      <c r="M457" s="208"/>
      <c r="N457" s="702"/>
    </row>
    <row r="458" spans="2:14" ht="16.5" x14ac:dyDescent="0.25">
      <c r="B458" s="334" t="s">
        <v>552</v>
      </c>
      <c r="C458" s="334"/>
      <c r="D458" s="334"/>
      <c r="E458" s="334"/>
      <c r="F458" s="335"/>
      <c r="G458" s="336" t="s">
        <v>576</v>
      </c>
      <c r="H458" s="337"/>
      <c r="I458" s="338"/>
      <c r="J458" s="339"/>
      <c r="K458" s="338"/>
      <c r="L458" s="340">
        <v>10938.949999999999</v>
      </c>
      <c r="M458" s="216">
        <v>4.8930413137661709E-3</v>
      </c>
      <c r="N458" s="702"/>
    </row>
    <row r="459" spans="2:14" x14ac:dyDescent="0.25">
      <c r="B459" s="285" t="s">
        <v>528</v>
      </c>
      <c r="C459" s="285" t="s">
        <v>42</v>
      </c>
      <c r="D459" s="285" t="s">
        <v>83</v>
      </c>
      <c r="E459" s="285" t="s">
        <v>528</v>
      </c>
      <c r="F459" s="295">
        <v>59252</v>
      </c>
      <c r="G459" s="296" t="s">
        <v>633</v>
      </c>
      <c r="H459" s="285" t="s">
        <v>98</v>
      </c>
      <c r="I459" s="297">
        <v>1</v>
      </c>
      <c r="J459" s="298">
        <v>1682.91</v>
      </c>
      <c r="K459" s="297">
        <v>2061.12</v>
      </c>
      <c r="L459" s="297">
        <v>2061.12</v>
      </c>
      <c r="M459" s="208"/>
      <c r="N459" s="702"/>
    </row>
    <row r="460" spans="2:14" x14ac:dyDescent="0.25">
      <c r="B460" s="285" t="s">
        <v>646</v>
      </c>
      <c r="C460" s="285" t="s">
        <v>42</v>
      </c>
      <c r="D460" s="285" t="s">
        <v>83</v>
      </c>
      <c r="E460" s="285" t="s">
        <v>646</v>
      </c>
      <c r="F460" s="295">
        <v>59332</v>
      </c>
      <c r="G460" s="296" t="s">
        <v>978</v>
      </c>
      <c r="H460" s="285" t="s">
        <v>98</v>
      </c>
      <c r="I460" s="297">
        <v>1</v>
      </c>
      <c r="J460" s="298">
        <v>288.77</v>
      </c>
      <c r="K460" s="297">
        <v>353.66</v>
      </c>
      <c r="L460" s="297">
        <v>353.66</v>
      </c>
      <c r="M460" s="208"/>
      <c r="N460" s="702"/>
    </row>
    <row r="461" spans="2:14" x14ac:dyDescent="0.25">
      <c r="B461" s="285" t="s">
        <v>864</v>
      </c>
      <c r="C461" s="285" t="s">
        <v>42</v>
      </c>
      <c r="D461" s="285" t="s">
        <v>83</v>
      </c>
      <c r="E461" s="285" t="s">
        <v>864</v>
      </c>
      <c r="F461" s="295">
        <v>59639</v>
      </c>
      <c r="G461" s="296" t="s">
        <v>632</v>
      </c>
      <c r="H461" s="285" t="s">
        <v>98</v>
      </c>
      <c r="I461" s="297">
        <v>1</v>
      </c>
      <c r="J461" s="298">
        <v>318.05</v>
      </c>
      <c r="K461" s="297">
        <v>389.52</v>
      </c>
      <c r="L461" s="297">
        <v>389.52</v>
      </c>
      <c r="M461" s="208"/>
      <c r="N461" s="702"/>
    </row>
    <row r="462" spans="2:14" x14ac:dyDescent="0.25">
      <c r="B462" s="285" t="s">
        <v>865</v>
      </c>
      <c r="C462" s="285" t="s">
        <v>42</v>
      </c>
      <c r="D462" s="285" t="s">
        <v>83</v>
      </c>
      <c r="E462" s="285" t="s">
        <v>865</v>
      </c>
      <c r="F462" s="295">
        <v>59448</v>
      </c>
      <c r="G462" s="296" t="s">
        <v>980</v>
      </c>
      <c r="H462" s="285" t="s">
        <v>98</v>
      </c>
      <c r="I462" s="297">
        <v>1</v>
      </c>
      <c r="J462" s="298">
        <v>32.36</v>
      </c>
      <c r="K462" s="297">
        <v>39.630000000000003</v>
      </c>
      <c r="L462" s="297">
        <v>39.630000000000003</v>
      </c>
      <c r="M462" s="208"/>
      <c r="N462" s="702"/>
    </row>
    <row r="463" spans="2:14" ht="25.5" x14ac:dyDescent="0.25">
      <c r="B463" s="285" t="s">
        <v>866</v>
      </c>
      <c r="C463" s="285" t="s">
        <v>42</v>
      </c>
      <c r="D463" s="285" t="s">
        <v>43</v>
      </c>
      <c r="E463" s="285" t="s">
        <v>866</v>
      </c>
      <c r="F463" s="295">
        <v>91941</v>
      </c>
      <c r="G463" s="296" t="s">
        <v>1681</v>
      </c>
      <c r="H463" s="285" t="s">
        <v>98</v>
      </c>
      <c r="I463" s="297">
        <v>11</v>
      </c>
      <c r="J463" s="298" t="s">
        <v>1682</v>
      </c>
      <c r="K463" s="297">
        <v>12.56</v>
      </c>
      <c r="L463" s="297">
        <v>138.16</v>
      </c>
      <c r="M463" s="208"/>
      <c r="N463" s="702"/>
    </row>
    <row r="464" spans="2:14" ht="25.5" x14ac:dyDescent="0.25">
      <c r="B464" s="285" t="s">
        <v>867</v>
      </c>
      <c r="C464" s="285" t="s">
        <v>42</v>
      </c>
      <c r="D464" s="285" t="s">
        <v>43</v>
      </c>
      <c r="E464" s="285" t="s">
        <v>867</v>
      </c>
      <c r="F464" s="295">
        <v>98297</v>
      </c>
      <c r="G464" s="296" t="s">
        <v>1839</v>
      </c>
      <c r="H464" s="285" t="s">
        <v>115</v>
      </c>
      <c r="I464" s="297">
        <v>329.98</v>
      </c>
      <c r="J464" s="298" t="s">
        <v>1840</v>
      </c>
      <c r="K464" s="297">
        <v>11.45</v>
      </c>
      <c r="L464" s="297">
        <v>3778.27</v>
      </c>
      <c r="M464" s="208"/>
      <c r="N464" s="702"/>
    </row>
    <row r="465" spans="2:14" ht="38.25" x14ac:dyDescent="0.25">
      <c r="B465" s="285" t="s">
        <v>868</v>
      </c>
      <c r="C465" s="285" t="s">
        <v>42</v>
      </c>
      <c r="D465" s="285" t="s">
        <v>43</v>
      </c>
      <c r="E465" s="285" t="s">
        <v>868</v>
      </c>
      <c r="F465" s="295">
        <v>98287</v>
      </c>
      <c r="G465" s="296" t="s">
        <v>1841</v>
      </c>
      <c r="H465" s="285" t="s">
        <v>115</v>
      </c>
      <c r="I465" s="297">
        <v>108.54</v>
      </c>
      <c r="J465" s="298" t="s">
        <v>1842</v>
      </c>
      <c r="K465" s="297">
        <v>1.86</v>
      </c>
      <c r="L465" s="297">
        <v>201.88</v>
      </c>
      <c r="M465" s="208"/>
      <c r="N465" s="702"/>
    </row>
    <row r="466" spans="2:14" x14ac:dyDescent="0.25">
      <c r="B466" s="285" t="s">
        <v>869</v>
      </c>
      <c r="C466" s="285" t="s">
        <v>42</v>
      </c>
      <c r="D466" s="285" t="s">
        <v>43</v>
      </c>
      <c r="E466" s="285" t="s">
        <v>869</v>
      </c>
      <c r="F466" s="295">
        <v>98307</v>
      </c>
      <c r="G466" s="296" t="s">
        <v>1843</v>
      </c>
      <c r="H466" s="285" t="s">
        <v>98</v>
      </c>
      <c r="I466" s="297">
        <v>7</v>
      </c>
      <c r="J466" s="298" t="s">
        <v>1844</v>
      </c>
      <c r="K466" s="297">
        <v>50.04</v>
      </c>
      <c r="L466" s="297">
        <v>350.28</v>
      </c>
      <c r="M466" s="208"/>
      <c r="N466" s="702"/>
    </row>
    <row r="467" spans="2:14" x14ac:dyDescent="0.25">
      <c r="B467" s="285" t="s">
        <v>870</v>
      </c>
      <c r="C467" s="285" t="s">
        <v>42</v>
      </c>
      <c r="D467" s="285" t="s">
        <v>45</v>
      </c>
      <c r="E467" s="285" t="s">
        <v>870</v>
      </c>
      <c r="F467" s="295" t="s">
        <v>666</v>
      </c>
      <c r="G467" s="296" t="s">
        <v>604</v>
      </c>
      <c r="H467" s="285" t="s">
        <v>98</v>
      </c>
      <c r="I467" s="297">
        <v>4</v>
      </c>
      <c r="J467" s="298">
        <v>76.320000000000007</v>
      </c>
      <c r="K467" s="297">
        <v>93.47</v>
      </c>
      <c r="L467" s="297">
        <v>373.88</v>
      </c>
      <c r="M467" s="208"/>
      <c r="N467" s="702"/>
    </row>
    <row r="468" spans="2:14" ht="38.25" x14ac:dyDescent="0.25">
      <c r="B468" s="285" t="s">
        <v>871</v>
      </c>
      <c r="C468" s="285" t="s">
        <v>42</v>
      </c>
      <c r="D468" s="285" t="s">
        <v>43</v>
      </c>
      <c r="E468" s="285" t="s">
        <v>871</v>
      </c>
      <c r="F468" s="295">
        <v>91855</v>
      </c>
      <c r="G468" s="296" t="s">
        <v>1739</v>
      </c>
      <c r="H468" s="285" t="s">
        <v>115</v>
      </c>
      <c r="I468" s="297">
        <v>115.24</v>
      </c>
      <c r="J468" s="298" t="s">
        <v>1740</v>
      </c>
      <c r="K468" s="297">
        <v>12.83</v>
      </c>
      <c r="L468" s="297">
        <v>1478.52</v>
      </c>
      <c r="M468" s="208"/>
      <c r="N468" s="702"/>
    </row>
    <row r="469" spans="2:14" ht="38.25" x14ac:dyDescent="0.25">
      <c r="B469" s="285" t="s">
        <v>872</v>
      </c>
      <c r="C469" s="285" t="s">
        <v>42</v>
      </c>
      <c r="D469" s="285" t="s">
        <v>43</v>
      </c>
      <c r="E469" s="285" t="s">
        <v>872</v>
      </c>
      <c r="F469" s="295">
        <v>91856</v>
      </c>
      <c r="G469" s="296" t="s">
        <v>1845</v>
      </c>
      <c r="H469" s="285" t="s">
        <v>115</v>
      </c>
      <c r="I469" s="297">
        <v>22.29</v>
      </c>
      <c r="J469" s="298" t="s">
        <v>1846</v>
      </c>
      <c r="K469" s="297">
        <v>14.34</v>
      </c>
      <c r="L469" s="297">
        <v>319.63</v>
      </c>
      <c r="M469" s="208"/>
      <c r="N469" s="702"/>
    </row>
    <row r="470" spans="2:14" ht="38.25" x14ac:dyDescent="0.25">
      <c r="B470" s="285" t="s">
        <v>873</v>
      </c>
      <c r="C470" s="285" t="s">
        <v>42</v>
      </c>
      <c r="D470" s="285" t="s">
        <v>43</v>
      </c>
      <c r="E470" s="285" t="s">
        <v>873</v>
      </c>
      <c r="F470" s="295">
        <v>97667</v>
      </c>
      <c r="G470" s="296" t="s">
        <v>1741</v>
      </c>
      <c r="H470" s="285" t="s">
        <v>115</v>
      </c>
      <c r="I470" s="297">
        <v>26</v>
      </c>
      <c r="J470" s="298" t="s">
        <v>1742</v>
      </c>
      <c r="K470" s="297">
        <v>10.99</v>
      </c>
      <c r="L470" s="297">
        <v>285.74</v>
      </c>
      <c r="M470" s="208"/>
      <c r="N470" s="702"/>
    </row>
    <row r="471" spans="2:14" ht="38.25" x14ac:dyDescent="0.25">
      <c r="B471" s="285" t="s">
        <v>874</v>
      </c>
      <c r="C471" s="285" t="s">
        <v>42</v>
      </c>
      <c r="D471" s="285" t="s">
        <v>43</v>
      </c>
      <c r="E471" s="285" t="s">
        <v>874</v>
      </c>
      <c r="F471" s="295">
        <v>97886</v>
      </c>
      <c r="G471" s="296" t="s">
        <v>1686</v>
      </c>
      <c r="H471" s="285" t="s">
        <v>98</v>
      </c>
      <c r="I471" s="297">
        <v>2</v>
      </c>
      <c r="J471" s="298" t="s">
        <v>1687</v>
      </c>
      <c r="K471" s="297">
        <v>197.3</v>
      </c>
      <c r="L471" s="297">
        <v>394.6</v>
      </c>
      <c r="M471" s="208"/>
      <c r="N471" s="702"/>
    </row>
    <row r="472" spans="2:14" ht="25.5" x14ac:dyDescent="0.25">
      <c r="B472" s="285" t="s">
        <v>979</v>
      </c>
      <c r="C472" s="285" t="s">
        <v>42</v>
      </c>
      <c r="D472" s="285" t="s">
        <v>43</v>
      </c>
      <c r="E472" s="285" t="s">
        <v>979</v>
      </c>
      <c r="F472" s="295">
        <v>100556</v>
      </c>
      <c r="G472" s="296" t="s">
        <v>1847</v>
      </c>
      <c r="H472" s="285" t="s">
        <v>98</v>
      </c>
      <c r="I472" s="297">
        <v>4</v>
      </c>
      <c r="J472" s="298" t="s">
        <v>1848</v>
      </c>
      <c r="K472" s="297">
        <v>44.62</v>
      </c>
      <c r="L472" s="297">
        <v>178.48</v>
      </c>
      <c r="M472" s="208"/>
      <c r="N472" s="702"/>
    </row>
    <row r="473" spans="2:14" ht="25.5" x14ac:dyDescent="0.25">
      <c r="B473" s="285" t="s">
        <v>1143</v>
      </c>
      <c r="C473" s="285" t="s">
        <v>42</v>
      </c>
      <c r="D473" s="285" t="s">
        <v>44</v>
      </c>
      <c r="E473" s="285" t="s">
        <v>1143</v>
      </c>
      <c r="F473" s="295">
        <v>1401000108</v>
      </c>
      <c r="G473" s="296" t="s">
        <v>1533</v>
      </c>
      <c r="H473" s="285" t="s">
        <v>115</v>
      </c>
      <c r="I473" s="297">
        <v>26</v>
      </c>
      <c r="J473" s="298">
        <v>5.72</v>
      </c>
      <c r="K473" s="297">
        <v>7</v>
      </c>
      <c r="L473" s="297">
        <v>182</v>
      </c>
      <c r="M473" s="208"/>
      <c r="N473" s="702"/>
    </row>
    <row r="474" spans="2:14" x14ac:dyDescent="0.25">
      <c r="B474" s="285" t="s">
        <v>1144</v>
      </c>
      <c r="C474" s="285" t="s">
        <v>42</v>
      </c>
      <c r="D474" s="285" t="s">
        <v>44</v>
      </c>
      <c r="E474" s="285" t="s">
        <v>1144</v>
      </c>
      <c r="F474" s="295">
        <v>1301001070</v>
      </c>
      <c r="G474" s="296" t="s">
        <v>1534</v>
      </c>
      <c r="H474" s="285" t="s">
        <v>115</v>
      </c>
      <c r="I474" s="297">
        <v>26</v>
      </c>
      <c r="J474" s="298">
        <v>5.59</v>
      </c>
      <c r="K474" s="297">
        <v>6.84</v>
      </c>
      <c r="L474" s="297">
        <v>177.84</v>
      </c>
      <c r="M474" s="208"/>
      <c r="N474" s="702"/>
    </row>
    <row r="475" spans="2:14" ht="25.5" x14ac:dyDescent="0.25">
      <c r="B475" s="285" t="s">
        <v>1264</v>
      </c>
      <c r="C475" s="285" t="s">
        <v>42</v>
      </c>
      <c r="D475" s="285" t="s">
        <v>43</v>
      </c>
      <c r="E475" s="285" t="s">
        <v>1264</v>
      </c>
      <c r="F475" s="295">
        <v>90447</v>
      </c>
      <c r="G475" s="296" t="s">
        <v>1753</v>
      </c>
      <c r="H475" s="285" t="s">
        <v>115</v>
      </c>
      <c r="I475" s="297">
        <v>25.239999999999995</v>
      </c>
      <c r="J475" s="298" t="s">
        <v>1754</v>
      </c>
      <c r="K475" s="297">
        <v>9.34</v>
      </c>
      <c r="L475" s="297">
        <v>235.74</v>
      </c>
      <c r="M475" s="208"/>
      <c r="N475" s="702"/>
    </row>
    <row r="476" spans="2:14" x14ac:dyDescent="0.25">
      <c r="B476" s="348"/>
      <c r="C476" s="348"/>
      <c r="D476" s="348"/>
      <c r="E476" s="348"/>
      <c r="F476" s="349"/>
      <c r="G476" s="350"/>
      <c r="H476" s="348"/>
      <c r="I476" s="351"/>
      <c r="J476" s="352"/>
      <c r="K476" s="351"/>
      <c r="L476" s="351"/>
      <c r="M476" s="208"/>
      <c r="N476" s="702"/>
    </row>
    <row r="477" spans="2:14" ht="16.5" x14ac:dyDescent="0.25">
      <c r="B477" s="334" t="s">
        <v>553</v>
      </c>
      <c r="C477" s="334"/>
      <c r="D477" s="334"/>
      <c r="E477" s="334"/>
      <c r="F477" s="335"/>
      <c r="G477" s="336" t="s">
        <v>880</v>
      </c>
      <c r="H477" s="337"/>
      <c r="I477" s="338"/>
      <c r="J477" s="339"/>
      <c r="K477" s="338"/>
      <c r="L477" s="340">
        <v>31591.74</v>
      </c>
      <c r="M477" s="216">
        <v>1.4131126752911323E-2</v>
      </c>
      <c r="N477" s="702"/>
    </row>
    <row r="478" spans="2:14" ht="38.25" x14ac:dyDescent="0.25">
      <c r="B478" s="285" t="s">
        <v>529</v>
      </c>
      <c r="C478" s="285" t="s">
        <v>42</v>
      </c>
      <c r="D478" s="285" t="s">
        <v>43</v>
      </c>
      <c r="E478" s="285" t="s">
        <v>529</v>
      </c>
      <c r="F478" s="295">
        <v>103835</v>
      </c>
      <c r="G478" s="296" t="s">
        <v>1849</v>
      </c>
      <c r="H478" s="285" t="s">
        <v>115</v>
      </c>
      <c r="I478" s="297">
        <v>47.839999999999996</v>
      </c>
      <c r="J478" s="298" t="s">
        <v>1850</v>
      </c>
      <c r="K478" s="297">
        <v>76.37</v>
      </c>
      <c r="L478" s="297">
        <v>3653.54</v>
      </c>
      <c r="M478" s="208"/>
      <c r="N478" s="702"/>
    </row>
    <row r="479" spans="2:14" ht="25.5" x14ac:dyDescent="0.25">
      <c r="B479" s="285" t="s">
        <v>530</v>
      </c>
      <c r="C479" s="285" t="s">
        <v>42</v>
      </c>
      <c r="D479" s="285" t="s">
        <v>43</v>
      </c>
      <c r="E479" s="285" t="s">
        <v>530</v>
      </c>
      <c r="F479" s="295">
        <v>89402</v>
      </c>
      <c r="G479" s="296" t="s">
        <v>1559</v>
      </c>
      <c r="H479" s="285" t="s">
        <v>115</v>
      </c>
      <c r="I479" s="297">
        <v>42.18</v>
      </c>
      <c r="J479" s="298" t="s">
        <v>1560</v>
      </c>
      <c r="K479" s="297">
        <v>14.77</v>
      </c>
      <c r="L479" s="297">
        <v>622.99</v>
      </c>
      <c r="M479" s="208"/>
      <c r="N479" s="702"/>
    </row>
    <row r="480" spans="2:14" ht="38.25" x14ac:dyDescent="0.25">
      <c r="B480" s="285" t="s">
        <v>1140</v>
      </c>
      <c r="C480" s="285" t="s">
        <v>42</v>
      </c>
      <c r="D480" s="285" t="s">
        <v>43</v>
      </c>
      <c r="E480" s="285" t="s">
        <v>1140</v>
      </c>
      <c r="F480" s="295">
        <v>103838</v>
      </c>
      <c r="G480" s="296" t="s">
        <v>1851</v>
      </c>
      <c r="H480" s="285" t="s">
        <v>98</v>
      </c>
      <c r="I480" s="297">
        <v>27</v>
      </c>
      <c r="J480" s="298" t="s">
        <v>1852</v>
      </c>
      <c r="K480" s="297">
        <v>20.61</v>
      </c>
      <c r="L480" s="297">
        <v>556.47</v>
      </c>
      <c r="M480" s="208"/>
      <c r="N480" s="702"/>
    </row>
    <row r="481" spans="2:14" ht="25.5" x14ac:dyDescent="0.25">
      <c r="B481" s="285" t="s">
        <v>574</v>
      </c>
      <c r="C481" s="285" t="s">
        <v>42</v>
      </c>
      <c r="D481" s="285" t="s">
        <v>43</v>
      </c>
      <c r="E481" s="285" t="s">
        <v>574</v>
      </c>
      <c r="F481" s="295">
        <v>103865</v>
      </c>
      <c r="G481" s="296" t="s">
        <v>1853</v>
      </c>
      <c r="H481" s="285" t="s">
        <v>98</v>
      </c>
      <c r="I481" s="297">
        <v>4</v>
      </c>
      <c r="J481" s="298" t="s">
        <v>1854</v>
      </c>
      <c r="K481" s="297">
        <v>27.89</v>
      </c>
      <c r="L481" s="297">
        <v>111.56</v>
      </c>
      <c r="M481" s="208"/>
      <c r="N481" s="702"/>
    </row>
    <row r="482" spans="2:14" x14ac:dyDescent="0.25">
      <c r="B482" s="285" t="s">
        <v>1141</v>
      </c>
      <c r="C482" s="285" t="s">
        <v>42</v>
      </c>
      <c r="D482" s="285" t="s">
        <v>45</v>
      </c>
      <c r="E482" s="285" t="s">
        <v>1141</v>
      </c>
      <c r="F482" s="295" t="s">
        <v>981</v>
      </c>
      <c r="G482" s="296" t="s">
        <v>982</v>
      </c>
      <c r="H482" s="285" t="s">
        <v>98</v>
      </c>
      <c r="I482" s="297">
        <v>2</v>
      </c>
      <c r="J482" s="298">
        <v>38.029999999999994</v>
      </c>
      <c r="K482" s="297">
        <v>46.57</v>
      </c>
      <c r="L482" s="297">
        <v>93.14</v>
      </c>
      <c r="M482" s="208"/>
      <c r="N482" s="702"/>
    </row>
    <row r="483" spans="2:14" ht="25.5" x14ac:dyDescent="0.25">
      <c r="B483" s="285" t="s">
        <v>1142</v>
      </c>
      <c r="C483" s="285" t="s">
        <v>42</v>
      </c>
      <c r="D483" s="285" t="s">
        <v>43</v>
      </c>
      <c r="E483" s="285" t="s">
        <v>1142</v>
      </c>
      <c r="F483" s="295">
        <v>89440</v>
      </c>
      <c r="G483" s="296" t="s">
        <v>1563</v>
      </c>
      <c r="H483" s="285" t="s">
        <v>98</v>
      </c>
      <c r="I483" s="297">
        <v>1</v>
      </c>
      <c r="J483" s="298" t="s">
        <v>1564</v>
      </c>
      <c r="K483" s="297">
        <v>13.9</v>
      </c>
      <c r="L483" s="297">
        <v>13.9</v>
      </c>
      <c r="M483" s="208"/>
      <c r="N483" s="702"/>
    </row>
    <row r="484" spans="2:14" ht="29.25" customHeight="1" x14ac:dyDescent="0.25">
      <c r="B484" s="285" t="s">
        <v>575</v>
      </c>
      <c r="C484" s="285" t="s">
        <v>42</v>
      </c>
      <c r="D484" s="285" t="s">
        <v>45</v>
      </c>
      <c r="E484" s="285" t="s">
        <v>575</v>
      </c>
      <c r="F484" s="295" t="s">
        <v>992</v>
      </c>
      <c r="G484" s="296" t="s">
        <v>993</v>
      </c>
      <c r="H484" s="285" t="s">
        <v>98</v>
      </c>
      <c r="I484" s="297">
        <v>1</v>
      </c>
      <c r="J484" s="298">
        <v>5097.7599999999993</v>
      </c>
      <c r="K484" s="297">
        <v>6243.43</v>
      </c>
      <c r="L484" s="297">
        <v>6243.43</v>
      </c>
      <c r="M484" s="208"/>
      <c r="N484" s="702"/>
    </row>
    <row r="485" spans="2:14" x14ac:dyDescent="0.25">
      <c r="B485" s="285" t="s">
        <v>577</v>
      </c>
      <c r="C485" s="285" t="s">
        <v>42</v>
      </c>
      <c r="D485" s="285" t="s">
        <v>84</v>
      </c>
      <c r="E485" s="285" t="s">
        <v>577</v>
      </c>
      <c r="F485" s="295" t="s">
        <v>994</v>
      </c>
      <c r="G485" s="296" t="s">
        <v>1004</v>
      </c>
      <c r="H485" s="285" t="s">
        <v>98</v>
      </c>
      <c r="I485" s="297">
        <v>1</v>
      </c>
      <c r="J485" s="298">
        <v>10599.99</v>
      </c>
      <c r="K485" s="297">
        <v>12982.23</v>
      </c>
      <c r="L485" s="297">
        <v>12982.23</v>
      </c>
      <c r="M485" s="208"/>
      <c r="N485" s="702"/>
    </row>
    <row r="486" spans="2:14" ht="51" x14ac:dyDescent="0.25">
      <c r="B486" s="285" t="s">
        <v>603</v>
      </c>
      <c r="C486" s="285" t="s">
        <v>42</v>
      </c>
      <c r="D486" s="285" t="s">
        <v>45</v>
      </c>
      <c r="E486" s="285" t="s">
        <v>603</v>
      </c>
      <c r="F486" s="295" t="s">
        <v>1007</v>
      </c>
      <c r="G486" s="296" t="s">
        <v>1005</v>
      </c>
      <c r="H486" s="285" t="s">
        <v>98</v>
      </c>
      <c r="I486" s="297">
        <v>3</v>
      </c>
      <c r="J486" s="298">
        <v>1990.76</v>
      </c>
      <c r="K486" s="297">
        <v>2438.16</v>
      </c>
      <c r="L486" s="297">
        <v>7314.48</v>
      </c>
      <c r="M486" s="208"/>
      <c r="N486" s="702"/>
    </row>
    <row r="487" spans="2:14" x14ac:dyDescent="0.25">
      <c r="B487" s="322"/>
      <c r="C487" s="322"/>
      <c r="D487" s="322"/>
      <c r="E487" s="322"/>
      <c r="F487" s="299"/>
      <c r="G487" s="323"/>
      <c r="H487" s="322"/>
      <c r="I487" s="333"/>
      <c r="J487" s="284"/>
      <c r="K487" s="333"/>
      <c r="L487" s="333"/>
      <c r="M487" s="208"/>
      <c r="N487" s="702"/>
    </row>
    <row r="488" spans="2:14" ht="16.5" x14ac:dyDescent="0.25">
      <c r="B488" s="334" t="s">
        <v>554</v>
      </c>
      <c r="C488" s="334"/>
      <c r="D488" s="334"/>
      <c r="E488" s="334"/>
      <c r="F488" s="335"/>
      <c r="G488" s="336" t="s">
        <v>1174</v>
      </c>
      <c r="H488" s="337"/>
      <c r="I488" s="338"/>
      <c r="J488" s="339"/>
      <c r="K488" s="338"/>
      <c r="L488" s="340">
        <v>11465.000000000002</v>
      </c>
      <c r="M488" s="216">
        <v>5.128345834136655E-3</v>
      </c>
      <c r="N488" s="702"/>
    </row>
    <row r="489" spans="2:14" ht="38.25" customHeight="1" x14ac:dyDescent="0.25">
      <c r="B489" s="285" t="s">
        <v>531</v>
      </c>
      <c r="C489" s="285" t="s">
        <v>42</v>
      </c>
      <c r="D489" s="285" t="s">
        <v>43</v>
      </c>
      <c r="E489" s="285" t="s">
        <v>531</v>
      </c>
      <c r="F489" s="295">
        <v>98297</v>
      </c>
      <c r="G489" s="296" t="s">
        <v>1839</v>
      </c>
      <c r="H489" s="285" t="s">
        <v>115</v>
      </c>
      <c r="I489" s="297">
        <v>160.77000000000001</v>
      </c>
      <c r="J489" s="298" t="s">
        <v>1840</v>
      </c>
      <c r="K489" s="297">
        <v>11.45</v>
      </c>
      <c r="L489" s="297">
        <v>1840.81</v>
      </c>
      <c r="M489" s="208"/>
      <c r="N489" s="702"/>
    </row>
    <row r="490" spans="2:14" ht="38.25" customHeight="1" x14ac:dyDescent="0.25">
      <c r="B490" s="285" t="s">
        <v>532</v>
      </c>
      <c r="C490" s="285" t="s">
        <v>42</v>
      </c>
      <c r="D490" s="285" t="s">
        <v>43</v>
      </c>
      <c r="E490" s="285" t="s">
        <v>532</v>
      </c>
      <c r="F490" s="295">
        <v>91856</v>
      </c>
      <c r="G490" s="296" t="s">
        <v>1845</v>
      </c>
      <c r="H490" s="285" t="s">
        <v>115</v>
      </c>
      <c r="I490" s="297">
        <v>73.150000000000006</v>
      </c>
      <c r="J490" s="298" t="s">
        <v>1846</v>
      </c>
      <c r="K490" s="297">
        <v>14.34</v>
      </c>
      <c r="L490" s="297">
        <v>1048.97</v>
      </c>
      <c r="M490" s="208"/>
      <c r="N490" s="702"/>
    </row>
    <row r="491" spans="2:14" ht="38.25" customHeight="1" x14ac:dyDescent="0.25">
      <c r="B491" s="285" t="s">
        <v>881</v>
      </c>
      <c r="C491" s="285" t="s">
        <v>42</v>
      </c>
      <c r="D491" s="285" t="s">
        <v>43</v>
      </c>
      <c r="E491" s="285" t="s">
        <v>881</v>
      </c>
      <c r="F491" s="295">
        <v>91939</v>
      </c>
      <c r="G491" s="296" t="s">
        <v>1679</v>
      </c>
      <c r="H491" s="285" t="s">
        <v>98</v>
      </c>
      <c r="I491" s="297">
        <v>10</v>
      </c>
      <c r="J491" s="298" t="s">
        <v>1680</v>
      </c>
      <c r="K491" s="297">
        <v>35.380000000000003</v>
      </c>
      <c r="L491" s="297">
        <v>353.8</v>
      </c>
      <c r="M491" s="208"/>
      <c r="N491" s="702"/>
    </row>
    <row r="492" spans="2:14" x14ac:dyDescent="0.25">
      <c r="B492" s="285" t="s">
        <v>882</v>
      </c>
      <c r="C492" s="285" t="s">
        <v>42</v>
      </c>
      <c r="D492" s="285" t="s">
        <v>83</v>
      </c>
      <c r="E492" s="285" t="s">
        <v>882</v>
      </c>
      <c r="F492" s="295">
        <v>59252</v>
      </c>
      <c r="G492" s="296" t="s">
        <v>1187</v>
      </c>
      <c r="H492" s="285" t="s">
        <v>98</v>
      </c>
      <c r="I492" s="297">
        <v>1</v>
      </c>
      <c r="J492" s="298">
        <v>1682.91</v>
      </c>
      <c r="K492" s="297">
        <v>2061.12</v>
      </c>
      <c r="L492" s="297">
        <v>2061.12</v>
      </c>
      <c r="M492" s="208"/>
      <c r="N492" s="702"/>
    </row>
    <row r="493" spans="2:14" x14ac:dyDescent="0.25">
      <c r="B493" s="285" t="s">
        <v>883</v>
      </c>
      <c r="C493" s="285" t="s">
        <v>42</v>
      </c>
      <c r="D493" s="285" t="s">
        <v>83</v>
      </c>
      <c r="E493" s="285" t="s">
        <v>883</v>
      </c>
      <c r="F493" s="295">
        <v>59448</v>
      </c>
      <c r="G493" s="296" t="s">
        <v>1212</v>
      </c>
      <c r="H493" s="285" t="s">
        <v>98</v>
      </c>
      <c r="I493" s="297">
        <v>1</v>
      </c>
      <c r="J493" s="298">
        <v>32.36</v>
      </c>
      <c r="K493" s="297">
        <v>39.630000000000003</v>
      </c>
      <c r="L493" s="297">
        <v>39.630000000000003</v>
      </c>
      <c r="M493" s="208"/>
      <c r="N493" s="702"/>
    </row>
    <row r="494" spans="2:14" x14ac:dyDescent="0.25">
      <c r="B494" s="285" t="s">
        <v>884</v>
      </c>
      <c r="C494" s="285" t="s">
        <v>42</v>
      </c>
      <c r="D494" s="285" t="s">
        <v>83</v>
      </c>
      <c r="E494" s="285" t="s">
        <v>884</v>
      </c>
      <c r="F494" s="295">
        <v>59639</v>
      </c>
      <c r="G494" s="296" t="s">
        <v>632</v>
      </c>
      <c r="H494" s="285" t="s">
        <v>98</v>
      </c>
      <c r="I494" s="297">
        <v>1</v>
      </c>
      <c r="J494" s="298">
        <v>318.05</v>
      </c>
      <c r="K494" s="297">
        <v>389.52</v>
      </c>
      <c r="L494" s="297">
        <v>389.52</v>
      </c>
      <c r="M494" s="208"/>
      <c r="N494" s="702"/>
    </row>
    <row r="495" spans="2:14" ht="27.75" customHeight="1" x14ac:dyDescent="0.25">
      <c r="B495" s="285" t="s">
        <v>885</v>
      </c>
      <c r="C495" s="285" t="s">
        <v>42</v>
      </c>
      <c r="D495" s="285" t="s">
        <v>45</v>
      </c>
      <c r="E495" s="285" t="s">
        <v>885</v>
      </c>
      <c r="F495" s="295" t="s">
        <v>1199</v>
      </c>
      <c r="G495" s="296" t="s">
        <v>1200</v>
      </c>
      <c r="H495" s="285" t="s">
        <v>98</v>
      </c>
      <c r="I495" s="297">
        <v>1</v>
      </c>
      <c r="J495" s="298">
        <v>501.03</v>
      </c>
      <c r="K495" s="297">
        <v>613.63</v>
      </c>
      <c r="L495" s="297">
        <v>613.63</v>
      </c>
      <c r="M495" s="208"/>
      <c r="N495" s="702"/>
    </row>
    <row r="496" spans="2:14" ht="24.75" customHeight="1" x14ac:dyDescent="0.25">
      <c r="B496" s="285" t="s">
        <v>886</v>
      </c>
      <c r="C496" s="285" t="s">
        <v>42</v>
      </c>
      <c r="D496" s="285" t="s">
        <v>45</v>
      </c>
      <c r="E496" s="285" t="s">
        <v>886</v>
      </c>
      <c r="F496" s="295" t="s">
        <v>1231</v>
      </c>
      <c r="G496" s="296" t="s">
        <v>1185</v>
      </c>
      <c r="H496" s="285" t="s">
        <v>98</v>
      </c>
      <c r="I496" s="297">
        <v>3</v>
      </c>
      <c r="J496" s="298">
        <v>239.07</v>
      </c>
      <c r="K496" s="297">
        <v>292.79000000000002</v>
      </c>
      <c r="L496" s="297">
        <v>878.37</v>
      </c>
      <c r="M496" s="208"/>
      <c r="N496" s="702"/>
    </row>
    <row r="497" spans="2:14" ht="24.75" customHeight="1" x14ac:dyDescent="0.25">
      <c r="B497" s="285" t="s">
        <v>1173</v>
      </c>
      <c r="C497" s="285" t="s">
        <v>42</v>
      </c>
      <c r="D497" s="285" t="s">
        <v>45</v>
      </c>
      <c r="E497" s="285" t="s">
        <v>1173</v>
      </c>
      <c r="F497" s="295" t="s">
        <v>1293</v>
      </c>
      <c r="G497" s="296" t="s">
        <v>1292</v>
      </c>
      <c r="H497" s="285" t="s">
        <v>98</v>
      </c>
      <c r="I497" s="297">
        <v>7</v>
      </c>
      <c r="J497" s="298">
        <v>323.58000000000004</v>
      </c>
      <c r="K497" s="297">
        <v>396.3</v>
      </c>
      <c r="L497" s="297">
        <v>2774.1</v>
      </c>
      <c r="M497" s="208"/>
      <c r="N497" s="702"/>
    </row>
    <row r="498" spans="2:14" ht="23.25" customHeight="1" x14ac:dyDescent="0.25">
      <c r="B498" s="285" t="s">
        <v>1173</v>
      </c>
      <c r="C498" s="285" t="s">
        <v>42</v>
      </c>
      <c r="D498" s="285" t="s">
        <v>45</v>
      </c>
      <c r="E498" s="285" t="s">
        <v>1173</v>
      </c>
      <c r="F498" s="295" t="s">
        <v>1243</v>
      </c>
      <c r="G498" s="296" t="s">
        <v>1280</v>
      </c>
      <c r="H498" s="285" t="s">
        <v>98</v>
      </c>
      <c r="I498" s="297">
        <v>1</v>
      </c>
      <c r="J498" s="298">
        <v>1089.45</v>
      </c>
      <c r="K498" s="297">
        <v>1334.29</v>
      </c>
      <c r="L498" s="297">
        <v>1334.29</v>
      </c>
      <c r="M498" s="208"/>
      <c r="N498" s="702"/>
    </row>
    <row r="499" spans="2:14" ht="33" customHeight="1" x14ac:dyDescent="0.25">
      <c r="B499" s="285" t="s">
        <v>1230</v>
      </c>
      <c r="C499" s="285" t="s">
        <v>42</v>
      </c>
      <c r="D499" s="285" t="s">
        <v>43</v>
      </c>
      <c r="E499" s="285" t="s">
        <v>1230</v>
      </c>
      <c r="F499" s="295">
        <v>90447</v>
      </c>
      <c r="G499" s="296" t="s">
        <v>1753</v>
      </c>
      <c r="H499" s="285" t="s">
        <v>115</v>
      </c>
      <c r="I499" s="297">
        <v>14</v>
      </c>
      <c r="J499" s="298" t="s">
        <v>1754</v>
      </c>
      <c r="K499" s="297">
        <v>9.34</v>
      </c>
      <c r="L499" s="297">
        <v>130.76</v>
      </c>
      <c r="M499" s="208"/>
      <c r="N499" s="702"/>
    </row>
    <row r="500" spans="2:14" x14ac:dyDescent="0.25">
      <c r="B500" s="322"/>
      <c r="C500" s="353"/>
      <c r="D500" s="353"/>
      <c r="E500" s="353"/>
      <c r="F500" s="299"/>
      <c r="G500" s="323"/>
      <c r="H500" s="322"/>
      <c r="I500" s="333"/>
      <c r="J500" s="344"/>
      <c r="K500" s="333"/>
      <c r="L500" s="324"/>
      <c r="M500" s="208"/>
      <c r="N500" s="702"/>
    </row>
    <row r="501" spans="2:14" ht="16.5" x14ac:dyDescent="0.25">
      <c r="B501" s="334" t="s">
        <v>555</v>
      </c>
      <c r="C501" s="334"/>
      <c r="D501" s="334"/>
      <c r="E501" s="334"/>
      <c r="F501" s="335"/>
      <c r="G501" s="336" t="s">
        <v>565</v>
      </c>
      <c r="H501" s="337"/>
      <c r="I501" s="338"/>
      <c r="J501" s="339"/>
      <c r="K501" s="338"/>
      <c r="L501" s="340">
        <v>58475.770000000004</v>
      </c>
      <c r="M501" s="216">
        <v>2.6156473744215716E-2</v>
      </c>
      <c r="N501" s="702"/>
    </row>
    <row r="502" spans="2:14" ht="38.25" x14ac:dyDescent="0.25">
      <c r="B502" s="285" t="s">
        <v>533</v>
      </c>
      <c r="C502" s="285" t="s">
        <v>42</v>
      </c>
      <c r="D502" s="285" t="s">
        <v>44</v>
      </c>
      <c r="E502" s="285" t="s">
        <v>533</v>
      </c>
      <c r="F502" s="295">
        <v>1801000120</v>
      </c>
      <c r="G502" s="296" t="s">
        <v>1855</v>
      </c>
      <c r="H502" s="285" t="s">
        <v>36</v>
      </c>
      <c r="I502" s="297">
        <v>3.8400000000000007</v>
      </c>
      <c r="J502" s="298">
        <v>482.03</v>
      </c>
      <c r="K502" s="297">
        <v>590.36</v>
      </c>
      <c r="L502" s="297">
        <v>2266.98</v>
      </c>
      <c r="M502" s="208"/>
      <c r="N502" s="702"/>
    </row>
    <row r="503" spans="2:14" ht="25.5" x14ac:dyDescent="0.25">
      <c r="B503" s="285" t="s">
        <v>887</v>
      </c>
      <c r="C503" s="285" t="s">
        <v>42</v>
      </c>
      <c r="D503" s="285" t="s">
        <v>45</v>
      </c>
      <c r="E503" s="285" t="s">
        <v>887</v>
      </c>
      <c r="F503" s="295" t="s">
        <v>626</v>
      </c>
      <c r="G503" s="296" t="s">
        <v>684</v>
      </c>
      <c r="H503" s="285" t="s">
        <v>98</v>
      </c>
      <c r="I503" s="297">
        <v>1</v>
      </c>
      <c r="J503" s="298">
        <v>1216.49</v>
      </c>
      <c r="K503" s="297">
        <v>1489.88</v>
      </c>
      <c r="L503" s="297">
        <v>1489.88</v>
      </c>
      <c r="M503" s="208"/>
      <c r="N503" s="702"/>
    </row>
    <row r="504" spans="2:14" ht="38.25" x14ac:dyDescent="0.25">
      <c r="B504" s="285" t="s">
        <v>1175</v>
      </c>
      <c r="C504" s="285" t="s">
        <v>42</v>
      </c>
      <c r="D504" s="285" t="s">
        <v>45</v>
      </c>
      <c r="E504" s="285" t="s">
        <v>1175</v>
      </c>
      <c r="F504" s="295" t="s">
        <v>612</v>
      </c>
      <c r="G504" s="296" t="s">
        <v>1299</v>
      </c>
      <c r="H504" s="285" t="s">
        <v>98</v>
      </c>
      <c r="I504" s="297">
        <v>1</v>
      </c>
      <c r="J504" s="298">
        <v>4859.3999999999996</v>
      </c>
      <c r="K504" s="297">
        <v>5951.5</v>
      </c>
      <c r="L504" s="297">
        <v>5951.5</v>
      </c>
      <c r="M504" s="208"/>
      <c r="N504" s="702"/>
    </row>
    <row r="505" spans="2:14" ht="25.5" x14ac:dyDescent="0.25">
      <c r="B505" s="285" t="s">
        <v>1176</v>
      </c>
      <c r="C505" s="285" t="s">
        <v>42</v>
      </c>
      <c r="D505" s="285" t="s">
        <v>44</v>
      </c>
      <c r="E505" s="285" t="s">
        <v>1176</v>
      </c>
      <c r="F505" s="295">
        <v>2001003044</v>
      </c>
      <c r="G505" s="296" t="s">
        <v>1856</v>
      </c>
      <c r="H505" s="285" t="s">
        <v>98</v>
      </c>
      <c r="I505" s="297">
        <v>24</v>
      </c>
      <c r="J505" s="298">
        <v>87.36</v>
      </c>
      <c r="K505" s="297">
        <v>106.99</v>
      </c>
      <c r="L505" s="297">
        <v>2567.7600000000002</v>
      </c>
      <c r="M505" s="208"/>
      <c r="N505" s="702"/>
    </row>
    <row r="506" spans="2:14" ht="25.5" x14ac:dyDescent="0.25">
      <c r="B506" s="285" t="s">
        <v>1177</v>
      </c>
      <c r="C506" s="285" t="s">
        <v>42</v>
      </c>
      <c r="D506" s="285" t="s">
        <v>44</v>
      </c>
      <c r="E506" s="285" t="s">
        <v>1177</v>
      </c>
      <c r="F506" s="295">
        <v>1101002032</v>
      </c>
      <c r="G506" s="296" t="s">
        <v>1857</v>
      </c>
      <c r="H506" s="285" t="s">
        <v>115</v>
      </c>
      <c r="I506" s="297">
        <v>6</v>
      </c>
      <c r="J506" s="298">
        <v>417.45</v>
      </c>
      <c r="K506" s="297">
        <v>511.26</v>
      </c>
      <c r="L506" s="297">
        <v>3067.56</v>
      </c>
      <c r="M506" s="208"/>
      <c r="N506" s="702"/>
    </row>
    <row r="507" spans="2:14" ht="25.5" x14ac:dyDescent="0.25">
      <c r="B507" s="285" t="s">
        <v>1178</v>
      </c>
      <c r="C507" s="285" t="s">
        <v>42</v>
      </c>
      <c r="D507" s="285" t="s">
        <v>44</v>
      </c>
      <c r="E507" s="285" t="s">
        <v>1178</v>
      </c>
      <c r="F507" s="295">
        <v>1301004016</v>
      </c>
      <c r="G507" s="296" t="s">
        <v>1858</v>
      </c>
      <c r="H507" s="285" t="s">
        <v>98</v>
      </c>
      <c r="I507" s="297">
        <v>1</v>
      </c>
      <c r="J507" s="298">
        <v>3000.2</v>
      </c>
      <c r="K507" s="297">
        <v>3674.46</v>
      </c>
      <c r="L507" s="297">
        <v>3674.46</v>
      </c>
      <c r="M507" s="208"/>
      <c r="N507" s="702"/>
    </row>
    <row r="508" spans="2:14" ht="25.5" x14ac:dyDescent="0.25">
      <c r="B508" s="285" t="s">
        <v>1179</v>
      </c>
      <c r="C508" s="285" t="s">
        <v>42</v>
      </c>
      <c r="D508" s="285" t="s">
        <v>45</v>
      </c>
      <c r="E508" s="285" t="s">
        <v>1179</v>
      </c>
      <c r="F508" s="295" t="s">
        <v>643</v>
      </c>
      <c r="G508" s="296" t="s">
        <v>967</v>
      </c>
      <c r="H508" s="285" t="s">
        <v>36</v>
      </c>
      <c r="I508" s="297">
        <v>49.528000000000006</v>
      </c>
      <c r="J508" s="298">
        <v>331.85</v>
      </c>
      <c r="K508" s="297">
        <v>406.43</v>
      </c>
      <c r="L508" s="297">
        <v>20129.66</v>
      </c>
      <c r="M508" s="208"/>
      <c r="N508" s="702"/>
    </row>
    <row r="509" spans="2:14" ht="25.5" x14ac:dyDescent="0.25">
      <c r="B509" s="285" t="s">
        <v>1180</v>
      </c>
      <c r="C509" s="285" t="s">
        <v>42</v>
      </c>
      <c r="D509" s="285" t="s">
        <v>45</v>
      </c>
      <c r="E509" s="285" t="s">
        <v>1180</v>
      </c>
      <c r="F509" s="295" t="s">
        <v>644</v>
      </c>
      <c r="G509" s="296" t="s">
        <v>970</v>
      </c>
      <c r="H509" s="285" t="s">
        <v>98</v>
      </c>
      <c r="I509" s="297">
        <v>1</v>
      </c>
      <c r="J509" s="298">
        <v>15781.279999999999</v>
      </c>
      <c r="K509" s="297">
        <v>19327.97</v>
      </c>
      <c r="L509" s="297">
        <v>19327.97</v>
      </c>
      <c r="M509" s="208"/>
      <c r="N509" s="702"/>
    </row>
    <row r="510" spans="2:14" x14ac:dyDescent="0.25">
      <c r="B510" s="322"/>
      <c r="C510" s="353"/>
      <c r="D510" s="353"/>
      <c r="E510" s="353"/>
      <c r="F510" s="299"/>
      <c r="G510" s="323"/>
      <c r="H510" s="322"/>
      <c r="I510" s="324"/>
      <c r="J510" s="325"/>
      <c r="K510" s="324"/>
      <c r="L510" s="324"/>
      <c r="M510" s="208"/>
      <c r="N510" s="702"/>
    </row>
    <row r="511" spans="2:14" ht="16.5" x14ac:dyDescent="0.25">
      <c r="B511" s="334" t="s">
        <v>889</v>
      </c>
      <c r="C511" s="334"/>
      <c r="D511" s="334"/>
      <c r="E511" s="334"/>
      <c r="F511" s="335"/>
      <c r="G511" s="336" t="s">
        <v>566</v>
      </c>
      <c r="H511" s="337"/>
      <c r="I511" s="338"/>
      <c r="J511" s="339"/>
      <c r="K511" s="338"/>
      <c r="L511" s="340">
        <v>93057.12</v>
      </c>
      <c r="M511" s="216">
        <v>4.1624866436001287E-2</v>
      </c>
      <c r="N511" s="702"/>
    </row>
    <row r="512" spans="2:14" x14ac:dyDescent="0.25">
      <c r="B512" s="285" t="s">
        <v>888</v>
      </c>
      <c r="C512" s="285" t="s">
        <v>42</v>
      </c>
      <c r="D512" s="285" t="s">
        <v>43</v>
      </c>
      <c r="E512" s="285" t="s">
        <v>888</v>
      </c>
      <c r="F512" s="295">
        <v>90777</v>
      </c>
      <c r="G512" s="296" t="s">
        <v>1859</v>
      </c>
      <c r="H512" s="285" t="s">
        <v>1860</v>
      </c>
      <c r="I512" s="297">
        <v>336</v>
      </c>
      <c r="J512" s="298" t="s">
        <v>1861</v>
      </c>
      <c r="K512" s="297">
        <v>143.07</v>
      </c>
      <c r="L512" s="297">
        <v>48071.519999999997</v>
      </c>
      <c r="M512" s="208"/>
      <c r="N512" s="702"/>
    </row>
    <row r="513" spans="2:14" x14ac:dyDescent="0.25">
      <c r="B513" s="285" t="s">
        <v>1181</v>
      </c>
      <c r="C513" s="285" t="s">
        <v>42</v>
      </c>
      <c r="D513" s="285" t="s">
        <v>43</v>
      </c>
      <c r="E513" s="285" t="s">
        <v>1181</v>
      </c>
      <c r="F513" s="295">
        <v>90780</v>
      </c>
      <c r="G513" s="296" t="s">
        <v>1862</v>
      </c>
      <c r="H513" s="285" t="s">
        <v>1860</v>
      </c>
      <c r="I513" s="297">
        <v>1152</v>
      </c>
      <c r="J513" s="298" t="s">
        <v>1863</v>
      </c>
      <c r="K513" s="297">
        <v>39.049999999999997</v>
      </c>
      <c r="L513" s="297">
        <v>44985.599999999999</v>
      </c>
      <c r="M513" s="208"/>
      <c r="N513" s="702"/>
    </row>
    <row r="514" spans="2:14" x14ac:dyDescent="0.25">
      <c r="B514" s="322"/>
      <c r="C514" s="353"/>
      <c r="D514" s="353"/>
      <c r="E514" s="353"/>
      <c r="F514" s="299"/>
      <c r="G514" s="323"/>
      <c r="H514" s="322"/>
      <c r="I514" s="333"/>
      <c r="J514" s="344"/>
      <c r="K514" s="333"/>
      <c r="L514" s="324"/>
      <c r="M514" s="208"/>
      <c r="N514" s="702"/>
    </row>
    <row r="515" spans="2:14" ht="16.5" x14ac:dyDescent="0.25">
      <c r="B515" s="334" t="s">
        <v>1182</v>
      </c>
      <c r="C515" s="334"/>
      <c r="D515" s="334"/>
      <c r="E515" s="334"/>
      <c r="F515" s="335"/>
      <c r="G515" s="336" t="s">
        <v>567</v>
      </c>
      <c r="H515" s="337"/>
      <c r="I515" s="338"/>
      <c r="J515" s="339"/>
      <c r="K515" s="338"/>
      <c r="L515" s="340">
        <v>3502.87</v>
      </c>
      <c r="M515" s="216">
        <v>1.5668494349779557E-3</v>
      </c>
      <c r="N515" s="702"/>
    </row>
    <row r="516" spans="2:14" x14ac:dyDescent="0.25">
      <c r="B516" s="285" t="s">
        <v>1183</v>
      </c>
      <c r="C516" s="285" t="s">
        <v>42</v>
      </c>
      <c r="D516" s="285" t="s">
        <v>44</v>
      </c>
      <c r="E516" s="285" t="s">
        <v>1183</v>
      </c>
      <c r="F516" s="295">
        <v>2201000010</v>
      </c>
      <c r="G516" s="296" t="s">
        <v>1864</v>
      </c>
      <c r="H516" s="285" t="s">
        <v>36</v>
      </c>
      <c r="I516" s="297">
        <v>309.71000000000004</v>
      </c>
      <c r="J516" s="298">
        <v>3.59</v>
      </c>
      <c r="K516" s="297">
        <v>4.3899999999999997</v>
      </c>
      <c r="L516" s="297">
        <v>1359.62</v>
      </c>
      <c r="M516" s="208"/>
      <c r="N516" s="702"/>
    </row>
    <row r="517" spans="2:14" x14ac:dyDescent="0.25">
      <c r="B517" s="285" t="s">
        <v>1244</v>
      </c>
      <c r="C517" s="285" t="s">
        <v>42</v>
      </c>
      <c r="D517" s="285" t="s">
        <v>44</v>
      </c>
      <c r="E517" s="285" t="s">
        <v>1244</v>
      </c>
      <c r="F517" s="295">
        <v>201002161</v>
      </c>
      <c r="G517" s="296" t="s">
        <v>1378</v>
      </c>
      <c r="H517" s="285" t="s">
        <v>98</v>
      </c>
      <c r="I517" s="297">
        <v>5</v>
      </c>
      <c r="J517" s="298">
        <v>350</v>
      </c>
      <c r="K517" s="297">
        <v>428.65</v>
      </c>
      <c r="L517" s="297">
        <v>2143.25</v>
      </c>
      <c r="M517" s="208"/>
      <c r="N517" s="702"/>
    </row>
    <row r="518" spans="2:14" x14ac:dyDescent="0.25">
      <c r="B518" s="299"/>
      <c r="C518" s="353"/>
      <c r="D518" s="353"/>
      <c r="E518" s="353"/>
      <c r="F518" s="299"/>
      <c r="G518" s="300"/>
      <c r="H518" s="301"/>
      <c r="I518" s="302"/>
      <c r="J518" s="354"/>
      <c r="K518" s="302"/>
      <c r="L518" s="341"/>
      <c r="M518" s="208"/>
    </row>
    <row r="519" spans="2:14" ht="16.5" x14ac:dyDescent="0.25">
      <c r="B519" s="334"/>
      <c r="C519" s="334"/>
      <c r="D519" s="334"/>
      <c r="E519" s="334"/>
      <c r="F519" s="335"/>
      <c r="G519" s="336"/>
      <c r="H519" s="337"/>
      <c r="I519" s="338"/>
      <c r="J519" s="339"/>
      <c r="K519" s="355" t="s">
        <v>461</v>
      </c>
      <c r="L519" s="340">
        <v>2235613.66</v>
      </c>
      <c r="M519" s="208"/>
    </row>
    <row r="523" spans="2:14" x14ac:dyDescent="0.25">
      <c r="G523" s="183"/>
      <c r="H523" s="184"/>
    </row>
    <row r="524" spans="2:14" x14ac:dyDescent="0.25">
      <c r="G524" s="183"/>
      <c r="H524" s="184"/>
    </row>
    <row r="525" spans="2:14" x14ac:dyDescent="0.25">
      <c r="G525" s="183"/>
      <c r="H525" s="184"/>
    </row>
    <row r="526" spans="2:14" x14ac:dyDescent="0.25">
      <c r="G526" s="183"/>
      <c r="H526" s="184"/>
    </row>
    <row r="527" spans="2:14" x14ac:dyDescent="0.25">
      <c r="G527" s="183"/>
      <c r="H527" s="184"/>
    </row>
    <row r="528" spans="2:14" x14ac:dyDescent="0.25">
      <c r="G528" s="183"/>
      <c r="H528" s="184"/>
    </row>
    <row r="529" spans="7:8" x14ac:dyDescent="0.25">
      <c r="G529" s="183"/>
      <c r="H529" s="184"/>
    </row>
    <row r="530" spans="7:8" x14ac:dyDescent="0.25">
      <c r="G530" s="183"/>
      <c r="H530" s="184"/>
    </row>
    <row r="531" spans="7:8" x14ac:dyDescent="0.25">
      <c r="G531" s="183"/>
      <c r="H531" s="184"/>
    </row>
    <row r="532" spans="7:8" x14ac:dyDescent="0.25">
      <c r="G532" s="183"/>
      <c r="H532" s="184"/>
    </row>
    <row r="533" spans="7:8" x14ac:dyDescent="0.25">
      <c r="G533" s="183"/>
      <c r="H533" s="184"/>
    </row>
    <row r="534" spans="7:8" x14ac:dyDescent="0.25">
      <c r="G534" s="183"/>
      <c r="H534" s="184"/>
    </row>
  </sheetData>
  <dataConsolidate/>
  <mergeCells count="3">
    <mergeCell ref="B5:L5"/>
    <mergeCell ref="K6:L6"/>
    <mergeCell ref="K8:L10"/>
  </mergeCells>
  <phoneticPr fontId="2" type="noConversion"/>
  <dataValidations count="2">
    <dataValidation type="list" allowBlank="1" showInputMessage="1" showErrorMessage="1" sqref="C431:C434 C441:C443 C507 C436:C438 C283:C287 C370:C384 C503:C505 C40:C51 C32:C38 C87:C92 C120:C126 C16:C25 C289:C292 C390:C392 C138:C146 C68:C75 C445:C446 C427:C429 C294:C305 C149:C151 C201:C257 C100:C104 C106:C109 C153:C156 C279:C281 C133:C136 C77:C85 C53:C66 C309:C368 C459:C476 C387:C388 C394:C399 C401:C411 C449:C457 C190:C199 C28 C478:C487 C94:C97 C128:C130 C489:C501 C413:C423 C160:C188 C259:C276 C111:C116" xr:uid="{00000000-0002-0000-0300-000000000000}">
      <formula1>"SERVIÇO,INSUMO"</formula1>
    </dataValidation>
    <dataValidation type="list" allowBlank="1" showInputMessage="1" showErrorMessage="1" sqref="D14:D519" xr:uid="{00000000-0002-0000-0300-000001000000}">
      <formula1>"AGESUL,SINAPI,SBC,SINDUSCON,SEINFRA,COMPOSIÇÃO,COTAÇÃO"</formula1>
    </dataValidation>
  </dataValidations>
  <printOptions horizontalCentered="1"/>
  <pageMargins left="0.39370078740157483" right="0.39370078740157483" top="0.39370078740157483" bottom="0.39370078740157483" header="0.31496062992125984" footer="0.31496062992125984"/>
  <pageSetup paperSize="9" scale="75" fitToHeight="0" orientation="landscape" horizontalDpi="300" verticalDpi="300" r:id="rId1"/>
  <headerFooter>
    <oddFooter>Página &amp;P de &amp;N</oddFooter>
  </headerFooter>
  <rowBreaks count="8" manualBreakCount="8">
    <brk id="38" min="1" max="11" man="1"/>
    <brk id="66" min="1" max="11" man="1"/>
    <brk id="92" min="1" max="11" man="1"/>
    <brk id="121" min="1" max="11" man="1"/>
    <brk id="151" min="1" max="11" man="1"/>
    <brk id="173" min="1" max="11" man="1"/>
    <brk id="479" min="1" max="11" man="1"/>
    <brk id="507" min="1" max="11" man="1"/>
  </rowBreaks>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A1:K22"/>
  <sheetViews>
    <sheetView workbookViewId="0"/>
  </sheetViews>
  <sheetFormatPr defaultRowHeight="15" x14ac:dyDescent="0.25"/>
  <cols>
    <col min="1" max="1" width="23.28515625" customWidth="1"/>
    <col min="2" max="2" width="76.42578125" customWidth="1"/>
    <col min="4" max="4" width="9.85546875" customWidth="1"/>
    <col min="7" max="7" width="11.28515625" customWidth="1"/>
  </cols>
  <sheetData>
    <row r="1" spans="1:7" x14ac:dyDescent="0.25">
      <c r="A1" s="122" t="s">
        <v>267</v>
      </c>
      <c r="B1" s="123"/>
      <c r="C1" s="123"/>
      <c r="D1" s="123"/>
      <c r="E1" s="123"/>
      <c r="F1" s="123"/>
      <c r="G1" s="123"/>
    </row>
    <row r="2" spans="1:7" x14ac:dyDescent="0.25">
      <c r="A2" s="53">
        <v>52090</v>
      </c>
      <c r="B2" s="119" t="s">
        <v>268</v>
      </c>
      <c r="C2" s="120" t="s">
        <v>115</v>
      </c>
      <c r="D2" s="60">
        <v>233.58</v>
      </c>
      <c r="E2" s="60">
        <v>53.07</v>
      </c>
      <c r="F2" s="60"/>
      <c r="G2" s="60">
        <f>D2*E2</f>
        <v>12396.090600000001</v>
      </c>
    </row>
    <row r="3" spans="1:7" x14ac:dyDescent="0.25">
      <c r="A3" s="53">
        <v>52092</v>
      </c>
      <c r="B3" s="119" t="s">
        <v>269</v>
      </c>
      <c r="C3" s="120" t="s">
        <v>115</v>
      </c>
      <c r="D3" s="60">
        <v>167.64</v>
      </c>
      <c r="E3" s="60">
        <v>95.62</v>
      </c>
      <c r="F3" s="60"/>
      <c r="G3" s="60">
        <f t="shared" ref="G3:G21" si="0">D3*E3</f>
        <v>16029.736799999999</v>
      </c>
    </row>
    <row r="4" spans="1:7" x14ac:dyDescent="0.25">
      <c r="A4" s="53">
        <v>52656</v>
      </c>
      <c r="B4" s="119" t="s">
        <v>270</v>
      </c>
      <c r="C4" s="120" t="s">
        <v>98</v>
      </c>
      <c r="D4" s="60">
        <v>21</v>
      </c>
      <c r="E4" s="60">
        <v>355.38</v>
      </c>
      <c r="F4" s="60"/>
      <c r="G4" s="60">
        <f t="shared" si="0"/>
        <v>7462.98</v>
      </c>
    </row>
    <row r="5" spans="1:7" x14ac:dyDescent="0.25">
      <c r="A5" s="53">
        <v>52654</v>
      </c>
      <c r="B5" s="119" t="s">
        <v>271</v>
      </c>
      <c r="C5" s="120" t="s">
        <v>98</v>
      </c>
      <c r="D5" s="60">
        <v>120</v>
      </c>
      <c r="E5" s="60">
        <v>171.67</v>
      </c>
      <c r="F5" s="60"/>
      <c r="G5" s="60">
        <f t="shared" si="0"/>
        <v>20600.399999999998</v>
      </c>
    </row>
    <row r="6" spans="1:7" x14ac:dyDescent="0.25">
      <c r="A6" s="53">
        <v>52746</v>
      </c>
      <c r="B6" s="119" t="s">
        <v>272</v>
      </c>
      <c r="C6" s="120" t="s">
        <v>98</v>
      </c>
      <c r="D6" s="60">
        <v>40</v>
      </c>
      <c r="E6" s="60">
        <v>325</v>
      </c>
      <c r="F6" s="60"/>
      <c r="G6" s="60">
        <f t="shared" si="0"/>
        <v>13000</v>
      </c>
    </row>
    <row r="7" spans="1:7" x14ac:dyDescent="0.25">
      <c r="A7" s="53">
        <v>56229</v>
      </c>
      <c r="B7" s="119" t="s">
        <v>279</v>
      </c>
      <c r="C7" s="120" t="s">
        <v>98</v>
      </c>
      <c r="D7" s="60">
        <v>20</v>
      </c>
      <c r="E7" s="60">
        <v>29.42</v>
      </c>
      <c r="F7" s="60"/>
      <c r="G7" s="60">
        <f t="shared" si="0"/>
        <v>588.40000000000009</v>
      </c>
    </row>
    <row r="8" spans="1:7" x14ac:dyDescent="0.25">
      <c r="A8" s="53">
        <v>92319</v>
      </c>
      <c r="B8" s="119" t="s">
        <v>278</v>
      </c>
      <c r="C8" s="120" t="s">
        <v>98</v>
      </c>
      <c r="D8" s="60">
        <v>20</v>
      </c>
      <c r="E8" s="60">
        <v>43.05</v>
      </c>
      <c r="F8" s="60"/>
      <c r="G8" s="60">
        <f t="shared" si="0"/>
        <v>861</v>
      </c>
    </row>
    <row r="9" spans="1:7" x14ac:dyDescent="0.25">
      <c r="A9" s="53">
        <v>52862</v>
      </c>
      <c r="B9" s="119" t="s">
        <v>273</v>
      </c>
      <c r="C9" s="120" t="s">
        <v>98</v>
      </c>
      <c r="D9" s="60">
        <v>4</v>
      </c>
      <c r="E9" s="60">
        <v>1592.32</v>
      </c>
      <c r="F9" s="60"/>
      <c r="G9" s="60">
        <f t="shared" si="0"/>
        <v>6369.28</v>
      </c>
    </row>
    <row r="10" spans="1:7" x14ac:dyDescent="0.25">
      <c r="A10" s="53">
        <v>22</v>
      </c>
      <c r="B10" s="119" t="s">
        <v>274</v>
      </c>
      <c r="C10" s="120" t="s">
        <v>98</v>
      </c>
      <c r="D10" s="60">
        <v>1</v>
      </c>
      <c r="E10" s="60">
        <v>705.26</v>
      </c>
      <c r="F10" s="60"/>
      <c r="G10" s="60">
        <f t="shared" si="0"/>
        <v>705.26</v>
      </c>
    </row>
    <row r="11" spans="1:7" x14ac:dyDescent="0.25">
      <c r="A11" s="53">
        <v>23</v>
      </c>
      <c r="B11" s="119" t="s">
        <v>275</v>
      </c>
      <c r="C11" s="120" t="s">
        <v>98</v>
      </c>
      <c r="D11" s="60">
        <v>1</v>
      </c>
      <c r="E11" s="60">
        <v>705</v>
      </c>
      <c r="F11" s="60"/>
      <c r="G11" s="60">
        <f t="shared" si="0"/>
        <v>705</v>
      </c>
    </row>
    <row r="12" spans="1:7" x14ac:dyDescent="0.25">
      <c r="A12" s="53">
        <v>24</v>
      </c>
      <c r="B12" s="119" t="s">
        <v>276</v>
      </c>
      <c r="C12" s="120" t="s">
        <v>98</v>
      </c>
      <c r="D12" s="60">
        <v>1</v>
      </c>
      <c r="E12" s="60">
        <v>705</v>
      </c>
      <c r="F12" s="60"/>
      <c r="G12" s="60">
        <f t="shared" si="0"/>
        <v>705</v>
      </c>
    </row>
    <row r="13" spans="1:7" x14ac:dyDescent="0.25">
      <c r="A13" s="53">
        <v>25</v>
      </c>
      <c r="B13" s="119" t="s">
        <v>277</v>
      </c>
      <c r="C13" s="120" t="s">
        <v>98</v>
      </c>
      <c r="D13" s="60">
        <v>1</v>
      </c>
      <c r="E13" s="60">
        <v>705</v>
      </c>
      <c r="F13" s="60"/>
      <c r="G13" s="60">
        <f t="shared" si="0"/>
        <v>705</v>
      </c>
    </row>
    <row r="14" spans="1:7" ht="24" x14ac:dyDescent="0.25">
      <c r="A14" s="53">
        <v>1301006095</v>
      </c>
      <c r="B14" s="119" t="s">
        <v>280</v>
      </c>
      <c r="C14" s="120" t="s">
        <v>115</v>
      </c>
      <c r="D14" s="60">
        <v>9</v>
      </c>
      <c r="E14" s="60">
        <v>188.17</v>
      </c>
      <c r="F14" s="60"/>
      <c r="G14" s="60">
        <f t="shared" si="0"/>
        <v>1693.53</v>
      </c>
    </row>
    <row r="15" spans="1:7" x14ac:dyDescent="0.25">
      <c r="A15" s="53">
        <v>54308</v>
      </c>
      <c r="B15" s="119" t="s">
        <v>281</v>
      </c>
      <c r="C15" s="120" t="s">
        <v>36</v>
      </c>
      <c r="D15" s="60">
        <f>9*0.5</f>
        <v>4.5</v>
      </c>
      <c r="E15" s="60">
        <v>121.85</v>
      </c>
      <c r="F15" s="60"/>
      <c r="G15" s="60">
        <f t="shared" si="0"/>
        <v>548.32499999999993</v>
      </c>
    </row>
    <row r="16" spans="1:7" x14ac:dyDescent="0.25">
      <c r="A16" s="120" t="s">
        <v>84</v>
      </c>
      <c r="B16" s="119" t="s">
        <v>282</v>
      </c>
      <c r="C16" s="120" t="s">
        <v>136</v>
      </c>
      <c r="D16" s="60">
        <v>1</v>
      </c>
      <c r="E16" s="60">
        <v>93610</v>
      </c>
      <c r="F16" s="60"/>
      <c r="G16" s="60">
        <f t="shared" si="0"/>
        <v>93610</v>
      </c>
    </row>
    <row r="17" spans="1:11" ht="24" x14ac:dyDescent="0.25">
      <c r="A17" s="120">
        <v>1</v>
      </c>
      <c r="B17" s="119" t="s">
        <v>283</v>
      </c>
      <c r="C17" s="120" t="s">
        <v>98</v>
      </c>
      <c r="D17" s="60">
        <v>1</v>
      </c>
      <c r="E17" s="60">
        <v>6000</v>
      </c>
      <c r="F17" s="60"/>
      <c r="G17" s="60">
        <f t="shared" si="0"/>
        <v>6000</v>
      </c>
    </row>
    <row r="18" spans="1:11" x14ac:dyDescent="0.25">
      <c r="A18" s="120" t="s">
        <v>84</v>
      </c>
      <c r="B18" s="119" t="s">
        <v>284</v>
      </c>
      <c r="C18" s="120" t="s">
        <v>98</v>
      </c>
      <c r="D18" s="60">
        <v>60</v>
      </c>
      <c r="E18" s="60">
        <v>313</v>
      </c>
      <c r="F18" s="60"/>
      <c r="G18" s="60">
        <f t="shared" si="0"/>
        <v>18780</v>
      </c>
      <c r="K18">
        <f>1740+250+760+710</f>
        <v>3460</v>
      </c>
    </row>
    <row r="19" spans="1:11" x14ac:dyDescent="0.25">
      <c r="A19" s="120" t="s">
        <v>84</v>
      </c>
      <c r="B19" s="119" t="s">
        <v>285</v>
      </c>
      <c r="C19" s="120" t="s">
        <v>98</v>
      </c>
      <c r="D19" s="60">
        <v>1</v>
      </c>
      <c r="E19" s="60">
        <v>500</v>
      </c>
      <c r="F19" s="60"/>
      <c r="G19" s="60">
        <f t="shared" si="0"/>
        <v>500</v>
      </c>
    </row>
    <row r="20" spans="1:11" x14ac:dyDescent="0.25">
      <c r="A20" s="120" t="s">
        <v>84</v>
      </c>
      <c r="B20" s="119" t="s">
        <v>286</v>
      </c>
      <c r="C20" s="120" t="s">
        <v>98</v>
      </c>
      <c r="D20" s="60">
        <v>20</v>
      </c>
      <c r="E20" s="60">
        <v>2210</v>
      </c>
      <c r="F20" s="60"/>
      <c r="G20" s="60">
        <f t="shared" si="0"/>
        <v>44200</v>
      </c>
    </row>
    <row r="21" spans="1:11" x14ac:dyDescent="0.25">
      <c r="A21" s="120" t="s">
        <v>84</v>
      </c>
      <c r="B21" s="119" t="s">
        <v>287</v>
      </c>
      <c r="C21" s="120" t="s">
        <v>98</v>
      </c>
      <c r="D21" s="60">
        <f>D2+D3</f>
        <v>401.22</v>
      </c>
      <c r="E21" s="60">
        <v>11.93</v>
      </c>
      <c r="F21" s="60"/>
      <c r="G21" s="60">
        <f t="shared" si="0"/>
        <v>4786.5546000000004</v>
      </c>
    </row>
    <row r="22" spans="1:11" x14ac:dyDescent="0.25">
      <c r="G22" s="121">
        <f>SUM(G2:G21)</f>
        <v>250246.557</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7">
    <pageSetUpPr fitToPage="1"/>
  </sheetPr>
  <dimension ref="A3:L948"/>
  <sheetViews>
    <sheetView zoomScaleNormal="100" zoomScaleSheetLayoutView="100" workbookViewId="0">
      <selection activeCell="E29" sqref="E29:G29"/>
    </sheetView>
  </sheetViews>
  <sheetFormatPr defaultColWidth="14.42578125" defaultRowHeight="12.75" x14ac:dyDescent="0.2"/>
  <cols>
    <col min="1" max="1" width="14.42578125" style="169"/>
    <col min="2" max="2" width="15.28515625" style="170" customWidth="1"/>
    <col min="3" max="3" width="18.7109375" style="170" customWidth="1"/>
    <col min="4" max="4" width="23.7109375" style="170" customWidth="1"/>
    <col min="5" max="5" width="30.7109375" style="170" bestFit="1" customWidth="1"/>
    <col min="6" max="6" width="20.42578125" style="170" customWidth="1"/>
    <col min="7" max="7" width="20.140625" style="170" customWidth="1"/>
    <col min="8" max="8" width="15.140625" style="170" customWidth="1"/>
    <col min="9" max="9" width="16.5703125" style="170" customWidth="1"/>
    <col min="10" max="10" width="49.28515625" style="171" bestFit="1" customWidth="1"/>
    <col min="11" max="11" width="8.7109375" style="169" customWidth="1"/>
    <col min="12" max="16384" width="14.42578125" style="169"/>
  </cols>
  <sheetData>
    <row r="3" spans="2:10" ht="14.25" customHeight="1" x14ac:dyDescent="0.2">
      <c r="B3" s="1015"/>
      <c r="C3" s="1016"/>
      <c r="D3" s="289" t="s">
        <v>1</v>
      </c>
      <c r="E3" s="289"/>
      <c r="F3" s="290"/>
      <c r="G3" s="291"/>
      <c r="H3" s="289"/>
      <c r="I3" s="289"/>
      <c r="J3" s="637"/>
    </row>
    <row r="4" spans="2:10" ht="15.75" customHeight="1" x14ac:dyDescent="0.2">
      <c r="B4" s="1017"/>
      <c r="C4" s="1018"/>
      <c r="D4" s="256" t="s">
        <v>78</v>
      </c>
      <c r="E4" s="256"/>
      <c r="F4" s="254"/>
      <c r="G4" s="638"/>
      <c r="H4" s="257"/>
      <c r="I4" s="257"/>
      <c r="J4" s="639"/>
    </row>
    <row r="5" spans="2:10" ht="14.25" customHeight="1" x14ac:dyDescent="0.25">
      <c r="B5" s="1019"/>
      <c r="C5" s="1020"/>
      <c r="D5" s="559" t="s">
        <v>26</v>
      </c>
      <c r="E5" s="559"/>
      <c r="F5" s="560"/>
      <c r="G5" s="561"/>
      <c r="H5" s="559"/>
      <c r="I5" s="559"/>
      <c r="J5" s="640"/>
    </row>
    <row r="6" spans="2:10" ht="20.25" customHeight="1" x14ac:dyDescent="0.2">
      <c r="B6" s="910" t="s">
        <v>150</v>
      </c>
      <c r="C6" s="911"/>
      <c r="D6" s="911"/>
      <c r="E6" s="911"/>
      <c r="F6" s="911"/>
      <c r="G6" s="911"/>
      <c r="H6" s="911"/>
      <c r="I6" s="911"/>
      <c r="J6" s="912"/>
    </row>
    <row r="7" spans="2:10" ht="13.5" x14ac:dyDescent="0.2">
      <c r="B7" s="562" t="s">
        <v>151</v>
      </c>
      <c r="C7" s="913" t="s">
        <v>1300</v>
      </c>
      <c r="D7" s="913"/>
      <c r="E7" s="913"/>
      <c r="F7" s="913"/>
      <c r="G7" s="913"/>
      <c r="H7" s="913"/>
      <c r="I7" s="922" t="s">
        <v>37</v>
      </c>
      <c r="J7" s="923"/>
    </row>
    <row r="8" spans="2:10" ht="15" customHeight="1" x14ac:dyDescent="0.2">
      <c r="B8" s="562" t="s">
        <v>2</v>
      </c>
      <c r="C8" s="913" t="s">
        <v>91</v>
      </c>
      <c r="D8" s="913"/>
      <c r="E8" s="913"/>
      <c r="F8" s="913"/>
      <c r="G8" s="913"/>
      <c r="H8" s="913"/>
      <c r="I8" s="924" t="s">
        <v>1161</v>
      </c>
      <c r="J8" s="925"/>
    </row>
    <row r="9" spans="2:10" ht="12.75" customHeight="1" x14ac:dyDescent="0.2">
      <c r="B9" s="562" t="s">
        <v>3</v>
      </c>
      <c r="C9" s="913" t="s">
        <v>1362</v>
      </c>
      <c r="D9" s="913"/>
      <c r="E9" s="913"/>
      <c r="F9" s="913"/>
      <c r="G9" s="913"/>
      <c r="H9" s="913"/>
      <c r="I9" s="924"/>
      <c r="J9" s="925"/>
    </row>
    <row r="10" spans="2:10" ht="12.75" customHeight="1" x14ac:dyDescent="0.2">
      <c r="B10" s="562" t="s">
        <v>53</v>
      </c>
      <c r="C10" s="961" t="s">
        <v>1364</v>
      </c>
      <c r="D10" s="961"/>
      <c r="E10" s="961"/>
      <c r="F10" s="961"/>
      <c r="G10" s="961"/>
      <c r="H10" s="961"/>
      <c r="I10" s="924"/>
      <c r="J10" s="925"/>
    </row>
    <row r="11" spans="2:10" x14ac:dyDescent="0.2">
      <c r="B11" s="563"/>
      <c r="C11" s="564"/>
      <c r="D11" s="564"/>
      <c r="E11" s="565"/>
      <c r="F11" s="565"/>
      <c r="G11" s="566"/>
      <c r="H11" s="567"/>
      <c r="I11" s="926"/>
      <c r="J11" s="927"/>
    </row>
    <row r="12" spans="2:10" x14ac:dyDescent="0.2">
      <c r="B12" s="563"/>
      <c r="C12" s="564"/>
      <c r="D12" s="564"/>
      <c r="E12" s="565"/>
      <c r="F12" s="565"/>
      <c r="G12" s="566"/>
      <c r="H12" s="567"/>
      <c r="I12" s="567"/>
      <c r="J12" s="568"/>
    </row>
    <row r="13" spans="2:10" ht="12.75" customHeight="1" x14ac:dyDescent="0.2">
      <c r="B13" s="963" t="s">
        <v>179</v>
      </c>
      <c r="C13" s="964"/>
      <c r="D13" s="964"/>
      <c r="E13" s="964"/>
      <c r="F13" s="964"/>
      <c r="G13" s="964"/>
      <c r="H13" s="964"/>
      <c r="I13" s="964"/>
      <c r="J13" s="965"/>
    </row>
    <row r="14" spans="2:10" x14ac:dyDescent="0.2">
      <c r="B14" s="569"/>
      <c r="C14" s="570"/>
      <c r="D14" s="570"/>
      <c r="E14" s="570"/>
      <c r="F14" s="570"/>
      <c r="G14" s="570"/>
      <c r="H14" s="570"/>
      <c r="I14" s="570"/>
      <c r="J14" s="571"/>
    </row>
    <row r="15" spans="2:10" ht="12.75" customHeight="1" x14ac:dyDescent="0.2">
      <c r="B15" s="915" t="s">
        <v>178</v>
      </c>
      <c r="C15" s="915"/>
      <c r="D15" s="915"/>
      <c r="E15" s="915"/>
      <c r="F15" s="915"/>
      <c r="G15" s="915"/>
      <c r="H15" s="915"/>
      <c r="I15" s="915"/>
      <c r="J15" s="915"/>
    </row>
    <row r="16" spans="2:10" x14ac:dyDescent="0.2">
      <c r="B16" s="575" t="s">
        <v>103</v>
      </c>
      <c r="C16" s="575" t="s">
        <v>177</v>
      </c>
      <c r="D16" s="575" t="s">
        <v>127</v>
      </c>
      <c r="E16" s="822" t="s">
        <v>140</v>
      </c>
      <c r="F16" s="822"/>
      <c r="G16" s="822"/>
      <c r="H16" s="935" t="s">
        <v>156</v>
      </c>
      <c r="I16" s="935"/>
      <c r="J16" s="577" t="s">
        <v>172</v>
      </c>
    </row>
    <row r="17" spans="2:10" x14ac:dyDescent="0.2">
      <c r="B17" s="578">
        <v>5</v>
      </c>
      <c r="C17" s="578">
        <v>1</v>
      </c>
      <c r="D17" s="578">
        <v>2</v>
      </c>
      <c r="E17" s="792" t="s">
        <v>890</v>
      </c>
      <c r="F17" s="792"/>
      <c r="G17" s="792"/>
      <c r="H17" s="917">
        <v>9</v>
      </c>
      <c r="I17" s="917"/>
      <c r="J17" s="579">
        <v>12.2</v>
      </c>
    </row>
    <row r="18" spans="2:10" x14ac:dyDescent="0.2">
      <c r="B18" s="578">
        <v>5</v>
      </c>
      <c r="C18" s="578">
        <v>1</v>
      </c>
      <c r="D18" s="578">
        <v>2</v>
      </c>
      <c r="E18" s="792" t="s">
        <v>891</v>
      </c>
      <c r="F18" s="792"/>
      <c r="G18" s="792"/>
      <c r="H18" s="917">
        <v>6.69</v>
      </c>
      <c r="I18" s="917"/>
      <c r="J18" s="579">
        <v>10.38</v>
      </c>
    </row>
    <row r="19" spans="2:10" x14ac:dyDescent="0.2">
      <c r="B19" s="578">
        <v>5</v>
      </c>
      <c r="C19" s="578">
        <v>1</v>
      </c>
      <c r="D19" s="578">
        <v>2</v>
      </c>
      <c r="E19" s="792" t="s">
        <v>335</v>
      </c>
      <c r="F19" s="792"/>
      <c r="G19" s="792"/>
      <c r="H19" s="917">
        <v>58.51</v>
      </c>
      <c r="I19" s="917"/>
      <c r="J19" s="579">
        <v>75.7</v>
      </c>
    </row>
    <row r="20" spans="2:10" x14ac:dyDescent="0.2">
      <c r="B20" s="578">
        <v>5</v>
      </c>
      <c r="C20" s="578">
        <v>2</v>
      </c>
      <c r="D20" s="578">
        <v>2</v>
      </c>
      <c r="E20" s="792" t="s">
        <v>963</v>
      </c>
      <c r="F20" s="792"/>
      <c r="G20" s="792"/>
      <c r="H20" s="917">
        <v>6.48</v>
      </c>
      <c r="I20" s="917"/>
      <c r="J20" s="579">
        <v>10.8</v>
      </c>
    </row>
    <row r="21" spans="2:10" x14ac:dyDescent="0.2">
      <c r="B21" s="578">
        <v>5</v>
      </c>
      <c r="C21" s="578">
        <v>1</v>
      </c>
      <c r="D21" s="578">
        <v>2</v>
      </c>
      <c r="E21" s="792" t="s">
        <v>892</v>
      </c>
      <c r="F21" s="792"/>
      <c r="G21" s="792"/>
      <c r="H21" s="917">
        <v>10.43</v>
      </c>
      <c r="I21" s="917"/>
      <c r="J21" s="579">
        <v>13.34</v>
      </c>
    </row>
    <row r="22" spans="2:10" x14ac:dyDescent="0.2">
      <c r="B22" s="578">
        <v>5</v>
      </c>
      <c r="C22" s="578">
        <v>1</v>
      </c>
      <c r="D22" s="578">
        <v>2</v>
      </c>
      <c r="E22" s="792" t="s">
        <v>350</v>
      </c>
      <c r="F22" s="792"/>
      <c r="G22" s="792"/>
      <c r="H22" s="917">
        <v>11.2</v>
      </c>
      <c r="I22" s="917"/>
      <c r="J22" s="579">
        <v>13.6</v>
      </c>
    </row>
    <row r="23" spans="2:10" x14ac:dyDescent="0.2">
      <c r="B23" s="578">
        <v>5</v>
      </c>
      <c r="C23" s="578">
        <v>2</v>
      </c>
      <c r="D23" s="578">
        <v>2</v>
      </c>
      <c r="E23" s="792" t="s">
        <v>893</v>
      </c>
      <c r="F23" s="792"/>
      <c r="G23" s="792"/>
      <c r="H23" s="917">
        <v>20</v>
      </c>
      <c r="I23" s="917"/>
      <c r="J23" s="579">
        <v>18</v>
      </c>
    </row>
    <row r="24" spans="2:10" x14ac:dyDescent="0.2">
      <c r="B24" s="578">
        <v>5</v>
      </c>
      <c r="C24" s="578">
        <v>1</v>
      </c>
      <c r="D24" s="578">
        <v>2</v>
      </c>
      <c r="E24" s="792" t="s">
        <v>894</v>
      </c>
      <c r="F24" s="792"/>
      <c r="G24" s="792"/>
      <c r="H24" s="917">
        <v>10.4</v>
      </c>
      <c r="I24" s="917"/>
      <c r="J24" s="579">
        <v>13.2</v>
      </c>
    </row>
    <row r="25" spans="2:10" x14ac:dyDescent="0.2">
      <c r="B25" s="578">
        <v>5</v>
      </c>
      <c r="C25" s="578">
        <v>2</v>
      </c>
      <c r="D25" s="578">
        <v>2</v>
      </c>
      <c r="E25" s="792" t="s">
        <v>189</v>
      </c>
      <c r="F25" s="792"/>
      <c r="G25" s="792"/>
      <c r="H25" s="917">
        <v>9.01</v>
      </c>
      <c r="I25" s="917"/>
      <c r="J25" s="579">
        <v>12.66</v>
      </c>
    </row>
    <row r="26" spans="2:10" x14ac:dyDescent="0.2">
      <c r="B26" s="578">
        <v>5</v>
      </c>
      <c r="C26" s="578">
        <v>1</v>
      </c>
      <c r="D26" s="578">
        <v>2</v>
      </c>
      <c r="E26" s="792" t="s">
        <v>1251</v>
      </c>
      <c r="F26" s="792"/>
      <c r="G26" s="792"/>
      <c r="H26" s="917">
        <v>2.86</v>
      </c>
      <c r="I26" s="917"/>
      <c r="J26" s="579">
        <v>7.16</v>
      </c>
    </row>
    <row r="27" spans="2:10" x14ac:dyDescent="0.2">
      <c r="B27" s="578">
        <v>5</v>
      </c>
      <c r="C27" s="578">
        <v>2</v>
      </c>
      <c r="D27" s="578">
        <v>2</v>
      </c>
      <c r="E27" s="792" t="s">
        <v>257</v>
      </c>
      <c r="F27" s="792"/>
      <c r="G27" s="792"/>
      <c r="H27" s="917">
        <v>3.2</v>
      </c>
      <c r="I27" s="917"/>
      <c r="J27" s="579">
        <v>7.2</v>
      </c>
    </row>
    <row r="28" spans="2:10" x14ac:dyDescent="0.2">
      <c r="B28" s="578">
        <v>5</v>
      </c>
      <c r="C28" s="578">
        <v>1</v>
      </c>
      <c r="D28" s="578">
        <v>2</v>
      </c>
      <c r="E28" s="792" t="s">
        <v>895</v>
      </c>
      <c r="F28" s="792"/>
      <c r="G28" s="792"/>
      <c r="H28" s="917">
        <v>44.22</v>
      </c>
      <c r="I28" s="917"/>
      <c r="J28" s="579">
        <v>35.47</v>
      </c>
    </row>
    <row r="29" spans="2:10" x14ac:dyDescent="0.2">
      <c r="B29" s="578">
        <v>5</v>
      </c>
      <c r="C29" s="578">
        <v>2</v>
      </c>
      <c r="D29" s="578">
        <v>2</v>
      </c>
      <c r="E29" s="792" t="s">
        <v>260</v>
      </c>
      <c r="F29" s="792"/>
      <c r="G29" s="792"/>
      <c r="H29" s="917">
        <v>5.76</v>
      </c>
      <c r="I29" s="917"/>
      <c r="J29" s="579">
        <v>10.4</v>
      </c>
    </row>
    <row r="30" spans="2:10" x14ac:dyDescent="0.2">
      <c r="B30" s="578">
        <v>5</v>
      </c>
      <c r="C30" s="578">
        <v>1</v>
      </c>
      <c r="D30" s="578">
        <v>2</v>
      </c>
      <c r="E30" s="792" t="s">
        <v>896</v>
      </c>
      <c r="F30" s="792"/>
      <c r="G30" s="792"/>
      <c r="H30" s="917">
        <v>15.09</v>
      </c>
      <c r="I30" s="917"/>
      <c r="J30" s="579">
        <v>17.010000000000002</v>
      </c>
    </row>
    <row r="31" spans="2:10" x14ac:dyDescent="0.2">
      <c r="B31" s="578">
        <v>5</v>
      </c>
      <c r="C31" s="578">
        <v>2</v>
      </c>
      <c r="D31" s="578">
        <v>2</v>
      </c>
      <c r="E31" s="792" t="s">
        <v>897</v>
      </c>
      <c r="F31" s="792"/>
      <c r="G31" s="792"/>
      <c r="H31" s="917">
        <v>9</v>
      </c>
      <c r="I31" s="917"/>
      <c r="J31" s="579">
        <v>12.2</v>
      </c>
    </row>
    <row r="32" spans="2:10" x14ac:dyDescent="0.2">
      <c r="B32" s="578">
        <v>5</v>
      </c>
      <c r="C32" s="578">
        <v>2</v>
      </c>
      <c r="D32" s="578">
        <v>2</v>
      </c>
      <c r="E32" s="792" t="s">
        <v>898</v>
      </c>
      <c r="F32" s="792"/>
      <c r="G32" s="792"/>
      <c r="H32" s="917">
        <v>6.98</v>
      </c>
      <c r="I32" s="917"/>
      <c r="J32" s="579">
        <v>11.08</v>
      </c>
    </row>
    <row r="33" spans="2:10" x14ac:dyDescent="0.2">
      <c r="B33" s="578">
        <v>5</v>
      </c>
      <c r="C33" s="578">
        <v>1</v>
      </c>
      <c r="D33" s="578">
        <v>2</v>
      </c>
      <c r="E33" s="792" t="s">
        <v>899</v>
      </c>
      <c r="F33" s="792"/>
      <c r="G33" s="792"/>
      <c r="H33" s="917">
        <v>10.199999999999999</v>
      </c>
      <c r="I33" s="917"/>
      <c r="J33" s="579">
        <v>13.1</v>
      </c>
    </row>
    <row r="34" spans="2:10" x14ac:dyDescent="0.2">
      <c r="B34" s="578">
        <v>5</v>
      </c>
      <c r="C34" s="578">
        <v>1</v>
      </c>
      <c r="D34" s="578">
        <v>2</v>
      </c>
      <c r="E34" s="792" t="s">
        <v>900</v>
      </c>
      <c r="F34" s="792"/>
      <c r="G34" s="792"/>
      <c r="H34" s="917">
        <v>8.51</v>
      </c>
      <c r="I34" s="917"/>
      <c r="J34" s="579">
        <v>12.42</v>
      </c>
    </row>
    <row r="35" spans="2:10" x14ac:dyDescent="0.2">
      <c r="B35" s="578">
        <v>5</v>
      </c>
      <c r="C35" s="578">
        <v>2</v>
      </c>
      <c r="D35" s="578">
        <v>2</v>
      </c>
      <c r="E35" s="792" t="s">
        <v>901</v>
      </c>
      <c r="F35" s="792"/>
      <c r="G35" s="792"/>
      <c r="H35" s="917">
        <v>2.08</v>
      </c>
      <c r="I35" s="917"/>
      <c r="J35" s="579">
        <v>5.8</v>
      </c>
    </row>
    <row r="36" spans="2:10" x14ac:dyDescent="0.2">
      <c r="B36" s="578">
        <v>5</v>
      </c>
      <c r="C36" s="578">
        <v>2</v>
      </c>
      <c r="D36" s="578">
        <v>2</v>
      </c>
      <c r="E36" s="792" t="s">
        <v>902</v>
      </c>
      <c r="F36" s="792"/>
      <c r="G36" s="792"/>
      <c r="H36" s="917">
        <v>2</v>
      </c>
      <c r="I36" s="917"/>
      <c r="J36" s="579">
        <v>5.7</v>
      </c>
    </row>
    <row r="37" spans="2:10" x14ac:dyDescent="0.2">
      <c r="B37" s="578">
        <v>5</v>
      </c>
      <c r="C37" s="578">
        <v>2</v>
      </c>
      <c r="D37" s="578">
        <v>2</v>
      </c>
      <c r="E37" s="792" t="s">
        <v>903</v>
      </c>
      <c r="F37" s="792"/>
      <c r="G37" s="792"/>
      <c r="H37" s="917">
        <v>2.08</v>
      </c>
      <c r="I37" s="917"/>
      <c r="J37" s="579">
        <v>5.8</v>
      </c>
    </row>
    <row r="38" spans="2:10" x14ac:dyDescent="0.2">
      <c r="B38" s="578">
        <v>5</v>
      </c>
      <c r="C38" s="578">
        <v>1</v>
      </c>
      <c r="D38" s="578">
        <v>2</v>
      </c>
      <c r="E38" s="792" t="s">
        <v>904</v>
      </c>
      <c r="F38" s="792"/>
      <c r="G38" s="792"/>
      <c r="H38" s="917">
        <v>20.59</v>
      </c>
      <c r="I38" s="917"/>
      <c r="J38" s="579">
        <v>18.64</v>
      </c>
    </row>
    <row r="39" spans="2:10" x14ac:dyDescent="0.2">
      <c r="B39" s="578">
        <v>5</v>
      </c>
      <c r="C39" s="578">
        <v>2</v>
      </c>
      <c r="D39" s="578">
        <v>2</v>
      </c>
      <c r="E39" s="792" t="s">
        <v>905</v>
      </c>
      <c r="F39" s="792"/>
      <c r="G39" s="792"/>
      <c r="H39" s="917">
        <v>9</v>
      </c>
      <c r="I39" s="917"/>
      <c r="J39" s="579">
        <v>12.2</v>
      </c>
    </row>
    <row r="40" spans="2:10" x14ac:dyDescent="0.2">
      <c r="B40" s="578">
        <v>5</v>
      </c>
      <c r="C40" s="578">
        <v>2</v>
      </c>
      <c r="D40" s="578">
        <v>2</v>
      </c>
      <c r="E40" s="792" t="s">
        <v>906</v>
      </c>
      <c r="F40" s="792"/>
      <c r="G40" s="792"/>
      <c r="H40" s="917">
        <v>3.75</v>
      </c>
      <c r="I40" s="917"/>
      <c r="J40" s="579">
        <v>7.75</v>
      </c>
    </row>
    <row r="41" spans="2:10" x14ac:dyDescent="0.2">
      <c r="B41" s="578">
        <v>5</v>
      </c>
      <c r="C41" s="578">
        <v>2</v>
      </c>
      <c r="D41" s="578">
        <v>2</v>
      </c>
      <c r="E41" s="792" t="s">
        <v>907</v>
      </c>
      <c r="F41" s="792"/>
      <c r="G41" s="792"/>
      <c r="H41" s="917">
        <v>3.75</v>
      </c>
      <c r="I41" s="917"/>
      <c r="J41" s="579">
        <v>7.75</v>
      </c>
    </row>
    <row r="42" spans="2:10" x14ac:dyDescent="0.2">
      <c r="B42" s="578">
        <v>5</v>
      </c>
      <c r="C42" s="578">
        <v>2</v>
      </c>
      <c r="D42" s="578">
        <v>2</v>
      </c>
      <c r="E42" s="792" t="s">
        <v>908</v>
      </c>
      <c r="F42" s="792"/>
      <c r="G42" s="792"/>
      <c r="H42" s="917">
        <v>5.66</v>
      </c>
      <c r="I42" s="917"/>
      <c r="J42" s="579">
        <v>9.6999999999999993</v>
      </c>
    </row>
    <row r="43" spans="2:10" x14ac:dyDescent="0.2">
      <c r="B43" s="578">
        <v>5</v>
      </c>
      <c r="C43" s="578">
        <v>2</v>
      </c>
      <c r="D43" s="578">
        <v>2</v>
      </c>
      <c r="E43" s="792" t="s">
        <v>909</v>
      </c>
      <c r="F43" s="792"/>
      <c r="G43" s="792"/>
      <c r="H43" s="917">
        <v>5.66</v>
      </c>
      <c r="I43" s="917"/>
      <c r="J43" s="579">
        <v>9.6999999999999993</v>
      </c>
    </row>
    <row r="44" spans="2:10" x14ac:dyDescent="0.2">
      <c r="B44" s="578">
        <v>5</v>
      </c>
      <c r="C44" s="578">
        <v>2</v>
      </c>
      <c r="D44" s="578">
        <v>2</v>
      </c>
      <c r="E44" s="792" t="s">
        <v>1252</v>
      </c>
      <c r="F44" s="792"/>
      <c r="G44" s="792"/>
      <c r="H44" s="917">
        <v>3.8</v>
      </c>
      <c r="I44" s="917"/>
      <c r="J44" s="579">
        <v>7.85</v>
      </c>
    </row>
    <row r="45" spans="2:10" x14ac:dyDescent="0.2">
      <c r="B45" s="578">
        <v>5</v>
      </c>
      <c r="C45" s="578">
        <v>2</v>
      </c>
      <c r="D45" s="578">
        <v>2</v>
      </c>
      <c r="E45" s="792" t="s">
        <v>1253</v>
      </c>
      <c r="F45" s="792"/>
      <c r="G45" s="792"/>
      <c r="H45" s="917">
        <v>3.8</v>
      </c>
      <c r="I45" s="917"/>
      <c r="J45" s="579">
        <v>7.85</v>
      </c>
    </row>
    <row r="46" spans="2:10" x14ac:dyDescent="0.2">
      <c r="B46" s="914" t="s">
        <v>190</v>
      </c>
      <c r="C46" s="914"/>
      <c r="D46" s="914"/>
      <c r="E46" s="914"/>
      <c r="F46" s="914"/>
      <c r="G46" s="914"/>
      <c r="H46" s="916">
        <v>309.71000000000004</v>
      </c>
      <c r="I46" s="916"/>
      <c r="J46" s="580">
        <v>404.66</v>
      </c>
    </row>
    <row r="47" spans="2:10" x14ac:dyDescent="0.2">
      <c r="B47" s="641"/>
      <c r="C47" s="642"/>
      <c r="D47" s="642"/>
      <c r="E47" s="642"/>
      <c r="F47" s="642"/>
      <c r="G47" s="642"/>
      <c r="H47" s="643"/>
      <c r="I47" s="644"/>
      <c r="J47" s="645"/>
    </row>
    <row r="48" spans="2:10" ht="12.75" customHeight="1" x14ac:dyDescent="0.2">
      <c r="B48" s="932" t="s">
        <v>431</v>
      </c>
      <c r="C48" s="933"/>
      <c r="D48" s="933"/>
      <c r="E48" s="933"/>
      <c r="F48" s="933"/>
      <c r="G48" s="933"/>
      <c r="H48" s="933"/>
      <c r="I48" s="933"/>
      <c r="J48" s="934"/>
    </row>
    <row r="49" spans="2:12" x14ac:dyDescent="0.2">
      <c r="B49" s="641"/>
      <c r="C49" s="642"/>
      <c r="D49" s="642"/>
      <c r="E49" s="642"/>
      <c r="F49" s="642"/>
      <c r="G49" s="642"/>
      <c r="H49" s="643"/>
      <c r="I49" s="644"/>
      <c r="J49" s="645"/>
    </row>
    <row r="50" spans="2:12" x14ac:dyDescent="0.2">
      <c r="B50" s="641"/>
      <c r="C50" s="642"/>
      <c r="D50" s="642"/>
      <c r="E50" s="642"/>
      <c r="F50" s="642"/>
      <c r="G50" s="642"/>
      <c r="H50" s="643"/>
      <c r="I50" s="644"/>
      <c r="J50" s="645"/>
    </row>
    <row r="51" spans="2:12" x14ac:dyDescent="0.2">
      <c r="B51" s="641"/>
      <c r="C51" s="642"/>
      <c r="D51" s="642"/>
      <c r="E51" s="642"/>
      <c r="F51" s="642"/>
      <c r="G51" s="642"/>
      <c r="H51" s="643"/>
      <c r="I51" s="644"/>
      <c r="J51" s="645"/>
    </row>
    <row r="52" spans="2:12" x14ac:dyDescent="0.2">
      <c r="B52" s="641"/>
      <c r="C52" s="642"/>
      <c r="D52" s="642"/>
      <c r="E52" s="642"/>
      <c r="F52" s="642"/>
      <c r="G52" s="642"/>
      <c r="H52" s="643"/>
      <c r="I52" s="644"/>
      <c r="J52" s="645"/>
    </row>
    <row r="53" spans="2:12" x14ac:dyDescent="0.2">
      <c r="B53" s="641"/>
      <c r="C53" s="642"/>
      <c r="D53" s="642"/>
      <c r="E53" s="642"/>
      <c r="F53" s="642"/>
      <c r="G53" s="642"/>
      <c r="H53" s="643"/>
      <c r="I53" s="644"/>
      <c r="J53" s="645"/>
    </row>
    <row r="54" spans="2:12" x14ac:dyDescent="0.2">
      <c r="B54" s="641"/>
      <c r="C54" s="642"/>
      <c r="D54" s="642"/>
      <c r="E54" s="642"/>
      <c r="F54" s="642"/>
      <c r="G54" s="642"/>
      <c r="H54" s="643"/>
      <c r="I54" s="644"/>
      <c r="J54" s="645"/>
    </row>
    <row r="55" spans="2:12" ht="61.5" customHeight="1" x14ac:dyDescent="0.2">
      <c r="B55" s="641"/>
      <c r="C55" s="642"/>
      <c r="D55" s="642"/>
      <c r="E55" s="642"/>
      <c r="F55" s="642"/>
      <c r="G55" s="642"/>
      <c r="H55" s="643"/>
      <c r="I55" s="644"/>
      <c r="J55" s="645"/>
    </row>
    <row r="56" spans="2:12" ht="12.75" customHeight="1" x14ac:dyDescent="0.2">
      <c r="B56" s="932" t="s">
        <v>181</v>
      </c>
      <c r="C56" s="933"/>
      <c r="D56" s="933"/>
      <c r="E56" s="933"/>
      <c r="F56" s="933"/>
      <c r="G56" s="933"/>
      <c r="H56" s="933"/>
      <c r="I56" s="933"/>
      <c r="J56" s="934"/>
    </row>
    <row r="57" spans="2:12" x14ac:dyDescent="0.2">
      <c r="B57" s="588" t="s">
        <v>110</v>
      </c>
      <c r="C57" s="573"/>
      <c r="D57" s="573"/>
      <c r="E57" s="573"/>
      <c r="F57" s="573"/>
      <c r="G57" s="573"/>
      <c r="H57" s="573"/>
      <c r="I57" s="573"/>
      <c r="J57" s="574"/>
    </row>
    <row r="58" spans="2:12" x14ac:dyDescent="0.2">
      <c r="B58" s="589" t="s">
        <v>175</v>
      </c>
      <c r="C58" s="589" t="s">
        <v>154</v>
      </c>
      <c r="D58" s="589" t="s">
        <v>155</v>
      </c>
      <c r="E58" s="589" t="s">
        <v>156</v>
      </c>
      <c r="F58" s="589" t="s">
        <v>176</v>
      </c>
      <c r="G58" s="938" t="s">
        <v>41</v>
      </c>
      <c r="H58" s="938"/>
      <c r="I58" s="938"/>
      <c r="J58" s="938"/>
    </row>
    <row r="59" spans="2:12" ht="12.75" customHeight="1" x14ac:dyDescent="0.2">
      <c r="B59" s="590" t="s">
        <v>192</v>
      </c>
      <c r="C59" s="590">
        <v>0.7</v>
      </c>
      <c r="D59" s="590">
        <v>0.7</v>
      </c>
      <c r="E59" s="590">
        <v>0.48999999999999994</v>
      </c>
      <c r="F59" s="590">
        <v>1</v>
      </c>
      <c r="G59" s="929" t="s">
        <v>912</v>
      </c>
      <c r="H59" s="929"/>
      <c r="I59" s="929"/>
      <c r="J59" s="929"/>
      <c r="L59" s="190"/>
    </row>
    <row r="60" spans="2:12" ht="12.75" customHeight="1" x14ac:dyDescent="0.2">
      <c r="B60" s="590" t="s">
        <v>193</v>
      </c>
      <c r="C60" s="590">
        <v>0.7</v>
      </c>
      <c r="D60" s="590">
        <v>2.1</v>
      </c>
      <c r="E60" s="590">
        <v>1.47</v>
      </c>
      <c r="F60" s="590">
        <v>3</v>
      </c>
      <c r="G60" s="929" t="s">
        <v>913</v>
      </c>
      <c r="H60" s="929"/>
      <c r="I60" s="929"/>
      <c r="J60" s="929"/>
      <c r="L60" s="190"/>
    </row>
    <row r="61" spans="2:12" ht="12.75" customHeight="1" x14ac:dyDescent="0.2">
      <c r="B61" s="590" t="s">
        <v>194</v>
      </c>
      <c r="C61" s="590">
        <v>0.9</v>
      </c>
      <c r="D61" s="590">
        <v>2.1</v>
      </c>
      <c r="E61" s="590">
        <v>1.8900000000000001</v>
      </c>
      <c r="F61" s="590">
        <v>6</v>
      </c>
      <c r="G61" s="929" t="s">
        <v>914</v>
      </c>
      <c r="H61" s="929"/>
      <c r="I61" s="929"/>
      <c r="J61" s="929"/>
      <c r="L61" s="190"/>
    </row>
    <row r="62" spans="2:12" ht="13.5" customHeight="1" x14ac:dyDescent="0.2">
      <c r="B62" s="590" t="s">
        <v>195</v>
      </c>
      <c r="C62" s="590">
        <v>0.9</v>
      </c>
      <c r="D62" s="590">
        <v>2.1</v>
      </c>
      <c r="E62" s="590">
        <v>1.8900000000000001</v>
      </c>
      <c r="F62" s="590">
        <v>19</v>
      </c>
      <c r="G62" s="929" t="s">
        <v>915</v>
      </c>
      <c r="H62" s="929"/>
      <c r="I62" s="929"/>
      <c r="J62" s="929"/>
      <c r="L62" s="190"/>
    </row>
    <row r="63" spans="2:12" ht="12.75" customHeight="1" x14ac:dyDescent="0.2">
      <c r="B63" s="590" t="s">
        <v>196</v>
      </c>
      <c r="C63" s="590">
        <v>0.9</v>
      </c>
      <c r="D63" s="590">
        <v>2.1</v>
      </c>
      <c r="E63" s="590">
        <v>1.8900000000000001</v>
      </c>
      <c r="F63" s="590">
        <v>2</v>
      </c>
      <c r="G63" s="929" t="s">
        <v>916</v>
      </c>
      <c r="H63" s="929"/>
      <c r="I63" s="929"/>
      <c r="J63" s="929"/>
      <c r="L63" s="190"/>
    </row>
    <row r="64" spans="2:12" ht="12.75" customHeight="1" x14ac:dyDescent="0.2">
      <c r="B64" s="590" t="s">
        <v>197</v>
      </c>
      <c r="C64" s="590">
        <v>1</v>
      </c>
      <c r="D64" s="590">
        <v>2.1</v>
      </c>
      <c r="E64" s="590">
        <v>2.1</v>
      </c>
      <c r="F64" s="590">
        <v>1</v>
      </c>
      <c r="G64" s="929" t="s">
        <v>915</v>
      </c>
      <c r="H64" s="929"/>
      <c r="I64" s="929"/>
      <c r="J64" s="929"/>
      <c r="L64" s="190"/>
    </row>
    <row r="65" spans="1:12" ht="12.75" customHeight="1" x14ac:dyDescent="0.2">
      <c r="B65" s="590" t="s">
        <v>198</v>
      </c>
      <c r="C65" s="590">
        <v>1.5</v>
      </c>
      <c r="D65" s="590">
        <v>1.9</v>
      </c>
      <c r="E65" s="590">
        <v>2.8499999999999996</v>
      </c>
      <c r="F65" s="590">
        <v>4</v>
      </c>
      <c r="G65" s="929" t="s">
        <v>917</v>
      </c>
      <c r="H65" s="929"/>
      <c r="I65" s="929"/>
      <c r="J65" s="929"/>
      <c r="L65" s="190"/>
    </row>
    <row r="66" spans="1:12" ht="12.75" customHeight="1" x14ac:dyDescent="0.2">
      <c r="B66" s="590" t="s">
        <v>345</v>
      </c>
      <c r="C66" s="590">
        <v>1.6</v>
      </c>
      <c r="D66" s="590">
        <v>2.1</v>
      </c>
      <c r="E66" s="590">
        <v>3.3600000000000003</v>
      </c>
      <c r="F66" s="590">
        <v>1</v>
      </c>
      <c r="G66" s="929" t="s">
        <v>918</v>
      </c>
      <c r="H66" s="929"/>
      <c r="I66" s="929"/>
      <c r="J66" s="929"/>
      <c r="L66" s="190"/>
    </row>
    <row r="67" spans="1:12" ht="12.75" customHeight="1" x14ac:dyDescent="0.2">
      <c r="B67" s="590" t="s">
        <v>351</v>
      </c>
      <c r="C67" s="590">
        <v>1.6</v>
      </c>
      <c r="D67" s="590">
        <v>2.1</v>
      </c>
      <c r="E67" s="590">
        <v>3.3600000000000003</v>
      </c>
      <c r="F67" s="590">
        <v>1</v>
      </c>
      <c r="G67" s="929" t="s">
        <v>919</v>
      </c>
      <c r="H67" s="929"/>
      <c r="I67" s="929"/>
      <c r="J67" s="929"/>
      <c r="L67" s="190"/>
    </row>
    <row r="68" spans="1:12" ht="12.75" customHeight="1" x14ac:dyDescent="0.2">
      <c r="B68" s="590" t="s">
        <v>406</v>
      </c>
      <c r="C68" s="590">
        <v>1.8</v>
      </c>
      <c r="D68" s="590">
        <v>2.2000000000000002</v>
      </c>
      <c r="E68" s="590">
        <v>3.9600000000000004</v>
      </c>
      <c r="F68" s="590">
        <v>1</v>
      </c>
      <c r="G68" s="929" t="s">
        <v>920</v>
      </c>
      <c r="H68" s="929"/>
      <c r="I68" s="929"/>
      <c r="J68" s="929"/>
      <c r="L68" s="190"/>
    </row>
    <row r="69" spans="1:12" x14ac:dyDescent="0.2">
      <c r="B69" s="588" t="s">
        <v>109</v>
      </c>
      <c r="C69" s="573"/>
      <c r="D69" s="573"/>
      <c r="E69" s="573"/>
      <c r="F69" s="573"/>
      <c r="G69" s="573"/>
      <c r="H69" s="573"/>
      <c r="I69" s="573"/>
      <c r="J69" s="574"/>
    </row>
    <row r="70" spans="1:12" x14ac:dyDescent="0.2">
      <c r="B70" s="589" t="s">
        <v>175</v>
      </c>
      <c r="C70" s="589" t="s">
        <v>154</v>
      </c>
      <c r="D70" s="589" t="s">
        <v>155</v>
      </c>
      <c r="E70" s="589" t="s">
        <v>156</v>
      </c>
      <c r="F70" s="589" t="s">
        <v>176</v>
      </c>
      <c r="G70" s="938" t="s">
        <v>41</v>
      </c>
      <c r="H70" s="938"/>
      <c r="I70" s="938"/>
      <c r="J70" s="938"/>
    </row>
    <row r="71" spans="1:12" ht="12.75" customHeight="1" x14ac:dyDescent="0.2">
      <c r="B71" s="590" t="s">
        <v>201</v>
      </c>
      <c r="C71" s="590">
        <v>0.6</v>
      </c>
      <c r="D71" s="590">
        <v>1.7</v>
      </c>
      <c r="E71" s="590">
        <v>1.02</v>
      </c>
      <c r="F71" s="590">
        <v>2</v>
      </c>
      <c r="G71" s="929" t="s">
        <v>921</v>
      </c>
      <c r="H71" s="929"/>
      <c r="I71" s="929"/>
      <c r="J71" s="929"/>
    </row>
    <row r="72" spans="1:12" ht="12.75" customHeight="1" x14ac:dyDescent="0.2">
      <c r="B72" s="590" t="s">
        <v>200</v>
      </c>
      <c r="C72" s="590">
        <v>0.8</v>
      </c>
      <c r="D72" s="590">
        <v>0.4</v>
      </c>
      <c r="E72" s="590">
        <v>0.32000000000000006</v>
      </c>
      <c r="F72" s="590">
        <v>10</v>
      </c>
      <c r="G72" s="929" t="s">
        <v>921</v>
      </c>
      <c r="H72" s="929"/>
      <c r="I72" s="929"/>
      <c r="J72" s="929"/>
    </row>
    <row r="73" spans="1:12" ht="12.75" customHeight="1" x14ac:dyDescent="0.2">
      <c r="B73" s="590" t="s">
        <v>226</v>
      </c>
      <c r="C73" s="590">
        <v>1.2</v>
      </c>
      <c r="D73" s="590">
        <v>1.1000000000000001</v>
      </c>
      <c r="E73" s="590">
        <v>1.32</v>
      </c>
      <c r="F73" s="590">
        <v>1</v>
      </c>
      <c r="G73" s="929" t="s">
        <v>922</v>
      </c>
      <c r="H73" s="929"/>
      <c r="I73" s="929"/>
      <c r="J73" s="929"/>
    </row>
    <row r="74" spans="1:12" ht="12.75" customHeight="1" x14ac:dyDescent="0.2">
      <c r="B74" s="590" t="s">
        <v>349</v>
      </c>
      <c r="C74" s="590">
        <v>1.3</v>
      </c>
      <c r="D74" s="590">
        <v>1.7</v>
      </c>
      <c r="E74" s="590">
        <v>2.21</v>
      </c>
      <c r="F74" s="590">
        <v>13</v>
      </c>
      <c r="G74" s="929" t="s">
        <v>923</v>
      </c>
      <c r="H74" s="929"/>
      <c r="I74" s="929"/>
      <c r="J74" s="929"/>
    </row>
    <row r="75" spans="1:12" x14ac:dyDescent="0.2">
      <c r="B75" s="591" t="s">
        <v>35</v>
      </c>
      <c r="C75" s="591" t="s">
        <v>30</v>
      </c>
      <c r="D75" s="962" t="s">
        <v>41</v>
      </c>
      <c r="E75" s="962"/>
      <c r="F75" s="962"/>
      <c r="G75" s="962"/>
      <c r="H75" s="962"/>
      <c r="I75" s="962"/>
      <c r="J75" s="591" t="s">
        <v>31</v>
      </c>
    </row>
    <row r="76" spans="1:12" x14ac:dyDescent="0.2">
      <c r="B76" s="599" t="s">
        <v>462</v>
      </c>
      <c r="C76" s="600"/>
      <c r="D76" s="601" t="s">
        <v>4</v>
      </c>
      <c r="E76" s="601"/>
      <c r="F76" s="601"/>
      <c r="G76" s="601"/>
      <c r="H76" s="601"/>
      <c r="I76" s="601"/>
      <c r="J76" s="602"/>
    </row>
    <row r="77" spans="1:12" ht="12.75" customHeight="1" x14ac:dyDescent="0.2">
      <c r="A77" s="179"/>
      <c r="B77" s="592" t="s">
        <v>463</v>
      </c>
      <c r="C77" s="592">
        <v>99059</v>
      </c>
      <c r="D77" s="930" t="s">
        <v>1370</v>
      </c>
      <c r="E77" s="930"/>
      <c r="F77" s="930"/>
      <c r="G77" s="930"/>
      <c r="H77" s="930"/>
      <c r="I77" s="930"/>
      <c r="J77" s="592" t="s">
        <v>115</v>
      </c>
    </row>
    <row r="78" spans="1:12" x14ac:dyDescent="0.2">
      <c r="A78" s="179"/>
      <c r="B78" s="822" t="s">
        <v>153</v>
      </c>
      <c r="C78" s="822"/>
      <c r="D78" s="822"/>
      <c r="E78" s="822"/>
      <c r="F78" s="822"/>
      <c r="G78" s="822"/>
      <c r="H78" s="822" t="s">
        <v>160</v>
      </c>
      <c r="I78" s="822"/>
      <c r="J78" s="575" t="s">
        <v>157</v>
      </c>
    </row>
    <row r="79" spans="1:12" x14ac:dyDescent="0.2">
      <c r="A79" s="179"/>
      <c r="B79" s="792" t="s">
        <v>1256</v>
      </c>
      <c r="C79" s="792"/>
      <c r="D79" s="792"/>
      <c r="E79" s="792"/>
      <c r="F79" s="792"/>
      <c r="G79" s="792"/>
      <c r="H79" s="793">
        <v>158</v>
      </c>
      <c r="I79" s="794"/>
      <c r="J79" s="918" t="s">
        <v>160</v>
      </c>
    </row>
    <row r="80" spans="1:12" x14ac:dyDescent="0.2">
      <c r="A80" s="179" t="s">
        <v>463</v>
      </c>
      <c r="B80" s="795" t="s">
        <v>158</v>
      </c>
      <c r="C80" s="795"/>
      <c r="D80" s="795"/>
      <c r="E80" s="795"/>
      <c r="F80" s="795"/>
      <c r="G80" s="795"/>
      <c r="H80" s="796">
        <v>158</v>
      </c>
      <c r="I80" s="796"/>
      <c r="J80" s="918"/>
    </row>
    <row r="81" spans="1:10" x14ac:dyDescent="0.2">
      <c r="A81" s="179"/>
      <c r="B81" s="592" t="s">
        <v>464</v>
      </c>
      <c r="C81" s="592">
        <v>101001131</v>
      </c>
      <c r="D81" s="930" t="s">
        <v>1372</v>
      </c>
      <c r="E81" s="930"/>
      <c r="F81" s="930"/>
      <c r="G81" s="930"/>
      <c r="H81" s="930"/>
      <c r="I81" s="930"/>
      <c r="J81" s="592" t="s">
        <v>36</v>
      </c>
    </row>
    <row r="82" spans="1:10" x14ac:dyDescent="0.2">
      <c r="B82" s="575" t="s">
        <v>153</v>
      </c>
      <c r="C82" s="931"/>
      <c r="D82" s="931"/>
      <c r="E82" s="931"/>
      <c r="F82" s="575" t="s">
        <v>159</v>
      </c>
      <c r="G82" s="575" t="s">
        <v>154</v>
      </c>
      <c r="H82" s="822" t="s">
        <v>156</v>
      </c>
      <c r="I82" s="822"/>
      <c r="J82" s="575" t="s">
        <v>157</v>
      </c>
    </row>
    <row r="83" spans="1:10" x14ac:dyDescent="0.2">
      <c r="A83" s="179" t="s">
        <v>464</v>
      </c>
      <c r="B83" s="914" t="s">
        <v>158</v>
      </c>
      <c r="C83" s="914"/>
      <c r="D83" s="914"/>
      <c r="E83" s="914"/>
      <c r="F83" s="596">
        <v>158</v>
      </c>
      <c r="G83" s="596">
        <v>2.2000000000000002</v>
      </c>
      <c r="H83" s="796">
        <v>347.6</v>
      </c>
      <c r="I83" s="796"/>
      <c r="J83" s="594" t="s">
        <v>156</v>
      </c>
    </row>
    <row r="84" spans="1:10" x14ac:dyDescent="0.2">
      <c r="A84" s="179"/>
      <c r="B84" s="592" t="s">
        <v>465</v>
      </c>
      <c r="C84" s="592" t="s">
        <v>1206</v>
      </c>
      <c r="D84" s="930" t="s">
        <v>1207</v>
      </c>
      <c r="E84" s="930"/>
      <c r="F84" s="930"/>
      <c r="G84" s="930"/>
      <c r="H84" s="930"/>
      <c r="I84" s="930"/>
      <c r="J84" s="592" t="s">
        <v>36</v>
      </c>
    </row>
    <row r="85" spans="1:10" x14ac:dyDescent="0.2">
      <c r="B85" s="575" t="s">
        <v>153</v>
      </c>
      <c r="C85" s="931"/>
      <c r="D85" s="931"/>
      <c r="E85" s="931"/>
      <c r="F85" s="575" t="s">
        <v>159</v>
      </c>
      <c r="G85" s="575" t="s">
        <v>154</v>
      </c>
      <c r="H85" s="822" t="s">
        <v>156</v>
      </c>
      <c r="I85" s="822"/>
      <c r="J85" s="575" t="s">
        <v>157</v>
      </c>
    </row>
    <row r="86" spans="1:10" x14ac:dyDescent="0.2">
      <c r="A86" s="179" t="s">
        <v>465</v>
      </c>
      <c r="B86" s="914" t="s">
        <v>158</v>
      </c>
      <c r="C86" s="914"/>
      <c r="D86" s="914"/>
      <c r="E86" s="914"/>
      <c r="F86" s="596">
        <v>3</v>
      </c>
      <c r="G86" s="596">
        <v>2</v>
      </c>
      <c r="H86" s="796">
        <v>6</v>
      </c>
      <c r="I86" s="796"/>
      <c r="J86" s="594" t="s">
        <v>156</v>
      </c>
    </row>
    <row r="87" spans="1:10" x14ac:dyDescent="0.2">
      <c r="A87" s="179"/>
      <c r="B87" s="592" t="s">
        <v>466</v>
      </c>
      <c r="C87" s="592" t="s">
        <v>1208</v>
      </c>
      <c r="D87" s="930" t="s">
        <v>1211</v>
      </c>
      <c r="E87" s="930"/>
      <c r="F87" s="930"/>
      <c r="G87" s="930"/>
      <c r="H87" s="930"/>
      <c r="I87" s="930"/>
      <c r="J87" s="592" t="s">
        <v>36</v>
      </c>
    </row>
    <row r="88" spans="1:10" x14ac:dyDescent="0.2">
      <c r="B88" s="575" t="s">
        <v>153</v>
      </c>
      <c r="C88" s="931"/>
      <c r="D88" s="931"/>
      <c r="E88" s="931"/>
      <c r="F88" s="575" t="s">
        <v>159</v>
      </c>
      <c r="G88" s="575" t="s">
        <v>154</v>
      </c>
      <c r="H88" s="822" t="s">
        <v>156</v>
      </c>
      <c r="I88" s="822"/>
      <c r="J88" s="575" t="s">
        <v>157</v>
      </c>
    </row>
    <row r="89" spans="1:10" x14ac:dyDescent="0.2">
      <c r="A89" s="179" t="s">
        <v>466</v>
      </c>
      <c r="B89" s="914" t="s">
        <v>158</v>
      </c>
      <c r="C89" s="914"/>
      <c r="D89" s="914"/>
      <c r="E89" s="914"/>
      <c r="F89" s="596">
        <v>3</v>
      </c>
      <c r="G89" s="596">
        <v>2</v>
      </c>
      <c r="H89" s="796">
        <v>6</v>
      </c>
      <c r="I89" s="796"/>
      <c r="J89" s="594" t="s">
        <v>156</v>
      </c>
    </row>
    <row r="90" spans="1:10" x14ac:dyDescent="0.2">
      <c r="A90" s="179"/>
      <c r="B90" s="592" t="s">
        <v>467</v>
      </c>
      <c r="C90" s="592" t="s">
        <v>1209</v>
      </c>
      <c r="D90" s="930" t="s">
        <v>1210</v>
      </c>
      <c r="E90" s="930"/>
      <c r="F90" s="930"/>
      <c r="G90" s="930"/>
      <c r="H90" s="930"/>
      <c r="I90" s="930"/>
      <c r="J90" s="592" t="s">
        <v>36</v>
      </c>
    </row>
    <row r="91" spans="1:10" x14ac:dyDescent="0.2">
      <c r="B91" s="575" t="s">
        <v>153</v>
      </c>
      <c r="C91" s="931"/>
      <c r="D91" s="931"/>
      <c r="E91" s="931"/>
      <c r="F91" s="575" t="s">
        <v>159</v>
      </c>
      <c r="G91" s="575" t="s">
        <v>154</v>
      </c>
      <c r="H91" s="822" t="s">
        <v>156</v>
      </c>
      <c r="I91" s="822"/>
      <c r="J91" s="575" t="s">
        <v>157</v>
      </c>
    </row>
    <row r="92" spans="1:10" x14ac:dyDescent="0.2">
      <c r="A92" s="179" t="s">
        <v>467</v>
      </c>
      <c r="B92" s="914" t="s">
        <v>158</v>
      </c>
      <c r="C92" s="914"/>
      <c r="D92" s="914"/>
      <c r="E92" s="914"/>
      <c r="F92" s="596">
        <v>3</v>
      </c>
      <c r="G92" s="596">
        <v>2</v>
      </c>
      <c r="H92" s="796">
        <v>6</v>
      </c>
      <c r="I92" s="796"/>
      <c r="J92" s="594" t="s">
        <v>156</v>
      </c>
    </row>
    <row r="93" spans="1:10" x14ac:dyDescent="0.2">
      <c r="B93" s="592" t="s">
        <v>556</v>
      </c>
      <c r="C93" s="592">
        <v>98525</v>
      </c>
      <c r="D93" s="930" t="s">
        <v>1373</v>
      </c>
      <c r="E93" s="930"/>
      <c r="F93" s="930"/>
      <c r="G93" s="930"/>
      <c r="H93" s="930"/>
      <c r="I93" s="930"/>
      <c r="J93" s="592" t="s">
        <v>36</v>
      </c>
    </row>
    <row r="94" spans="1:10" x14ac:dyDescent="0.2">
      <c r="A94" s="179"/>
      <c r="B94" s="822" t="s">
        <v>153</v>
      </c>
      <c r="C94" s="822"/>
      <c r="D94" s="822"/>
      <c r="E94" s="822"/>
      <c r="F94" s="822"/>
      <c r="G94" s="822"/>
      <c r="H94" s="822" t="s">
        <v>156</v>
      </c>
      <c r="I94" s="822"/>
      <c r="J94" s="575" t="s">
        <v>157</v>
      </c>
    </row>
    <row r="95" spans="1:10" x14ac:dyDescent="0.2">
      <c r="A95" s="179"/>
      <c r="B95" s="792" t="s">
        <v>1286</v>
      </c>
      <c r="C95" s="792"/>
      <c r="D95" s="792"/>
      <c r="E95" s="792"/>
      <c r="F95" s="792"/>
      <c r="G95" s="792"/>
      <c r="H95" s="793">
        <v>1065</v>
      </c>
      <c r="I95" s="794"/>
      <c r="J95" s="918" t="s">
        <v>156</v>
      </c>
    </row>
    <row r="96" spans="1:10" x14ac:dyDescent="0.2">
      <c r="A96" s="179" t="s">
        <v>556</v>
      </c>
      <c r="B96" s="795" t="s">
        <v>158</v>
      </c>
      <c r="C96" s="795"/>
      <c r="D96" s="795"/>
      <c r="E96" s="795"/>
      <c r="F96" s="795"/>
      <c r="G96" s="795"/>
      <c r="H96" s="796">
        <v>1065</v>
      </c>
      <c r="I96" s="796"/>
      <c r="J96" s="918"/>
    </row>
    <row r="97" spans="1:10" x14ac:dyDescent="0.2">
      <c r="A97" s="179"/>
      <c r="B97" s="592" t="s">
        <v>557</v>
      </c>
      <c r="C97" s="592">
        <v>95877</v>
      </c>
      <c r="D97" s="930" t="s">
        <v>1375</v>
      </c>
      <c r="E97" s="930"/>
      <c r="F97" s="930"/>
      <c r="G97" s="930"/>
      <c r="H97" s="930"/>
      <c r="I97" s="930"/>
      <c r="J97" s="592" t="s">
        <v>429</v>
      </c>
    </row>
    <row r="98" spans="1:10" x14ac:dyDescent="0.2">
      <c r="A98" s="179"/>
      <c r="B98" s="575" t="s">
        <v>153</v>
      </c>
      <c r="C98" s="931" t="s">
        <v>403</v>
      </c>
      <c r="D98" s="931"/>
      <c r="E98" s="931"/>
      <c r="F98" s="575" t="s">
        <v>162</v>
      </c>
      <c r="G98" s="575" t="s">
        <v>428</v>
      </c>
      <c r="H98" s="822" t="s">
        <v>429</v>
      </c>
      <c r="I98" s="822"/>
      <c r="J98" s="575" t="s">
        <v>157</v>
      </c>
    </row>
    <row r="99" spans="1:10" x14ac:dyDescent="0.2">
      <c r="A99" s="179" t="s">
        <v>557</v>
      </c>
      <c r="B99" s="914" t="s">
        <v>158</v>
      </c>
      <c r="C99" s="914"/>
      <c r="D99" s="914"/>
      <c r="E99" s="914"/>
      <c r="F99" s="596">
        <v>213</v>
      </c>
      <c r="G99" s="596">
        <v>3</v>
      </c>
      <c r="H99" s="796">
        <v>639</v>
      </c>
      <c r="I99" s="796"/>
      <c r="J99" s="594" t="s">
        <v>430</v>
      </c>
    </row>
    <row r="100" spans="1:10" ht="12.75" customHeight="1" x14ac:dyDescent="0.2">
      <c r="A100" s="179"/>
      <c r="B100" s="592" t="s">
        <v>558</v>
      </c>
      <c r="C100" s="592" t="s">
        <v>540</v>
      </c>
      <c r="D100" s="919" t="s">
        <v>579</v>
      </c>
      <c r="E100" s="920"/>
      <c r="F100" s="920"/>
      <c r="G100" s="920"/>
      <c r="H100" s="920"/>
      <c r="I100" s="921"/>
      <c r="J100" s="592" t="s">
        <v>98</v>
      </c>
    </row>
    <row r="101" spans="1:10" x14ac:dyDescent="0.2">
      <c r="A101" s="179"/>
      <c r="B101" s="936" t="s">
        <v>153</v>
      </c>
      <c r="C101" s="936"/>
      <c r="D101" s="936"/>
      <c r="E101" s="936"/>
      <c r="F101" s="936"/>
      <c r="G101" s="936"/>
      <c r="H101" s="936"/>
      <c r="I101" s="597" t="s">
        <v>32</v>
      </c>
      <c r="J101" s="575" t="s">
        <v>157</v>
      </c>
    </row>
    <row r="102" spans="1:10" x14ac:dyDescent="0.2">
      <c r="A102" s="179"/>
      <c r="B102" s="937"/>
      <c r="C102" s="937"/>
      <c r="D102" s="937"/>
      <c r="E102" s="937"/>
      <c r="F102" s="937"/>
      <c r="G102" s="937"/>
      <c r="H102" s="937"/>
      <c r="I102" s="593">
        <v>1</v>
      </c>
      <c r="J102" s="918" t="s">
        <v>32</v>
      </c>
    </row>
    <row r="103" spans="1:10" x14ac:dyDescent="0.2">
      <c r="A103" s="179" t="s">
        <v>558</v>
      </c>
      <c r="B103" s="795" t="s">
        <v>158</v>
      </c>
      <c r="C103" s="795"/>
      <c r="D103" s="795"/>
      <c r="E103" s="795"/>
      <c r="F103" s="795"/>
      <c r="G103" s="795"/>
      <c r="H103" s="795"/>
      <c r="I103" s="595">
        <v>1</v>
      </c>
      <c r="J103" s="918"/>
    </row>
    <row r="104" spans="1:10" ht="12.75" customHeight="1" x14ac:dyDescent="0.2">
      <c r="A104" s="179"/>
      <c r="B104" s="592" t="s">
        <v>559</v>
      </c>
      <c r="C104" s="592">
        <v>101003101</v>
      </c>
      <c r="D104" s="919" t="s">
        <v>1377</v>
      </c>
      <c r="E104" s="920"/>
      <c r="F104" s="920"/>
      <c r="G104" s="920"/>
      <c r="H104" s="920"/>
      <c r="I104" s="921"/>
      <c r="J104" s="592" t="s">
        <v>98</v>
      </c>
    </row>
    <row r="105" spans="1:10" x14ac:dyDescent="0.2">
      <c r="A105" s="179"/>
      <c r="B105" s="936" t="s">
        <v>153</v>
      </c>
      <c r="C105" s="936"/>
      <c r="D105" s="936"/>
      <c r="E105" s="936"/>
      <c r="F105" s="936"/>
      <c r="G105" s="936"/>
      <c r="H105" s="936"/>
      <c r="I105" s="597" t="s">
        <v>32</v>
      </c>
      <c r="J105" s="575" t="s">
        <v>157</v>
      </c>
    </row>
    <row r="106" spans="1:10" x14ac:dyDescent="0.2">
      <c r="A106" s="179"/>
      <c r="B106" s="937"/>
      <c r="C106" s="937"/>
      <c r="D106" s="937"/>
      <c r="E106" s="937"/>
      <c r="F106" s="937"/>
      <c r="G106" s="937"/>
      <c r="H106" s="937"/>
      <c r="I106" s="593">
        <v>1</v>
      </c>
      <c r="J106" s="918" t="s">
        <v>32</v>
      </c>
    </row>
    <row r="107" spans="1:10" x14ac:dyDescent="0.2">
      <c r="A107" s="179" t="s">
        <v>559</v>
      </c>
      <c r="B107" s="795" t="s">
        <v>158</v>
      </c>
      <c r="C107" s="795"/>
      <c r="D107" s="795"/>
      <c r="E107" s="795"/>
      <c r="F107" s="795"/>
      <c r="G107" s="795"/>
      <c r="H107" s="795"/>
      <c r="I107" s="595">
        <v>1</v>
      </c>
      <c r="J107" s="918"/>
    </row>
    <row r="108" spans="1:10" ht="12.75" customHeight="1" x14ac:dyDescent="0.2">
      <c r="A108" s="179"/>
      <c r="B108" s="592" t="s">
        <v>578</v>
      </c>
      <c r="C108" s="592">
        <v>201002161</v>
      </c>
      <c r="D108" s="919" t="s">
        <v>1378</v>
      </c>
      <c r="E108" s="920"/>
      <c r="F108" s="920"/>
      <c r="G108" s="920"/>
      <c r="H108" s="920"/>
      <c r="I108" s="921"/>
      <c r="J108" s="592" t="s">
        <v>98</v>
      </c>
    </row>
    <row r="109" spans="1:10" x14ac:dyDescent="0.2">
      <c r="A109" s="179"/>
      <c r="B109" s="936" t="s">
        <v>153</v>
      </c>
      <c r="C109" s="936"/>
      <c r="D109" s="936"/>
      <c r="E109" s="936"/>
      <c r="F109" s="936"/>
      <c r="G109" s="936"/>
      <c r="H109" s="936"/>
      <c r="I109" s="597" t="s">
        <v>32</v>
      </c>
      <c r="J109" s="575" t="s">
        <v>157</v>
      </c>
    </row>
    <row r="110" spans="1:10" x14ac:dyDescent="0.2">
      <c r="A110" s="179"/>
      <c r="B110" s="937"/>
      <c r="C110" s="937"/>
      <c r="D110" s="937"/>
      <c r="E110" s="937"/>
      <c r="F110" s="937"/>
      <c r="G110" s="937"/>
      <c r="H110" s="937"/>
      <c r="I110" s="593">
        <v>10</v>
      </c>
      <c r="J110" s="918" t="s">
        <v>32</v>
      </c>
    </row>
    <row r="111" spans="1:10" x14ac:dyDescent="0.2">
      <c r="A111" s="179" t="s">
        <v>578</v>
      </c>
      <c r="B111" s="795" t="s">
        <v>158</v>
      </c>
      <c r="C111" s="795"/>
      <c r="D111" s="795"/>
      <c r="E111" s="795"/>
      <c r="F111" s="795"/>
      <c r="G111" s="795"/>
      <c r="H111" s="795"/>
      <c r="I111" s="595">
        <v>10</v>
      </c>
      <c r="J111" s="918"/>
    </row>
    <row r="112" spans="1:10" x14ac:dyDescent="0.2">
      <c r="A112" s="179"/>
      <c r="B112" s="599" t="s">
        <v>468</v>
      </c>
      <c r="C112" s="600"/>
      <c r="D112" s="601" t="s">
        <v>560</v>
      </c>
      <c r="E112" s="601"/>
      <c r="F112" s="601"/>
      <c r="G112" s="601"/>
      <c r="H112" s="601"/>
      <c r="I112" s="601"/>
      <c r="J112" s="602"/>
    </row>
    <row r="113" spans="1:10" x14ac:dyDescent="0.2">
      <c r="A113" s="179"/>
      <c r="B113" s="592" t="s">
        <v>469</v>
      </c>
      <c r="C113" s="592">
        <v>401002000</v>
      </c>
      <c r="D113" s="919" t="s">
        <v>1379</v>
      </c>
      <c r="E113" s="920"/>
      <c r="F113" s="920"/>
      <c r="G113" s="920"/>
      <c r="H113" s="920"/>
      <c r="I113" s="921"/>
      <c r="J113" s="592" t="s">
        <v>638</v>
      </c>
    </row>
    <row r="114" spans="1:10" x14ac:dyDescent="0.2">
      <c r="A114" s="179"/>
      <c r="B114" s="936" t="s">
        <v>153</v>
      </c>
      <c r="C114" s="936"/>
      <c r="D114" s="936"/>
      <c r="E114" s="936"/>
      <c r="F114" s="936"/>
      <c r="G114" s="936"/>
      <c r="H114" s="936"/>
      <c r="I114" s="597" t="s">
        <v>162</v>
      </c>
      <c r="J114" s="575" t="s">
        <v>157</v>
      </c>
    </row>
    <row r="115" spans="1:10" x14ac:dyDescent="0.2">
      <c r="A115" s="179"/>
      <c r="B115" s="937" t="s">
        <v>1202</v>
      </c>
      <c r="C115" s="937"/>
      <c r="D115" s="937"/>
      <c r="E115" s="937"/>
      <c r="F115" s="937"/>
      <c r="G115" s="937"/>
      <c r="H115" s="937"/>
      <c r="I115" s="593">
        <v>724.87</v>
      </c>
      <c r="J115" s="918" t="s">
        <v>162</v>
      </c>
    </row>
    <row r="116" spans="1:10" x14ac:dyDescent="0.2">
      <c r="A116" s="179" t="s">
        <v>469</v>
      </c>
      <c r="B116" s="795" t="s">
        <v>158</v>
      </c>
      <c r="C116" s="795"/>
      <c r="D116" s="795"/>
      <c r="E116" s="795"/>
      <c r="F116" s="795"/>
      <c r="G116" s="795"/>
      <c r="H116" s="795"/>
      <c r="I116" s="595">
        <v>724.87</v>
      </c>
      <c r="J116" s="918"/>
    </row>
    <row r="117" spans="1:10" x14ac:dyDescent="0.2">
      <c r="B117" s="599" t="s">
        <v>470</v>
      </c>
      <c r="C117" s="600"/>
      <c r="D117" s="601" t="s">
        <v>209</v>
      </c>
      <c r="E117" s="601"/>
      <c r="F117" s="601"/>
      <c r="G117" s="601"/>
      <c r="H117" s="601"/>
      <c r="I117" s="601"/>
      <c r="J117" s="602"/>
    </row>
    <row r="118" spans="1:10" x14ac:dyDescent="0.2">
      <c r="B118" s="599" t="s">
        <v>471</v>
      </c>
      <c r="C118" s="600"/>
      <c r="D118" s="601" t="s">
        <v>408</v>
      </c>
      <c r="E118" s="601"/>
      <c r="F118" s="601"/>
      <c r="G118" s="601"/>
      <c r="H118" s="601"/>
      <c r="I118" s="601"/>
      <c r="J118" s="602"/>
    </row>
    <row r="119" spans="1:10" ht="12.75" customHeight="1" x14ac:dyDescent="0.2">
      <c r="B119" s="592" t="s">
        <v>690</v>
      </c>
      <c r="C119" s="592">
        <v>100899</v>
      </c>
      <c r="D119" s="930" t="s">
        <v>1365</v>
      </c>
      <c r="E119" s="930"/>
      <c r="F119" s="930"/>
      <c r="G119" s="930"/>
      <c r="H119" s="930"/>
      <c r="I119" s="930"/>
      <c r="J119" s="592" t="s">
        <v>115</v>
      </c>
    </row>
    <row r="120" spans="1:10" x14ac:dyDescent="0.2">
      <c r="B120" s="822" t="s">
        <v>153</v>
      </c>
      <c r="C120" s="822"/>
      <c r="D120" s="822"/>
      <c r="E120" s="822"/>
      <c r="F120" s="822"/>
      <c r="G120" s="575" t="s">
        <v>160</v>
      </c>
      <c r="H120" s="575" t="s">
        <v>32</v>
      </c>
      <c r="I120" s="575" t="s">
        <v>409</v>
      </c>
      <c r="J120" s="603" t="s">
        <v>157</v>
      </c>
    </row>
    <row r="121" spans="1:10" x14ac:dyDescent="0.2">
      <c r="B121" s="792" t="s">
        <v>588</v>
      </c>
      <c r="C121" s="792"/>
      <c r="D121" s="792"/>
      <c r="E121" s="792"/>
      <c r="F121" s="792"/>
      <c r="G121" s="596">
        <v>6</v>
      </c>
      <c r="H121" s="596">
        <v>75</v>
      </c>
      <c r="I121" s="593">
        <v>450</v>
      </c>
      <c r="J121" s="966" t="s">
        <v>409</v>
      </c>
    </row>
    <row r="122" spans="1:10" x14ac:dyDescent="0.2">
      <c r="B122" s="792" t="s">
        <v>1201</v>
      </c>
      <c r="C122" s="792"/>
      <c r="D122" s="792"/>
      <c r="E122" s="792"/>
      <c r="F122" s="792"/>
      <c r="G122" s="596">
        <v>3</v>
      </c>
      <c r="H122" s="596">
        <v>36</v>
      </c>
      <c r="I122" s="593">
        <v>108</v>
      </c>
      <c r="J122" s="967"/>
    </row>
    <row r="123" spans="1:10" x14ac:dyDescent="0.2">
      <c r="B123" s="792" t="s">
        <v>616</v>
      </c>
      <c r="C123" s="792"/>
      <c r="D123" s="792"/>
      <c r="E123" s="792"/>
      <c r="F123" s="792"/>
      <c r="G123" s="596">
        <v>4</v>
      </c>
      <c r="H123" s="596">
        <v>16</v>
      </c>
      <c r="I123" s="593">
        <v>64</v>
      </c>
      <c r="J123" s="967"/>
    </row>
    <row r="124" spans="1:10" x14ac:dyDescent="0.2">
      <c r="A124" s="179" t="s">
        <v>690</v>
      </c>
      <c r="B124" s="795" t="s">
        <v>158</v>
      </c>
      <c r="C124" s="795"/>
      <c r="D124" s="795"/>
      <c r="E124" s="795"/>
      <c r="F124" s="795"/>
      <c r="G124" s="795"/>
      <c r="H124" s="795"/>
      <c r="I124" s="595">
        <v>622</v>
      </c>
      <c r="J124" s="968"/>
    </row>
    <row r="125" spans="1:10" ht="12.75" customHeight="1" x14ac:dyDescent="0.2">
      <c r="B125" s="592" t="s">
        <v>691</v>
      </c>
      <c r="C125" s="592">
        <v>95583</v>
      </c>
      <c r="D125" s="930" t="s">
        <v>1381</v>
      </c>
      <c r="E125" s="930"/>
      <c r="F125" s="930"/>
      <c r="G125" s="930"/>
      <c r="H125" s="930"/>
      <c r="I125" s="930"/>
      <c r="J125" s="592" t="s">
        <v>673</v>
      </c>
    </row>
    <row r="126" spans="1:10" x14ac:dyDescent="0.2">
      <c r="B126" s="936" t="s">
        <v>153</v>
      </c>
      <c r="C126" s="936"/>
      <c r="D126" s="936"/>
      <c r="E126" s="936"/>
      <c r="F126" s="936"/>
      <c r="G126" s="936"/>
      <c r="H126" s="936"/>
      <c r="I126" s="575" t="s">
        <v>418</v>
      </c>
      <c r="J126" s="575" t="s">
        <v>157</v>
      </c>
    </row>
    <row r="127" spans="1:10" ht="15" customHeight="1" x14ac:dyDescent="0.2">
      <c r="B127" s="937" t="s">
        <v>570</v>
      </c>
      <c r="C127" s="937"/>
      <c r="D127" s="937"/>
      <c r="E127" s="937"/>
      <c r="F127" s="937"/>
      <c r="G127" s="937"/>
      <c r="H127" s="937"/>
      <c r="I127" s="593">
        <v>201.8</v>
      </c>
      <c r="J127" s="937" t="s">
        <v>418</v>
      </c>
    </row>
    <row r="128" spans="1:10" x14ac:dyDescent="0.2">
      <c r="B128" s="937" t="s">
        <v>1091</v>
      </c>
      <c r="C128" s="937"/>
      <c r="D128" s="937"/>
      <c r="E128" s="937"/>
      <c r="F128" s="937"/>
      <c r="G128" s="937"/>
      <c r="H128" s="937"/>
      <c r="I128" s="593">
        <v>65.3</v>
      </c>
      <c r="J128" s="937"/>
    </row>
    <row r="129" spans="1:10" x14ac:dyDescent="0.2">
      <c r="A129" s="179" t="s">
        <v>691</v>
      </c>
      <c r="B129" s="795" t="s">
        <v>158</v>
      </c>
      <c r="C129" s="795"/>
      <c r="D129" s="795"/>
      <c r="E129" s="795"/>
      <c r="F129" s="795"/>
      <c r="G129" s="795"/>
      <c r="H129" s="795"/>
      <c r="I129" s="595">
        <v>267.10000000000002</v>
      </c>
      <c r="J129" s="937"/>
    </row>
    <row r="130" spans="1:10" ht="12.75" customHeight="1" x14ac:dyDescent="0.2">
      <c r="B130" s="592" t="s">
        <v>692</v>
      </c>
      <c r="C130" s="592">
        <v>95576</v>
      </c>
      <c r="D130" s="930" t="s">
        <v>1383</v>
      </c>
      <c r="E130" s="930"/>
      <c r="F130" s="930"/>
      <c r="G130" s="930"/>
      <c r="H130" s="930"/>
      <c r="I130" s="930"/>
      <c r="J130" s="592" t="s">
        <v>673</v>
      </c>
    </row>
    <row r="131" spans="1:10" x14ac:dyDescent="0.2">
      <c r="B131" s="822" t="s">
        <v>153</v>
      </c>
      <c r="C131" s="822"/>
      <c r="D131" s="822"/>
      <c r="E131" s="822"/>
      <c r="F131" s="822"/>
      <c r="G131" s="822"/>
      <c r="H131" s="822"/>
      <c r="I131" s="597" t="s">
        <v>418</v>
      </c>
      <c r="J131" s="575" t="s">
        <v>157</v>
      </c>
    </row>
    <row r="132" spans="1:10" x14ac:dyDescent="0.2">
      <c r="B132" s="792" t="s">
        <v>570</v>
      </c>
      <c r="C132" s="792"/>
      <c r="D132" s="792"/>
      <c r="E132" s="792"/>
      <c r="F132" s="792"/>
      <c r="G132" s="792"/>
      <c r="H132" s="792"/>
      <c r="I132" s="593">
        <v>383.3</v>
      </c>
      <c r="J132" s="575"/>
    </row>
    <row r="133" spans="1:10" x14ac:dyDescent="0.2">
      <c r="B133" s="792" t="s">
        <v>1091</v>
      </c>
      <c r="C133" s="792"/>
      <c r="D133" s="792"/>
      <c r="E133" s="792"/>
      <c r="F133" s="792"/>
      <c r="G133" s="792"/>
      <c r="H133" s="792"/>
      <c r="I133" s="593">
        <v>237.9</v>
      </c>
      <c r="J133" s="937" t="s">
        <v>418</v>
      </c>
    </row>
    <row r="134" spans="1:10" x14ac:dyDescent="0.2">
      <c r="A134" s="179" t="s">
        <v>692</v>
      </c>
      <c r="B134" s="795" t="s">
        <v>158</v>
      </c>
      <c r="C134" s="795"/>
      <c r="D134" s="795"/>
      <c r="E134" s="795"/>
      <c r="F134" s="795"/>
      <c r="G134" s="795"/>
      <c r="H134" s="795"/>
      <c r="I134" s="595">
        <v>621.20000000000005</v>
      </c>
      <c r="J134" s="937"/>
    </row>
    <row r="135" spans="1:10" ht="12.75" customHeight="1" x14ac:dyDescent="0.2">
      <c r="B135" s="592" t="s">
        <v>693</v>
      </c>
      <c r="C135" s="592">
        <v>95577</v>
      </c>
      <c r="D135" s="930" t="s">
        <v>1385</v>
      </c>
      <c r="E135" s="930"/>
      <c r="F135" s="930"/>
      <c r="G135" s="930"/>
      <c r="H135" s="930"/>
      <c r="I135" s="930"/>
      <c r="J135" s="592" t="s">
        <v>673</v>
      </c>
    </row>
    <row r="136" spans="1:10" x14ac:dyDescent="0.2">
      <c r="B136" s="822" t="s">
        <v>153</v>
      </c>
      <c r="C136" s="822"/>
      <c r="D136" s="822"/>
      <c r="E136" s="822"/>
      <c r="F136" s="822"/>
      <c r="G136" s="822"/>
      <c r="H136" s="822"/>
      <c r="I136" s="597" t="s">
        <v>418</v>
      </c>
      <c r="J136" s="575" t="s">
        <v>157</v>
      </c>
    </row>
    <row r="137" spans="1:10" x14ac:dyDescent="0.2">
      <c r="B137" s="792" t="s">
        <v>570</v>
      </c>
      <c r="C137" s="792"/>
      <c r="D137" s="792"/>
      <c r="E137" s="792"/>
      <c r="F137" s="792"/>
      <c r="G137" s="792"/>
      <c r="H137" s="792"/>
      <c r="I137" s="593">
        <v>527.79999999999995</v>
      </c>
      <c r="J137" s="575"/>
    </row>
    <row r="138" spans="1:10" x14ac:dyDescent="0.2">
      <c r="A138" s="179" t="s">
        <v>693</v>
      </c>
      <c r="B138" s="795" t="s">
        <v>158</v>
      </c>
      <c r="C138" s="795"/>
      <c r="D138" s="795"/>
      <c r="E138" s="795"/>
      <c r="F138" s="795"/>
      <c r="G138" s="795"/>
      <c r="H138" s="795"/>
      <c r="I138" s="595">
        <v>527.79999999999995</v>
      </c>
      <c r="J138" s="598"/>
    </row>
    <row r="139" spans="1:10" ht="12.75" customHeight="1" x14ac:dyDescent="0.2">
      <c r="B139" s="592" t="s">
        <v>694</v>
      </c>
      <c r="C139" s="592">
        <v>95601</v>
      </c>
      <c r="D139" s="930" t="s">
        <v>1387</v>
      </c>
      <c r="E139" s="930"/>
      <c r="F139" s="930"/>
      <c r="G139" s="930"/>
      <c r="H139" s="930"/>
      <c r="I139" s="930"/>
      <c r="J139" s="592" t="s">
        <v>98</v>
      </c>
    </row>
    <row r="140" spans="1:10" x14ac:dyDescent="0.2">
      <c r="B140" s="822" t="s">
        <v>153</v>
      </c>
      <c r="C140" s="822"/>
      <c r="D140" s="822"/>
      <c r="E140" s="822"/>
      <c r="F140" s="822"/>
      <c r="G140" s="822"/>
      <c r="H140" s="822"/>
      <c r="I140" s="597" t="s">
        <v>32</v>
      </c>
      <c r="J140" s="575" t="s">
        <v>157</v>
      </c>
    </row>
    <row r="141" spans="1:10" x14ac:dyDescent="0.2">
      <c r="B141" s="792" t="s">
        <v>570</v>
      </c>
      <c r="C141" s="792"/>
      <c r="D141" s="792"/>
      <c r="E141" s="792"/>
      <c r="F141" s="792"/>
      <c r="G141" s="792"/>
      <c r="H141" s="792"/>
      <c r="I141" s="593">
        <v>91</v>
      </c>
      <c r="J141" s="937" t="s">
        <v>32</v>
      </c>
    </row>
    <row r="142" spans="1:10" x14ac:dyDescent="0.2">
      <c r="B142" s="792" t="s">
        <v>1091</v>
      </c>
      <c r="C142" s="792"/>
      <c r="D142" s="792"/>
      <c r="E142" s="792"/>
      <c r="F142" s="792"/>
      <c r="G142" s="792"/>
      <c r="H142" s="792"/>
      <c r="I142" s="593">
        <v>36</v>
      </c>
      <c r="J142" s="937"/>
    </row>
    <row r="143" spans="1:10" x14ac:dyDescent="0.2">
      <c r="A143" s="179" t="s">
        <v>694</v>
      </c>
      <c r="B143" s="795" t="s">
        <v>158</v>
      </c>
      <c r="C143" s="795"/>
      <c r="D143" s="795"/>
      <c r="E143" s="795"/>
      <c r="F143" s="795"/>
      <c r="G143" s="795"/>
      <c r="H143" s="795"/>
      <c r="I143" s="595">
        <v>127</v>
      </c>
      <c r="J143" s="937"/>
    </row>
    <row r="144" spans="1:10" ht="12.75" customHeight="1" x14ac:dyDescent="0.2">
      <c r="B144" s="592" t="s">
        <v>695</v>
      </c>
      <c r="C144" s="592" t="s">
        <v>541</v>
      </c>
      <c r="D144" s="930" t="s">
        <v>460</v>
      </c>
      <c r="E144" s="930"/>
      <c r="F144" s="930"/>
      <c r="G144" s="930"/>
      <c r="H144" s="930"/>
      <c r="I144" s="930"/>
      <c r="J144" s="592" t="s">
        <v>98</v>
      </c>
    </row>
    <row r="145" spans="1:10" x14ac:dyDescent="0.2">
      <c r="B145" s="822" t="s">
        <v>153</v>
      </c>
      <c r="C145" s="822"/>
      <c r="D145" s="822"/>
      <c r="E145" s="822"/>
      <c r="F145" s="822"/>
      <c r="G145" s="822"/>
      <c r="H145" s="822"/>
      <c r="I145" s="597" t="s">
        <v>31</v>
      </c>
      <c r="J145" s="575" t="s">
        <v>157</v>
      </c>
    </row>
    <row r="146" spans="1:10" x14ac:dyDescent="0.2">
      <c r="B146" s="792" t="s">
        <v>1203</v>
      </c>
      <c r="C146" s="792"/>
      <c r="D146" s="792"/>
      <c r="E146" s="792"/>
      <c r="F146" s="792"/>
      <c r="G146" s="792"/>
      <c r="H146" s="792"/>
      <c r="I146" s="593">
        <v>1</v>
      </c>
      <c r="J146" s="937" t="s">
        <v>31</v>
      </c>
    </row>
    <row r="147" spans="1:10" x14ac:dyDescent="0.2">
      <c r="A147" s="179" t="s">
        <v>695</v>
      </c>
      <c r="B147" s="795" t="s">
        <v>158</v>
      </c>
      <c r="C147" s="795"/>
      <c r="D147" s="795"/>
      <c r="E147" s="795"/>
      <c r="F147" s="795"/>
      <c r="G147" s="795"/>
      <c r="H147" s="795"/>
      <c r="I147" s="595">
        <v>1</v>
      </c>
      <c r="J147" s="937"/>
    </row>
    <row r="148" spans="1:10" x14ac:dyDescent="0.2">
      <c r="B148" s="599" t="s">
        <v>472</v>
      </c>
      <c r="C148" s="600"/>
      <c r="D148" s="601" t="s">
        <v>410</v>
      </c>
      <c r="E148" s="601"/>
      <c r="F148" s="601"/>
      <c r="G148" s="601"/>
      <c r="H148" s="601"/>
      <c r="I148" s="601"/>
      <c r="J148" s="602"/>
    </row>
    <row r="149" spans="1:10" ht="12.75" customHeight="1" x14ac:dyDescent="0.2">
      <c r="B149" s="592" t="s">
        <v>696</v>
      </c>
      <c r="C149" s="592">
        <v>96523</v>
      </c>
      <c r="D149" s="802" t="s">
        <v>1389</v>
      </c>
      <c r="E149" s="803"/>
      <c r="F149" s="803"/>
      <c r="G149" s="803"/>
      <c r="H149" s="803"/>
      <c r="I149" s="804"/>
      <c r="J149" s="592" t="s">
        <v>638</v>
      </c>
    </row>
    <row r="150" spans="1:10" x14ac:dyDescent="0.2">
      <c r="B150" s="808" t="s">
        <v>153</v>
      </c>
      <c r="C150" s="809"/>
      <c r="D150" s="809"/>
      <c r="E150" s="809"/>
      <c r="F150" s="810"/>
      <c r="G150" s="597" t="s">
        <v>411</v>
      </c>
      <c r="H150" s="597" t="s">
        <v>412</v>
      </c>
      <c r="I150" s="575" t="s">
        <v>162</v>
      </c>
      <c r="J150" s="575" t="s">
        <v>157</v>
      </c>
    </row>
    <row r="151" spans="1:10" x14ac:dyDescent="0.2">
      <c r="B151" s="799" t="s">
        <v>570</v>
      </c>
      <c r="C151" s="800"/>
      <c r="D151" s="800"/>
      <c r="E151" s="800"/>
      <c r="F151" s="801"/>
      <c r="G151" s="596">
        <v>12.68</v>
      </c>
      <c r="H151" s="596">
        <v>1.6</v>
      </c>
      <c r="I151" s="593">
        <v>20.288</v>
      </c>
      <c r="J151" s="846" t="s">
        <v>413</v>
      </c>
    </row>
    <row r="152" spans="1:10" x14ac:dyDescent="0.2">
      <c r="A152" s="179" t="s">
        <v>696</v>
      </c>
      <c r="B152" s="805" t="s">
        <v>158</v>
      </c>
      <c r="C152" s="806"/>
      <c r="D152" s="806"/>
      <c r="E152" s="806"/>
      <c r="F152" s="806"/>
      <c r="G152" s="806"/>
      <c r="H152" s="807"/>
      <c r="I152" s="595">
        <v>20.288</v>
      </c>
      <c r="J152" s="847"/>
    </row>
    <row r="153" spans="1:10" ht="12.75" customHeight="1" x14ac:dyDescent="0.2">
      <c r="B153" s="592" t="s">
        <v>697</v>
      </c>
      <c r="C153" s="592">
        <v>96617</v>
      </c>
      <c r="D153" s="802" t="s">
        <v>1391</v>
      </c>
      <c r="E153" s="803"/>
      <c r="F153" s="803"/>
      <c r="G153" s="803"/>
      <c r="H153" s="803"/>
      <c r="I153" s="804"/>
      <c r="J153" s="592" t="s">
        <v>36</v>
      </c>
    </row>
    <row r="154" spans="1:10" x14ac:dyDescent="0.2">
      <c r="B154" s="808" t="s">
        <v>153</v>
      </c>
      <c r="C154" s="809"/>
      <c r="D154" s="809"/>
      <c r="E154" s="809"/>
      <c r="F154" s="809"/>
      <c r="G154" s="809"/>
      <c r="H154" s="810"/>
      <c r="I154" s="575" t="s">
        <v>414</v>
      </c>
      <c r="J154" s="575" t="s">
        <v>157</v>
      </c>
    </row>
    <row r="155" spans="1:10" x14ac:dyDescent="0.2">
      <c r="B155" s="811" t="s">
        <v>153</v>
      </c>
      <c r="C155" s="928"/>
      <c r="D155" s="812"/>
      <c r="E155" s="597" t="s">
        <v>160</v>
      </c>
      <c r="F155" s="597" t="s">
        <v>154</v>
      </c>
      <c r="G155" s="811" t="s">
        <v>32</v>
      </c>
      <c r="H155" s="812"/>
      <c r="I155" s="597" t="s">
        <v>156</v>
      </c>
      <c r="J155" s="813" t="s">
        <v>415</v>
      </c>
    </row>
    <row r="156" spans="1:10" x14ac:dyDescent="0.2">
      <c r="B156" s="827" t="s">
        <v>571</v>
      </c>
      <c r="C156" s="828"/>
      <c r="D156" s="829"/>
      <c r="E156" s="624">
        <v>0.66</v>
      </c>
      <c r="F156" s="624">
        <v>0.66</v>
      </c>
      <c r="G156" s="844">
        <v>1</v>
      </c>
      <c r="H156" s="845"/>
      <c r="I156" s="616">
        <v>0.43560000000000004</v>
      </c>
      <c r="J156" s="814"/>
    </row>
    <row r="157" spans="1:10" x14ac:dyDescent="0.2">
      <c r="B157" s="827" t="s">
        <v>571</v>
      </c>
      <c r="C157" s="828"/>
      <c r="D157" s="829"/>
      <c r="E157" s="624">
        <v>0.5</v>
      </c>
      <c r="F157" s="624">
        <v>0.5</v>
      </c>
      <c r="G157" s="844">
        <v>49</v>
      </c>
      <c r="H157" s="845"/>
      <c r="I157" s="616">
        <v>12.25</v>
      </c>
      <c r="J157" s="814"/>
    </row>
    <row r="158" spans="1:10" x14ac:dyDescent="0.2">
      <c r="B158" s="827" t="s">
        <v>1257</v>
      </c>
      <c r="C158" s="828"/>
      <c r="D158" s="829"/>
      <c r="E158" s="624">
        <v>1.25</v>
      </c>
      <c r="F158" s="624">
        <v>0.5</v>
      </c>
      <c r="G158" s="844">
        <v>17</v>
      </c>
      <c r="H158" s="845"/>
      <c r="I158" s="616">
        <v>10.625</v>
      </c>
      <c r="J158" s="814"/>
    </row>
    <row r="159" spans="1:10" x14ac:dyDescent="0.2">
      <c r="A159" s="179" t="s">
        <v>697</v>
      </c>
      <c r="B159" s="805" t="s">
        <v>158</v>
      </c>
      <c r="C159" s="806"/>
      <c r="D159" s="806"/>
      <c r="E159" s="806"/>
      <c r="F159" s="806"/>
      <c r="G159" s="806"/>
      <c r="H159" s="807"/>
      <c r="I159" s="595">
        <v>23.310600000000001</v>
      </c>
      <c r="J159" s="815"/>
    </row>
    <row r="160" spans="1:10" ht="25.5" customHeight="1" x14ac:dyDescent="0.2">
      <c r="B160" s="592" t="s">
        <v>698</v>
      </c>
      <c r="C160" s="592">
        <v>96534</v>
      </c>
      <c r="D160" s="802" t="s">
        <v>1393</v>
      </c>
      <c r="E160" s="803"/>
      <c r="F160" s="803"/>
      <c r="G160" s="803"/>
      <c r="H160" s="803"/>
      <c r="I160" s="804"/>
      <c r="J160" s="592" t="s">
        <v>36</v>
      </c>
    </row>
    <row r="161" spans="1:10" x14ac:dyDescent="0.2">
      <c r="B161" s="808" t="s">
        <v>153</v>
      </c>
      <c r="C161" s="809"/>
      <c r="D161" s="809"/>
      <c r="E161" s="809"/>
      <c r="F161" s="809"/>
      <c r="G161" s="809"/>
      <c r="H161" s="810"/>
      <c r="I161" s="597" t="s">
        <v>416</v>
      </c>
      <c r="J161" s="575" t="s">
        <v>157</v>
      </c>
    </row>
    <row r="162" spans="1:10" x14ac:dyDescent="0.2">
      <c r="B162" s="799" t="s">
        <v>570</v>
      </c>
      <c r="C162" s="800"/>
      <c r="D162" s="800"/>
      <c r="E162" s="800"/>
      <c r="F162" s="800"/>
      <c r="G162" s="800"/>
      <c r="H162" s="801"/>
      <c r="I162" s="593">
        <v>103.67</v>
      </c>
      <c r="J162" s="842" t="s">
        <v>417</v>
      </c>
    </row>
    <row r="163" spans="1:10" x14ac:dyDescent="0.2">
      <c r="A163" s="179" t="s">
        <v>698</v>
      </c>
      <c r="B163" s="805" t="s">
        <v>158</v>
      </c>
      <c r="C163" s="806"/>
      <c r="D163" s="806"/>
      <c r="E163" s="806"/>
      <c r="F163" s="806"/>
      <c r="G163" s="806"/>
      <c r="H163" s="807"/>
      <c r="I163" s="595">
        <v>103.67</v>
      </c>
      <c r="J163" s="843"/>
    </row>
    <row r="164" spans="1:10" ht="12.75" customHeight="1" x14ac:dyDescent="0.2">
      <c r="B164" s="592" t="s">
        <v>699</v>
      </c>
      <c r="C164" s="592">
        <v>96543</v>
      </c>
      <c r="D164" s="802" t="s">
        <v>1395</v>
      </c>
      <c r="E164" s="803"/>
      <c r="F164" s="803"/>
      <c r="G164" s="803"/>
      <c r="H164" s="803"/>
      <c r="I164" s="804"/>
      <c r="J164" s="592" t="s">
        <v>673</v>
      </c>
    </row>
    <row r="165" spans="1:10" x14ac:dyDescent="0.2">
      <c r="B165" s="808" t="s">
        <v>153</v>
      </c>
      <c r="C165" s="809"/>
      <c r="D165" s="809"/>
      <c r="E165" s="809"/>
      <c r="F165" s="809"/>
      <c r="G165" s="809"/>
      <c r="H165" s="810"/>
      <c r="I165" s="597" t="s">
        <v>418</v>
      </c>
      <c r="J165" s="575" t="s">
        <v>157</v>
      </c>
    </row>
    <row r="166" spans="1:10" x14ac:dyDescent="0.2">
      <c r="B166" s="799" t="s">
        <v>570</v>
      </c>
      <c r="C166" s="800"/>
      <c r="D166" s="800"/>
      <c r="E166" s="800"/>
      <c r="F166" s="800"/>
      <c r="G166" s="800"/>
      <c r="H166" s="801"/>
      <c r="I166" s="593">
        <v>271.40000000000003</v>
      </c>
      <c r="J166" s="842" t="s">
        <v>419</v>
      </c>
    </row>
    <row r="167" spans="1:10" x14ac:dyDescent="0.2">
      <c r="A167" s="179" t="s">
        <v>699</v>
      </c>
      <c r="B167" s="805" t="s">
        <v>158</v>
      </c>
      <c r="C167" s="806"/>
      <c r="D167" s="806"/>
      <c r="E167" s="806"/>
      <c r="F167" s="806"/>
      <c r="G167" s="806"/>
      <c r="H167" s="807"/>
      <c r="I167" s="595">
        <v>271.40000000000003</v>
      </c>
      <c r="J167" s="843"/>
    </row>
    <row r="168" spans="1:10" ht="12.75" customHeight="1" x14ac:dyDescent="0.2">
      <c r="B168" s="592" t="s">
        <v>700</v>
      </c>
      <c r="C168" s="592">
        <v>96545</v>
      </c>
      <c r="D168" s="802" t="s">
        <v>1397</v>
      </c>
      <c r="E168" s="803"/>
      <c r="F168" s="803"/>
      <c r="G168" s="803"/>
      <c r="H168" s="803"/>
      <c r="I168" s="804"/>
      <c r="J168" s="592" t="s">
        <v>673</v>
      </c>
    </row>
    <row r="169" spans="1:10" x14ac:dyDescent="0.2">
      <c r="B169" s="808" t="s">
        <v>153</v>
      </c>
      <c r="C169" s="809"/>
      <c r="D169" s="809"/>
      <c r="E169" s="809"/>
      <c r="F169" s="809"/>
      <c r="G169" s="809"/>
      <c r="H169" s="810"/>
      <c r="I169" s="597" t="s">
        <v>418</v>
      </c>
      <c r="J169" s="575" t="s">
        <v>157</v>
      </c>
    </row>
    <row r="170" spans="1:10" x14ac:dyDescent="0.2">
      <c r="B170" s="799" t="s">
        <v>570</v>
      </c>
      <c r="C170" s="800"/>
      <c r="D170" s="800"/>
      <c r="E170" s="800"/>
      <c r="F170" s="800"/>
      <c r="G170" s="800"/>
      <c r="H170" s="801"/>
      <c r="I170" s="593">
        <v>31.1</v>
      </c>
      <c r="J170" s="842" t="s">
        <v>419</v>
      </c>
    </row>
    <row r="171" spans="1:10" x14ac:dyDescent="0.2">
      <c r="A171" s="179" t="s">
        <v>700</v>
      </c>
      <c r="B171" s="805" t="s">
        <v>158</v>
      </c>
      <c r="C171" s="806"/>
      <c r="D171" s="806"/>
      <c r="E171" s="806"/>
      <c r="F171" s="806"/>
      <c r="G171" s="806"/>
      <c r="H171" s="807"/>
      <c r="I171" s="595">
        <v>31.1</v>
      </c>
      <c r="J171" s="843"/>
    </row>
    <row r="172" spans="1:10" ht="12.75" customHeight="1" x14ac:dyDescent="0.2">
      <c r="B172" s="592" t="s">
        <v>701</v>
      </c>
      <c r="C172" s="592">
        <v>96546</v>
      </c>
      <c r="D172" s="802" t="s">
        <v>1399</v>
      </c>
      <c r="E172" s="803"/>
      <c r="F172" s="803"/>
      <c r="G172" s="803"/>
      <c r="H172" s="803"/>
      <c r="I172" s="804"/>
      <c r="J172" s="592" t="s">
        <v>673</v>
      </c>
    </row>
    <row r="173" spans="1:10" x14ac:dyDescent="0.2">
      <c r="B173" s="808" t="s">
        <v>153</v>
      </c>
      <c r="C173" s="809"/>
      <c r="D173" s="809"/>
      <c r="E173" s="809"/>
      <c r="F173" s="809"/>
      <c r="G173" s="809"/>
      <c r="H173" s="810"/>
      <c r="I173" s="597" t="s">
        <v>418</v>
      </c>
      <c r="J173" s="575" t="s">
        <v>157</v>
      </c>
    </row>
    <row r="174" spans="1:10" x14ac:dyDescent="0.2">
      <c r="B174" s="799" t="s">
        <v>570</v>
      </c>
      <c r="C174" s="800"/>
      <c r="D174" s="800"/>
      <c r="E174" s="800"/>
      <c r="F174" s="800"/>
      <c r="G174" s="800"/>
      <c r="H174" s="801"/>
      <c r="I174" s="593">
        <v>260.40000000000003</v>
      </c>
      <c r="J174" s="842" t="s">
        <v>419</v>
      </c>
    </row>
    <row r="175" spans="1:10" x14ac:dyDescent="0.2">
      <c r="A175" s="179" t="s">
        <v>701</v>
      </c>
      <c r="B175" s="805" t="s">
        <v>158</v>
      </c>
      <c r="C175" s="806"/>
      <c r="D175" s="806"/>
      <c r="E175" s="806"/>
      <c r="F175" s="806"/>
      <c r="G175" s="806"/>
      <c r="H175" s="807"/>
      <c r="I175" s="595">
        <v>260.40000000000003</v>
      </c>
      <c r="J175" s="843"/>
    </row>
    <row r="176" spans="1:10" ht="12.75" customHeight="1" x14ac:dyDescent="0.2">
      <c r="B176" s="592" t="s">
        <v>702</v>
      </c>
      <c r="C176" s="592">
        <v>104920</v>
      </c>
      <c r="D176" s="802" t="s">
        <v>1401</v>
      </c>
      <c r="E176" s="803"/>
      <c r="F176" s="803"/>
      <c r="G176" s="803"/>
      <c r="H176" s="803"/>
      <c r="I176" s="804"/>
      <c r="J176" s="592" t="s">
        <v>673</v>
      </c>
    </row>
    <row r="177" spans="1:10" x14ac:dyDescent="0.2">
      <c r="B177" s="808" t="s">
        <v>153</v>
      </c>
      <c r="C177" s="809"/>
      <c r="D177" s="809"/>
      <c r="E177" s="809"/>
      <c r="F177" s="809"/>
      <c r="G177" s="809"/>
      <c r="H177" s="810"/>
      <c r="I177" s="597" t="s">
        <v>418</v>
      </c>
      <c r="J177" s="575" t="s">
        <v>157</v>
      </c>
    </row>
    <row r="178" spans="1:10" x14ac:dyDescent="0.2">
      <c r="B178" s="799" t="s">
        <v>570</v>
      </c>
      <c r="C178" s="800"/>
      <c r="D178" s="800"/>
      <c r="E178" s="800"/>
      <c r="F178" s="800"/>
      <c r="G178" s="800"/>
      <c r="H178" s="801"/>
      <c r="I178" s="593">
        <v>113.6</v>
      </c>
      <c r="J178" s="842" t="s">
        <v>419</v>
      </c>
    </row>
    <row r="179" spans="1:10" x14ac:dyDescent="0.2">
      <c r="A179" s="179" t="s">
        <v>702</v>
      </c>
      <c r="B179" s="805" t="s">
        <v>158</v>
      </c>
      <c r="C179" s="806"/>
      <c r="D179" s="806"/>
      <c r="E179" s="806"/>
      <c r="F179" s="806"/>
      <c r="G179" s="806"/>
      <c r="H179" s="807"/>
      <c r="I179" s="595">
        <v>113.6</v>
      </c>
      <c r="J179" s="843"/>
    </row>
    <row r="180" spans="1:10" ht="12.75" customHeight="1" x14ac:dyDescent="0.2">
      <c r="B180" s="592" t="s">
        <v>703</v>
      </c>
      <c r="C180" s="592">
        <v>94965</v>
      </c>
      <c r="D180" s="802" t="s">
        <v>1403</v>
      </c>
      <c r="E180" s="803"/>
      <c r="F180" s="803"/>
      <c r="G180" s="803"/>
      <c r="H180" s="803"/>
      <c r="I180" s="804"/>
      <c r="J180" s="592" t="s">
        <v>638</v>
      </c>
    </row>
    <row r="181" spans="1:10" x14ac:dyDescent="0.2">
      <c r="B181" s="808" t="s">
        <v>153</v>
      </c>
      <c r="C181" s="809"/>
      <c r="D181" s="809"/>
      <c r="E181" s="809"/>
      <c r="F181" s="809"/>
      <c r="G181" s="809"/>
      <c r="H181" s="810"/>
      <c r="I181" s="597" t="s">
        <v>162</v>
      </c>
      <c r="J181" s="575" t="s">
        <v>157</v>
      </c>
    </row>
    <row r="182" spans="1:10" x14ac:dyDescent="0.2">
      <c r="B182" s="799" t="s">
        <v>570</v>
      </c>
      <c r="C182" s="800"/>
      <c r="D182" s="800"/>
      <c r="E182" s="800"/>
      <c r="F182" s="800"/>
      <c r="G182" s="800"/>
      <c r="H182" s="801"/>
      <c r="I182" s="593">
        <v>12.68</v>
      </c>
      <c r="J182" s="842" t="s">
        <v>162</v>
      </c>
    </row>
    <row r="183" spans="1:10" x14ac:dyDescent="0.2">
      <c r="A183" s="179" t="s">
        <v>703</v>
      </c>
      <c r="B183" s="805" t="s">
        <v>158</v>
      </c>
      <c r="C183" s="806"/>
      <c r="D183" s="806"/>
      <c r="E183" s="806"/>
      <c r="F183" s="806"/>
      <c r="G183" s="806"/>
      <c r="H183" s="807"/>
      <c r="I183" s="595">
        <v>12.68</v>
      </c>
      <c r="J183" s="843"/>
    </row>
    <row r="184" spans="1:10" ht="12.75" customHeight="1" x14ac:dyDescent="0.2">
      <c r="B184" s="592" t="s">
        <v>704</v>
      </c>
      <c r="C184" s="592">
        <v>103670</v>
      </c>
      <c r="D184" s="802" t="s">
        <v>1405</v>
      </c>
      <c r="E184" s="803"/>
      <c r="F184" s="803"/>
      <c r="G184" s="803"/>
      <c r="H184" s="803"/>
      <c r="I184" s="804"/>
      <c r="J184" s="592" t="s">
        <v>638</v>
      </c>
    </row>
    <row r="185" spans="1:10" x14ac:dyDescent="0.2">
      <c r="B185" s="808" t="s">
        <v>153</v>
      </c>
      <c r="C185" s="809"/>
      <c r="D185" s="809"/>
      <c r="E185" s="809"/>
      <c r="F185" s="809"/>
      <c r="G185" s="809"/>
      <c r="H185" s="810"/>
      <c r="I185" s="597" t="s">
        <v>162</v>
      </c>
      <c r="J185" s="575" t="s">
        <v>157</v>
      </c>
    </row>
    <row r="186" spans="1:10" x14ac:dyDescent="0.2">
      <c r="B186" s="799" t="s">
        <v>570</v>
      </c>
      <c r="C186" s="800"/>
      <c r="D186" s="800"/>
      <c r="E186" s="800"/>
      <c r="F186" s="800"/>
      <c r="G186" s="800"/>
      <c r="H186" s="801"/>
      <c r="I186" s="593">
        <v>12.68</v>
      </c>
      <c r="J186" s="842" t="s">
        <v>162</v>
      </c>
    </row>
    <row r="187" spans="1:10" x14ac:dyDescent="0.2">
      <c r="A187" s="179" t="s">
        <v>704</v>
      </c>
      <c r="B187" s="805" t="s">
        <v>158</v>
      </c>
      <c r="C187" s="806"/>
      <c r="D187" s="806"/>
      <c r="E187" s="806"/>
      <c r="F187" s="806"/>
      <c r="G187" s="806"/>
      <c r="H187" s="807"/>
      <c r="I187" s="595">
        <v>12.68</v>
      </c>
      <c r="J187" s="843"/>
    </row>
    <row r="188" spans="1:10" ht="12.75" customHeight="1" x14ac:dyDescent="0.2">
      <c r="B188" s="592" t="s">
        <v>705</v>
      </c>
      <c r="C188" s="592">
        <v>98557</v>
      </c>
      <c r="D188" s="802" t="s">
        <v>1407</v>
      </c>
      <c r="E188" s="803"/>
      <c r="F188" s="803"/>
      <c r="G188" s="803"/>
      <c r="H188" s="803"/>
      <c r="I188" s="804"/>
      <c r="J188" s="592" t="s">
        <v>36</v>
      </c>
    </row>
    <row r="189" spans="1:10" x14ac:dyDescent="0.2">
      <c r="B189" s="808" t="s">
        <v>153</v>
      </c>
      <c r="C189" s="809"/>
      <c r="D189" s="809"/>
      <c r="E189" s="809"/>
      <c r="F189" s="809"/>
      <c r="G189" s="809"/>
      <c r="H189" s="810"/>
      <c r="I189" s="597" t="s">
        <v>156</v>
      </c>
      <c r="J189" s="575" t="s">
        <v>157</v>
      </c>
    </row>
    <row r="190" spans="1:10" x14ac:dyDescent="0.2">
      <c r="B190" s="799" t="s">
        <v>1204</v>
      </c>
      <c r="C190" s="800"/>
      <c r="D190" s="800"/>
      <c r="E190" s="800"/>
      <c r="F190" s="800"/>
      <c r="G190" s="800"/>
      <c r="H190" s="801"/>
      <c r="I190" s="593">
        <v>103.67</v>
      </c>
      <c r="J190" s="842" t="s">
        <v>420</v>
      </c>
    </row>
    <row r="191" spans="1:10" x14ac:dyDescent="0.2">
      <c r="A191" s="179" t="s">
        <v>705</v>
      </c>
      <c r="B191" s="805" t="s">
        <v>158</v>
      </c>
      <c r="C191" s="806"/>
      <c r="D191" s="806"/>
      <c r="E191" s="806"/>
      <c r="F191" s="806"/>
      <c r="G191" s="806"/>
      <c r="H191" s="807"/>
      <c r="I191" s="595">
        <v>103.67</v>
      </c>
      <c r="J191" s="843"/>
    </row>
    <row r="192" spans="1:10" ht="12.75" customHeight="1" x14ac:dyDescent="0.2">
      <c r="B192" s="592" t="s">
        <v>1287</v>
      </c>
      <c r="C192" s="592">
        <v>93382</v>
      </c>
      <c r="D192" s="802" t="s">
        <v>1409</v>
      </c>
      <c r="E192" s="803"/>
      <c r="F192" s="803"/>
      <c r="G192" s="803"/>
      <c r="H192" s="803"/>
      <c r="I192" s="804"/>
      <c r="J192" s="592" t="s">
        <v>638</v>
      </c>
    </row>
    <row r="193" spans="1:10" x14ac:dyDescent="0.2">
      <c r="B193" s="808" t="s">
        <v>153</v>
      </c>
      <c r="C193" s="809"/>
      <c r="D193" s="809"/>
      <c r="E193" s="809"/>
      <c r="F193" s="809"/>
      <c r="G193" s="809"/>
      <c r="H193" s="810"/>
      <c r="I193" s="597" t="s">
        <v>162</v>
      </c>
      <c r="J193" s="575" t="s">
        <v>157</v>
      </c>
    </row>
    <row r="194" spans="1:10" x14ac:dyDescent="0.2">
      <c r="B194" s="799" t="s">
        <v>570</v>
      </c>
      <c r="C194" s="800"/>
      <c r="D194" s="800"/>
      <c r="E194" s="800"/>
      <c r="F194" s="800"/>
      <c r="G194" s="800"/>
      <c r="H194" s="801"/>
      <c r="I194" s="593">
        <v>7.6080000000000005</v>
      </c>
      <c r="J194" s="842" t="s">
        <v>421</v>
      </c>
    </row>
    <row r="195" spans="1:10" x14ac:dyDescent="0.2">
      <c r="A195" s="179" t="s">
        <v>1287</v>
      </c>
      <c r="B195" s="805" t="s">
        <v>158</v>
      </c>
      <c r="C195" s="806"/>
      <c r="D195" s="806"/>
      <c r="E195" s="806"/>
      <c r="F195" s="806"/>
      <c r="G195" s="806"/>
      <c r="H195" s="807"/>
      <c r="I195" s="595">
        <v>7.6080000000000005</v>
      </c>
      <c r="J195" s="843"/>
    </row>
    <row r="196" spans="1:10" x14ac:dyDescent="0.2">
      <c r="B196" s="599" t="s">
        <v>473</v>
      </c>
      <c r="C196" s="600"/>
      <c r="D196" s="601" t="s">
        <v>422</v>
      </c>
      <c r="E196" s="601"/>
      <c r="F196" s="601"/>
      <c r="G196" s="601"/>
      <c r="H196" s="601"/>
      <c r="I196" s="601"/>
      <c r="J196" s="602"/>
    </row>
    <row r="197" spans="1:10" ht="12.75" customHeight="1" x14ac:dyDescent="0.2">
      <c r="B197" s="592" t="s">
        <v>706</v>
      </c>
      <c r="C197" s="592">
        <v>96527</v>
      </c>
      <c r="D197" s="802" t="s">
        <v>1411</v>
      </c>
      <c r="E197" s="803"/>
      <c r="F197" s="803"/>
      <c r="G197" s="803"/>
      <c r="H197" s="803"/>
      <c r="I197" s="804"/>
      <c r="J197" s="592" t="s">
        <v>638</v>
      </c>
    </row>
    <row r="198" spans="1:10" x14ac:dyDescent="0.2">
      <c r="B198" s="808" t="s">
        <v>153</v>
      </c>
      <c r="C198" s="809"/>
      <c r="D198" s="809"/>
      <c r="E198" s="809"/>
      <c r="F198" s="810"/>
      <c r="G198" s="597" t="s">
        <v>411</v>
      </c>
      <c r="H198" s="597" t="s">
        <v>412</v>
      </c>
      <c r="I198" s="575" t="s">
        <v>162</v>
      </c>
      <c r="J198" s="575" t="s">
        <v>157</v>
      </c>
    </row>
    <row r="199" spans="1:10" x14ac:dyDescent="0.2">
      <c r="B199" s="799" t="s">
        <v>570</v>
      </c>
      <c r="C199" s="800"/>
      <c r="D199" s="800"/>
      <c r="E199" s="800"/>
      <c r="F199" s="801"/>
      <c r="G199" s="596">
        <v>9.2000000000000011</v>
      </c>
      <c r="H199" s="596">
        <v>1.6</v>
      </c>
      <c r="I199" s="593">
        <v>14.720000000000002</v>
      </c>
      <c r="J199" s="575"/>
    </row>
    <row r="200" spans="1:10" x14ac:dyDescent="0.2">
      <c r="B200" s="799" t="s">
        <v>1091</v>
      </c>
      <c r="C200" s="800"/>
      <c r="D200" s="800"/>
      <c r="E200" s="800"/>
      <c r="F200" s="801"/>
      <c r="G200" s="596">
        <v>3.06</v>
      </c>
      <c r="H200" s="596">
        <v>1.6</v>
      </c>
      <c r="I200" s="593">
        <v>4.8960000000000008</v>
      </c>
      <c r="J200" s="846" t="s">
        <v>413</v>
      </c>
    </row>
    <row r="201" spans="1:10" x14ac:dyDescent="0.2">
      <c r="A201" s="179" t="s">
        <v>706</v>
      </c>
      <c r="B201" s="805" t="s">
        <v>158</v>
      </c>
      <c r="C201" s="806"/>
      <c r="D201" s="806"/>
      <c r="E201" s="806"/>
      <c r="F201" s="806"/>
      <c r="G201" s="806"/>
      <c r="H201" s="807"/>
      <c r="I201" s="595">
        <v>19.616000000000003</v>
      </c>
      <c r="J201" s="847"/>
    </row>
    <row r="202" spans="1:10" ht="12.75" customHeight="1" x14ac:dyDescent="0.2">
      <c r="B202" s="592" t="s">
        <v>707</v>
      </c>
      <c r="C202" s="592">
        <v>96536</v>
      </c>
      <c r="D202" s="802" t="s">
        <v>1413</v>
      </c>
      <c r="E202" s="803"/>
      <c r="F202" s="803"/>
      <c r="G202" s="803"/>
      <c r="H202" s="803"/>
      <c r="I202" s="804"/>
      <c r="J202" s="592" t="s">
        <v>36</v>
      </c>
    </row>
    <row r="203" spans="1:10" x14ac:dyDescent="0.2">
      <c r="B203" s="808" t="s">
        <v>153</v>
      </c>
      <c r="C203" s="809"/>
      <c r="D203" s="809"/>
      <c r="E203" s="809"/>
      <c r="F203" s="809"/>
      <c r="G203" s="809"/>
      <c r="H203" s="810"/>
      <c r="I203" s="597" t="s">
        <v>416</v>
      </c>
      <c r="J203" s="575" t="s">
        <v>157</v>
      </c>
    </row>
    <row r="204" spans="1:10" x14ac:dyDescent="0.2">
      <c r="B204" s="799" t="s">
        <v>570</v>
      </c>
      <c r="C204" s="800"/>
      <c r="D204" s="800"/>
      <c r="E204" s="800"/>
      <c r="F204" s="800"/>
      <c r="G204" s="800"/>
      <c r="H204" s="801"/>
      <c r="I204" s="593">
        <v>182.2</v>
      </c>
      <c r="J204" s="842" t="s">
        <v>417</v>
      </c>
    </row>
    <row r="205" spans="1:10" x14ac:dyDescent="0.2">
      <c r="B205" s="799" t="s">
        <v>1091</v>
      </c>
      <c r="C205" s="800"/>
      <c r="D205" s="800"/>
      <c r="E205" s="800"/>
      <c r="F205" s="800"/>
      <c r="G205" s="800"/>
      <c r="H205" s="801"/>
      <c r="I205" s="593">
        <v>61.129999999999995</v>
      </c>
      <c r="J205" s="863"/>
    </row>
    <row r="206" spans="1:10" x14ac:dyDescent="0.2">
      <c r="A206" s="179" t="s">
        <v>707</v>
      </c>
      <c r="B206" s="805" t="s">
        <v>158</v>
      </c>
      <c r="C206" s="806"/>
      <c r="D206" s="806"/>
      <c r="E206" s="806"/>
      <c r="F206" s="806"/>
      <c r="G206" s="806"/>
      <c r="H206" s="807"/>
      <c r="I206" s="595">
        <v>243.32999999999998</v>
      </c>
      <c r="J206" s="843"/>
    </row>
    <row r="207" spans="1:10" ht="12.75" customHeight="1" x14ac:dyDescent="0.2">
      <c r="B207" s="592" t="s">
        <v>708</v>
      </c>
      <c r="C207" s="592">
        <v>95241</v>
      </c>
      <c r="D207" s="802" t="s">
        <v>1415</v>
      </c>
      <c r="E207" s="803"/>
      <c r="F207" s="803"/>
      <c r="G207" s="803"/>
      <c r="H207" s="803"/>
      <c r="I207" s="804"/>
      <c r="J207" s="592" t="s">
        <v>36</v>
      </c>
    </row>
    <row r="208" spans="1:10" x14ac:dyDescent="0.2">
      <c r="B208" s="808" t="s">
        <v>153</v>
      </c>
      <c r="C208" s="809"/>
      <c r="D208" s="809"/>
      <c r="E208" s="809"/>
      <c r="F208" s="809"/>
      <c r="G208" s="809"/>
      <c r="H208" s="810"/>
      <c r="I208" s="597" t="s">
        <v>156</v>
      </c>
      <c r="J208" s="575" t="s">
        <v>157</v>
      </c>
    </row>
    <row r="209" spans="1:10" x14ac:dyDescent="0.2">
      <c r="B209" s="799" t="s">
        <v>455</v>
      </c>
      <c r="C209" s="800"/>
      <c r="D209" s="800"/>
      <c r="E209" s="800"/>
      <c r="F209" s="800"/>
      <c r="G209" s="800"/>
      <c r="H209" s="801"/>
      <c r="I209" s="593">
        <v>194.66399999999999</v>
      </c>
      <c r="J209" s="842" t="s">
        <v>156</v>
      </c>
    </row>
    <row r="210" spans="1:10" x14ac:dyDescent="0.2">
      <c r="A210" s="179" t="s">
        <v>708</v>
      </c>
      <c r="B210" s="805" t="s">
        <v>158</v>
      </c>
      <c r="C210" s="806"/>
      <c r="D210" s="806"/>
      <c r="E210" s="806"/>
      <c r="F210" s="806"/>
      <c r="G210" s="806"/>
      <c r="H210" s="807"/>
      <c r="I210" s="595">
        <v>194.66399999999999</v>
      </c>
      <c r="J210" s="843"/>
    </row>
    <row r="211" spans="1:10" ht="12.75" customHeight="1" x14ac:dyDescent="0.2">
      <c r="B211" s="592" t="s">
        <v>709</v>
      </c>
      <c r="C211" s="592">
        <v>92759</v>
      </c>
      <c r="D211" s="802" t="s">
        <v>1417</v>
      </c>
      <c r="E211" s="803"/>
      <c r="F211" s="803"/>
      <c r="G211" s="803"/>
      <c r="H211" s="803"/>
      <c r="I211" s="804"/>
      <c r="J211" s="592" t="s">
        <v>673</v>
      </c>
    </row>
    <row r="212" spans="1:10" x14ac:dyDescent="0.2">
      <c r="B212" s="808" t="s">
        <v>153</v>
      </c>
      <c r="C212" s="809"/>
      <c r="D212" s="809"/>
      <c r="E212" s="809"/>
      <c r="F212" s="809"/>
      <c r="G212" s="809"/>
      <c r="H212" s="810"/>
      <c r="I212" s="597" t="s">
        <v>418</v>
      </c>
      <c r="J212" s="575" t="s">
        <v>157</v>
      </c>
    </row>
    <row r="213" spans="1:10" x14ac:dyDescent="0.2">
      <c r="B213" s="799" t="s">
        <v>570</v>
      </c>
      <c r="C213" s="800"/>
      <c r="D213" s="800"/>
      <c r="E213" s="800"/>
      <c r="F213" s="800"/>
      <c r="G213" s="800"/>
      <c r="H213" s="801"/>
      <c r="I213" s="593">
        <v>213.1</v>
      </c>
      <c r="J213" s="842" t="s">
        <v>419</v>
      </c>
    </row>
    <row r="214" spans="1:10" x14ac:dyDescent="0.2">
      <c r="B214" s="799" t="s">
        <v>1091</v>
      </c>
      <c r="C214" s="800"/>
      <c r="D214" s="800"/>
      <c r="E214" s="800"/>
      <c r="F214" s="800"/>
      <c r="G214" s="800"/>
      <c r="H214" s="801"/>
      <c r="I214" s="593">
        <v>77</v>
      </c>
      <c r="J214" s="863"/>
    </row>
    <row r="215" spans="1:10" x14ac:dyDescent="0.2">
      <c r="A215" s="179" t="s">
        <v>709</v>
      </c>
      <c r="B215" s="805" t="s">
        <v>158</v>
      </c>
      <c r="C215" s="806"/>
      <c r="D215" s="806"/>
      <c r="E215" s="806"/>
      <c r="F215" s="806"/>
      <c r="G215" s="806"/>
      <c r="H215" s="807"/>
      <c r="I215" s="595">
        <v>290.10000000000002</v>
      </c>
      <c r="J215" s="843"/>
    </row>
    <row r="216" spans="1:10" ht="12.75" customHeight="1" x14ac:dyDescent="0.2">
      <c r="B216" s="592" t="s">
        <v>710</v>
      </c>
      <c r="C216" s="592">
        <v>92760</v>
      </c>
      <c r="D216" s="802" t="s">
        <v>1419</v>
      </c>
      <c r="E216" s="803"/>
      <c r="F216" s="803"/>
      <c r="G216" s="803"/>
      <c r="H216" s="803"/>
      <c r="I216" s="804"/>
      <c r="J216" s="592" t="s">
        <v>673</v>
      </c>
    </row>
    <row r="217" spans="1:10" x14ac:dyDescent="0.2">
      <c r="B217" s="808" t="s">
        <v>153</v>
      </c>
      <c r="C217" s="809"/>
      <c r="D217" s="809"/>
      <c r="E217" s="809"/>
      <c r="F217" s="809"/>
      <c r="G217" s="809"/>
      <c r="H217" s="810"/>
      <c r="I217" s="597" t="s">
        <v>418</v>
      </c>
      <c r="J217" s="575" t="s">
        <v>157</v>
      </c>
    </row>
    <row r="218" spans="1:10" x14ac:dyDescent="0.2">
      <c r="B218" s="799" t="s">
        <v>1091</v>
      </c>
      <c r="C218" s="800"/>
      <c r="D218" s="800"/>
      <c r="E218" s="800"/>
      <c r="F218" s="800"/>
      <c r="G218" s="800"/>
      <c r="H218" s="801"/>
      <c r="I218" s="593">
        <v>2.6</v>
      </c>
      <c r="J218" s="842"/>
    </row>
    <row r="219" spans="1:10" x14ac:dyDescent="0.2">
      <c r="A219" s="179" t="s">
        <v>710</v>
      </c>
      <c r="B219" s="805" t="s">
        <v>158</v>
      </c>
      <c r="C219" s="806"/>
      <c r="D219" s="806"/>
      <c r="E219" s="806"/>
      <c r="F219" s="806"/>
      <c r="G219" s="806"/>
      <c r="H219" s="807"/>
      <c r="I219" s="595">
        <v>2.6</v>
      </c>
      <c r="J219" s="843"/>
    </row>
    <row r="220" spans="1:10" ht="12.75" customHeight="1" x14ac:dyDescent="0.2">
      <c r="B220" s="592" t="s">
        <v>711</v>
      </c>
      <c r="C220" s="592">
        <v>92761</v>
      </c>
      <c r="D220" s="802" t="s">
        <v>1421</v>
      </c>
      <c r="E220" s="803"/>
      <c r="F220" s="803"/>
      <c r="G220" s="803"/>
      <c r="H220" s="803"/>
      <c r="I220" s="804"/>
      <c r="J220" s="592" t="s">
        <v>673</v>
      </c>
    </row>
    <row r="221" spans="1:10" x14ac:dyDescent="0.2">
      <c r="B221" s="808" t="s">
        <v>153</v>
      </c>
      <c r="C221" s="809"/>
      <c r="D221" s="809"/>
      <c r="E221" s="809"/>
      <c r="F221" s="809"/>
      <c r="G221" s="809"/>
      <c r="H221" s="810"/>
      <c r="I221" s="597" t="s">
        <v>418</v>
      </c>
      <c r="J221" s="575" t="s">
        <v>157</v>
      </c>
    </row>
    <row r="222" spans="1:10" x14ac:dyDescent="0.2">
      <c r="B222" s="799" t="s">
        <v>570</v>
      </c>
      <c r="C222" s="800"/>
      <c r="D222" s="800"/>
      <c r="E222" s="800"/>
      <c r="F222" s="800"/>
      <c r="G222" s="800"/>
      <c r="H222" s="801"/>
      <c r="I222" s="593">
        <v>344.8</v>
      </c>
      <c r="J222" s="842" t="s">
        <v>419</v>
      </c>
    </row>
    <row r="223" spans="1:10" x14ac:dyDescent="0.2">
      <c r="B223" s="799" t="s">
        <v>1091</v>
      </c>
      <c r="C223" s="800"/>
      <c r="D223" s="800"/>
      <c r="E223" s="800"/>
      <c r="F223" s="800"/>
      <c r="G223" s="800"/>
      <c r="H223" s="801"/>
      <c r="I223" s="593">
        <v>148.79999999999998</v>
      </c>
      <c r="J223" s="863"/>
    </row>
    <row r="224" spans="1:10" x14ac:dyDescent="0.2">
      <c r="A224" s="179" t="s">
        <v>711</v>
      </c>
      <c r="B224" s="805" t="s">
        <v>158</v>
      </c>
      <c r="C224" s="806"/>
      <c r="D224" s="806"/>
      <c r="E224" s="806"/>
      <c r="F224" s="806"/>
      <c r="G224" s="806"/>
      <c r="H224" s="807"/>
      <c r="I224" s="595">
        <v>493.6</v>
      </c>
      <c r="J224" s="843"/>
    </row>
    <row r="225" spans="1:10" ht="12.75" customHeight="1" x14ac:dyDescent="0.2">
      <c r="B225" s="592" t="s">
        <v>712</v>
      </c>
      <c r="C225" s="592">
        <v>92762</v>
      </c>
      <c r="D225" s="802" t="s">
        <v>1423</v>
      </c>
      <c r="E225" s="803"/>
      <c r="F225" s="803"/>
      <c r="G225" s="803"/>
      <c r="H225" s="803"/>
      <c r="I225" s="804"/>
      <c r="J225" s="592" t="s">
        <v>673</v>
      </c>
    </row>
    <row r="226" spans="1:10" x14ac:dyDescent="0.2">
      <c r="B226" s="808" t="s">
        <v>153</v>
      </c>
      <c r="C226" s="809"/>
      <c r="D226" s="809"/>
      <c r="E226" s="809"/>
      <c r="F226" s="809"/>
      <c r="G226" s="809"/>
      <c r="H226" s="810"/>
      <c r="I226" s="597" t="s">
        <v>418</v>
      </c>
      <c r="J226" s="575" t="s">
        <v>157</v>
      </c>
    </row>
    <row r="227" spans="1:10" x14ac:dyDescent="0.2">
      <c r="B227" s="799" t="s">
        <v>570</v>
      </c>
      <c r="C227" s="800"/>
      <c r="D227" s="800"/>
      <c r="E227" s="800"/>
      <c r="F227" s="800"/>
      <c r="G227" s="800"/>
      <c r="H227" s="801"/>
      <c r="I227" s="593">
        <v>154.5</v>
      </c>
      <c r="J227" s="842" t="s">
        <v>419</v>
      </c>
    </row>
    <row r="228" spans="1:10" x14ac:dyDescent="0.2">
      <c r="B228" s="799" t="s">
        <v>1091</v>
      </c>
      <c r="C228" s="800"/>
      <c r="D228" s="800"/>
      <c r="E228" s="800"/>
      <c r="F228" s="800"/>
      <c r="G228" s="800"/>
      <c r="H228" s="801"/>
      <c r="I228" s="593">
        <v>76.3</v>
      </c>
      <c r="J228" s="863"/>
    </row>
    <row r="229" spans="1:10" x14ac:dyDescent="0.2">
      <c r="A229" s="179" t="s">
        <v>712</v>
      </c>
      <c r="B229" s="805" t="s">
        <v>158</v>
      </c>
      <c r="C229" s="806"/>
      <c r="D229" s="806"/>
      <c r="E229" s="806"/>
      <c r="F229" s="806"/>
      <c r="G229" s="806"/>
      <c r="H229" s="807"/>
      <c r="I229" s="595">
        <v>154.5</v>
      </c>
      <c r="J229" s="843"/>
    </row>
    <row r="230" spans="1:10" ht="12.75" customHeight="1" x14ac:dyDescent="0.2">
      <c r="B230" s="592" t="s">
        <v>713</v>
      </c>
      <c r="C230" s="592">
        <v>104920</v>
      </c>
      <c r="D230" s="802" t="s">
        <v>1401</v>
      </c>
      <c r="E230" s="803"/>
      <c r="F230" s="803"/>
      <c r="G230" s="803"/>
      <c r="H230" s="803"/>
      <c r="I230" s="804"/>
      <c r="J230" s="592" t="s">
        <v>673</v>
      </c>
    </row>
    <row r="231" spans="1:10" x14ac:dyDescent="0.2">
      <c r="B231" s="808" t="s">
        <v>153</v>
      </c>
      <c r="C231" s="809"/>
      <c r="D231" s="809"/>
      <c r="E231" s="809"/>
      <c r="F231" s="809"/>
      <c r="G231" s="809"/>
      <c r="H231" s="810"/>
      <c r="I231" s="597" t="s">
        <v>418</v>
      </c>
      <c r="J231" s="575" t="s">
        <v>157</v>
      </c>
    </row>
    <row r="232" spans="1:10" x14ac:dyDescent="0.2">
      <c r="B232" s="799" t="s">
        <v>570</v>
      </c>
      <c r="C232" s="800"/>
      <c r="D232" s="800"/>
      <c r="E232" s="800"/>
      <c r="F232" s="800"/>
      <c r="G232" s="800"/>
      <c r="H232" s="801"/>
      <c r="I232" s="593">
        <v>51.1</v>
      </c>
      <c r="J232" s="842" t="s">
        <v>419</v>
      </c>
    </row>
    <row r="233" spans="1:10" x14ac:dyDescent="0.2">
      <c r="A233" s="179" t="s">
        <v>713</v>
      </c>
      <c r="B233" s="805" t="s">
        <v>158</v>
      </c>
      <c r="C233" s="806"/>
      <c r="D233" s="806"/>
      <c r="E233" s="806"/>
      <c r="F233" s="806"/>
      <c r="G233" s="806"/>
      <c r="H233" s="807"/>
      <c r="I233" s="595">
        <v>51.1</v>
      </c>
      <c r="J233" s="843"/>
    </row>
    <row r="234" spans="1:10" ht="12.75" customHeight="1" x14ac:dyDescent="0.2">
      <c r="B234" s="592" t="s">
        <v>714</v>
      </c>
      <c r="C234" s="592">
        <v>104921</v>
      </c>
      <c r="D234" s="802" t="s">
        <v>1425</v>
      </c>
      <c r="E234" s="803"/>
      <c r="F234" s="803"/>
      <c r="G234" s="803"/>
      <c r="H234" s="803"/>
      <c r="I234" s="804"/>
      <c r="J234" s="592" t="s">
        <v>673</v>
      </c>
    </row>
    <row r="235" spans="1:10" x14ac:dyDescent="0.2">
      <c r="B235" s="808" t="s">
        <v>153</v>
      </c>
      <c r="C235" s="809"/>
      <c r="D235" s="809"/>
      <c r="E235" s="809"/>
      <c r="F235" s="809"/>
      <c r="G235" s="809"/>
      <c r="H235" s="810"/>
      <c r="I235" s="597" t="s">
        <v>418</v>
      </c>
      <c r="J235" s="575" t="s">
        <v>157</v>
      </c>
    </row>
    <row r="236" spans="1:10" x14ac:dyDescent="0.2">
      <c r="B236" s="799" t="s">
        <v>570</v>
      </c>
      <c r="C236" s="800"/>
      <c r="D236" s="800"/>
      <c r="E236" s="800"/>
      <c r="F236" s="800"/>
      <c r="G236" s="800"/>
      <c r="H236" s="801"/>
      <c r="I236" s="593">
        <v>14.3</v>
      </c>
      <c r="J236" s="842" t="s">
        <v>419</v>
      </c>
    </row>
    <row r="237" spans="1:10" x14ac:dyDescent="0.2">
      <c r="A237" s="179" t="s">
        <v>714</v>
      </c>
      <c r="B237" s="805" t="s">
        <v>158</v>
      </c>
      <c r="C237" s="806"/>
      <c r="D237" s="806"/>
      <c r="E237" s="806"/>
      <c r="F237" s="806"/>
      <c r="G237" s="806"/>
      <c r="H237" s="807"/>
      <c r="I237" s="595">
        <v>14.3</v>
      </c>
      <c r="J237" s="843"/>
    </row>
    <row r="238" spans="1:10" ht="12.75" customHeight="1" x14ac:dyDescent="0.2">
      <c r="B238" s="592" t="s">
        <v>972</v>
      </c>
      <c r="C238" s="592">
        <v>94965</v>
      </c>
      <c r="D238" s="802" t="s">
        <v>1403</v>
      </c>
      <c r="E238" s="803"/>
      <c r="F238" s="803"/>
      <c r="G238" s="803"/>
      <c r="H238" s="803"/>
      <c r="I238" s="804"/>
      <c r="J238" s="592" t="s">
        <v>638</v>
      </c>
    </row>
    <row r="239" spans="1:10" x14ac:dyDescent="0.2">
      <c r="B239" s="808" t="s">
        <v>153</v>
      </c>
      <c r="C239" s="809"/>
      <c r="D239" s="809"/>
      <c r="E239" s="809"/>
      <c r="F239" s="809"/>
      <c r="G239" s="809"/>
      <c r="H239" s="810"/>
      <c r="I239" s="597" t="s">
        <v>162</v>
      </c>
      <c r="J239" s="575" t="s">
        <v>157</v>
      </c>
    </row>
    <row r="240" spans="1:10" x14ac:dyDescent="0.2">
      <c r="B240" s="799" t="s">
        <v>570</v>
      </c>
      <c r="C240" s="800"/>
      <c r="D240" s="800"/>
      <c r="E240" s="800"/>
      <c r="F240" s="800"/>
      <c r="G240" s="800"/>
      <c r="H240" s="801"/>
      <c r="I240" s="593">
        <v>9.2000000000000011</v>
      </c>
      <c r="J240" s="842" t="s">
        <v>162</v>
      </c>
    </row>
    <row r="241" spans="1:10" x14ac:dyDescent="0.2">
      <c r="B241" s="799" t="s">
        <v>1091</v>
      </c>
      <c r="C241" s="800"/>
      <c r="D241" s="800"/>
      <c r="E241" s="800"/>
      <c r="F241" s="800"/>
      <c r="G241" s="800"/>
      <c r="H241" s="801"/>
      <c r="I241" s="593">
        <v>3.06</v>
      </c>
      <c r="J241" s="863"/>
    </row>
    <row r="242" spans="1:10" x14ac:dyDescent="0.2">
      <c r="A242" s="179" t="s">
        <v>972</v>
      </c>
      <c r="B242" s="805" t="s">
        <v>158</v>
      </c>
      <c r="C242" s="806"/>
      <c r="D242" s="806"/>
      <c r="E242" s="806"/>
      <c r="F242" s="806"/>
      <c r="G242" s="806"/>
      <c r="H242" s="807"/>
      <c r="I242" s="595">
        <v>12.260000000000002</v>
      </c>
      <c r="J242" s="843"/>
    </row>
    <row r="243" spans="1:10" ht="12.75" customHeight="1" x14ac:dyDescent="0.2">
      <c r="B243" s="592" t="s">
        <v>973</v>
      </c>
      <c r="C243" s="592">
        <v>103670</v>
      </c>
      <c r="D243" s="802" t="s">
        <v>1405</v>
      </c>
      <c r="E243" s="803"/>
      <c r="F243" s="803"/>
      <c r="G243" s="803"/>
      <c r="H243" s="803"/>
      <c r="I243" s="804"/>
      <c r="J243" s="592" t="s">
        <v>638</v>
      </c>
    </row>
    <row r="244" spans="1:10" x14ac:dyDescent="0.2">
      <c r="B244" s="808" t="s">
        <v>153</v>
      </c>
      <c r="C244" s="809"/>
      <c r="D244" s="809"/>
      <c r="E244" s="809"/>
      <c r="F244" s="809"/>
      <c r="G244" s="809"/>
      <c r="H244" s="810"/>
      <c r="I244" s="597" t="s">
        <v>162</v>
      </c>
      <c r="J244" s="575" t="s">
        <v>157</v>
      </c>
    </row>
    <row r="245" spans="1:10" x14ac:dyDescent="0.2">
      <c r="B245" s="799" t="s">
        <v>456</v>
      </c>
      <c r="C245" s="800"/>
      <c r="D245" s="800"/>
      <c r="E245" s="800"/>
      <c r="F245" s="800"/>
      <c r="G245" s="800"/>
      <c r="H245" s="801"/>
      <c r="I245" s="593">
        <v>12.260000000000002</v>
      </c>
      <c r="J245" s="842" t="s">
        <v>162</v>
      </c>
    </row>
    <row r="246" spans="1:10" x14ac:dyDescent="0.2">
      <c r="A246" s="179" t="s">
        <v>973</v>
      </c>
      <c r="B246" s="805" t="s">
        <v>158</v>
      </c>
      <c r="C246" s="806"/>
      <c r="D246" s="806"/>
      <c r="E246" s="806"/>
      <c r="F246" s="806"/>
      <c r="G246" s="806"/>
      <c r="H246" s="807"/>
      <c r="I246" s="595">
        <v>12.260000000000002</v>
      </c>
      <c r="J246" s="843"/>
    </row>
    <row r="247" spans="1:10" ht="12.75" customHeight="1" x14ac:dyDescent="0.2">
      <c r="B247" s="592" t="s">
        <v>1288</v>
      </c>
      <c r="C247" s="592">
        <v>98557</v>
      </c>
      <c r="D247" s="802" t="s">
        <v>1407</v>
      </c>
      <c r="E247" s="803"/>
      <c r="F247" s="803"/>
      <c r="G247" s="803"/>
      <c r="H247" s="803"/>
      <c r="I247" s="804"/>
      <c r="J247" s="592" t="s">
        <v>36</v>
      </c>
    </row>
    <row r="248" spans="1:10" x14ac:dyDescent="0.2">
      <c r="B248" s="808" t="s">
        <v>153</v>
      </c>
      <c r="C248" s="809"/>
      <c r="D248" s="809"/>
      <c r="E248" s="809"/>
      <c r="F248" s="809"/>
      <c r="G248" s="809"/>
      <c r="H248" s="810"/>
      <c r="I248" s="597" t="s">
        <v>156</v>
      </c>
      <c r="J248" s="575" t="s">
        <v>157</v>
      </c>
    </row>
    <row r="249" spans="1:10" x14ac:dyDescent="0.2">
      <c r="B249" s="799" t="s">
        <v>457</v>
      </c>
      <c r="C249" s="800"/>
      <c r="D249" s="800"/>
      <c r="E249" s="800"/>
      <c r="F249" s="800"/>
      <c r="G249" s="800"/>
      <c r="H249" s="801"/>
      <c r="I249" s="593">
        <v>243.32999999999998</v>
      </c>
      <c r="J249" s="842" t="s">
        <v>156</v>
      </c>
    </row>
    <row r="250" spans="1:10" x14ac:dyDescent="0.2">
      <c r="A250" s="179" t="s">
        <v>1288</v>
      </c>
      <c r="B250" s="805" t="s">
        <v>158</v>
      </c>
      <c r="C250" s="806"/>
      <c r="D250" s="806"/>
      <c r="E250" s="806"/>
      <c r="F250" s="806"/>
      <c r="G250" s="806"/>
      <c r="H250" s="807"/>
      <c r="I250" s="595">
        <v>243.32999999999998</v>
      </c>
      <c r="J250" s="843"/>
    </row>
    <row r="251" spans="1:10" ht="12.75" customHeight="1" x14ac:dyDescent="0.2">
      <c r="B251" s="592" t="s">
        <v>1294</v>
      </c>
      <c r="C251" s="592">
        <v>93382</v>
      </c>
      <c r="D251" s="802" t="s">
        <v>1409</v>
      </c>
      <c r="E251" s="803"/>
      <c r="F251" s="803"/>
      <c r="G251" s="803"/>
      <c r="H251" s="803"/>
      <c r="I251" s="804"/>
      <c r="J251" s="592" t="s">
        <v>638</v>
      </c>
    </row>
    <row r="252" spans="1:10" x14ac:dyDescent="0.2">
      <c r="B252" s="808" t="s">
        <v>153</v>
      </c>
      <c r="C252" s="809"/>
      <c r="D252" s="809"/>
      <c r="E252" s="809"/>
      <c r="F252" s="809"/>
      <c r="G252" s="809"/>
      <c r="H252" s="810"/>
      <c r="I252" s="597" t="s">
        <v>162</v>
      </c>
      <c r="J252" s="575" t="s">
        <v>157</v>
      </c>
    </row>
    <row r="253" spans="1:10" x14ac:dyDescent="0.2">
      <c r="B253" s="818" t="s">
        <v>458</v>
      </c>
      <c r="C253" s="954"/>
      <c r="D253" s="954"/>
      <c r="E253" s="954"/>
      <c r="F253" s="954"/>
      <c r="G253" s="954"/>
      <c r="H253" s="819"/>
      <c r="I253" s="593">
        <v>7.3560000000000016</v>
      </c>
      <c r="J253" s="842" t="s">
        <v>162</v>
      </c>
    </row>
    <row r="254" spans="1:10" x14ac:dyDescent="0.2">
      <c r="A254" s="179" t="s">
        <v>1294</v>
      </c>
      <c r="B254" s="805" t="s">
        <v>158</v>
      </c>
      <c r="C254" s="806"/>
      <c r="D254" s="806"/>
      <c r="E254" s="806"/>
      <c r="F254" s="806"/>
      <c r="G254" s="806"/>
      <c r="H254" s="807"/>
      <c r="I254" s="595">
        <v>7.3560000000000016</v>
      </c>
      <c r="J254" s="843"/>
    </row>
    <row r="255" spans="1:10" x14ac:dyDescent="0.2">
      <c r="B255" s="599" t="s">
        <v>474</v>
      </c>
      <c r="C255" s="600"/>
      <c r="D255" s="601" t="s">
        <v>459</v>
      </c>
      <c r="E255" s="601"/>
      <c r="F255" s="601"/>
      <c r="G255" s="601"/>
      <c r="H255" s="601"/>
      <c r="I255" s="601"/>
      <c r="J255" s="602"/>
    </row>
    <row r="256" spans="1:10" ht="30.75" customHeight="1" x14ac:dyDescent="0.2">
      <c r="B256" s="592" t="s">
        <v>715</v>
      </c>
      <c r="C256" s="592">
        <v>92443</v>
      </c>
      <c r="D256" s="802" t="s">
        <v>1427</v>
      </c>
      <c r="E256" s="803"/>
      <c r="F256" s="803"/>
      <c r="G256" s="803"/>
      <c r="H256" s="803"/>
      <c r="I256" s="804"/>
      <c r="J256" s="592" t="s">
        <v>36</v>
      </c>
    </row>
    <row r="257" spans="1:10" x14ac:dyDescent="0.2">
      <c r="B257" s="808" t="s">
        <v>153</v>
      </c>
      <c r="C257" s="809"/>
      <c r="D257" s="809"/>
      <c r="E257" s="809"/>
      <c r="F257" s="809"/>
      <c r="G257" s="809"/>
      <c r="H257" s="810"/>
      <c r="I257" s="597" t="s">
        <v>416</v>
      </c>
      <c r="J257" s="575" t="s">
        <v>157</v>
      </c>
    </row>
    <row r="258" spans="1:10" x14ac:dyDescent="0.2">
      <c r="B258" s="799" t="s">
        <v>572</v>
      </c>
      <c r="C258" s="800"/>
      <c r="D258" s="800"/>
      <c r="E258" s="800"/>
      <c r="F258" s="800"/>
      <c r="G258" s="800"/>
      <c r="H258" s="801"/>
      <c r="I258" s="593">
        <v>224.67</v>
      </c>
      <c r="J258" s="842" t="s">
        <v>417</v>
      </c>
    </row>
    <row r="259" spans="1:10" x14ac:dyDescent="0.2">
      <c r="B259" s="799" t="s">
        <v>589</v>
      </c>
      <c r="C259" s="800"/>
      <c r="D259" s="800"/>
      <c r="E259" s="800"/>
      <c r="F259" s="800"/>
      <c r="G259" s="800"/>
      <c r="H259" s="801"/>
      <c r="I259" s="593">
        <v>47.78</v>
      </c>
      <c r="J259" s="863"/>
    </row>
    <row r="260" spans="1:10" x14ac:dyDescent="0.2">
      <c r="B260" s="799" t="s">
        <v>1290</v>
      </c>
      <c r="C260" s="800"/>
      <c r="D260" s="800"/>
      <c r="E260" s="800"/>
      <c r="F260" s="800"/>
      <c r="G260" s="800"/>
      <c r="H260" s="801"/>
      <c r="I260" s="593">
        <v>4.37</v>
      </c>
      <c r="J260" s="863"/>
    </row>
    <row r="261" spans="1:10" x14ac:dyDescent="0.2">
      <c r="B261" s="799" t="s">
        <v>1091</v>
      </c>
      <c r="C261" s="800"/>
      <c r="D261" s="800"/>
      <c r="E261" s="800"/>
      <c r="F261" s="800"/>
      <c r="G261" s="800"/>
      <c r="H261" s="801"/>
      <c r="I261" s="593">
        <v>83.72</v>
      </c>
      <c r="J261" s="863"/>
    </row>
    <row r="262" spans="1:10" x14ac:dyDescent="0.2">
      <c r="A262" s="179" t="s">
        <v>715</v>
      </c>
      <c r="B262" s="805" t="s">
        <v>158</v>
      </c>
      <c r="C262" s="806"/>
      <c r="D262" s="806"/>
      <c r="E262" s="806"/>
      <c r="F262" s="806"/>
      <c r="G262" s="806"/>
      <c r="H262" s="807"/>
      <c r="I262" s="595">
        <v>360.53999999999996</v>
      </c>
      <c r="J262" s="843"/>
    </row>
    <row r="263" spans="1:10" x14ac:dyDescent="0.2">
      <c r="B263" s="592" t="s">
        <v>716</v>
      </c>
      <c r="C263" s="592">
        <v>92759</v>
      </c>
      <c r="D263" s="802" t="s">
        <v>1417</v>
      </c>
      <c r="E263" s="803"/>
      <c r="F263" s="803"/>
      <c r="G263" s="803"/>
      <c r="H263" s="803"/>
      <c r="I263" s="804"/>
      <c r="J263" s="592" t="s">
        <v>673</v>
      </c>
    </row>
    <row r="264" spans="1:10" x14ac:dyDescent="0.2">
      <c r="B264" s="808" t="s">
        <v>153</v>
      </c>
      <c r="C264" s="809"/>
      <c r="D264" s="809"/>
      <c r="E264" s="809"/>
      <c r="F264" s="809"/>
      <c r="G264" s="809"/>
      <c r="H264" s="810"/>
      <c r="I264" s="597" t="s">
        <v>418</v>
      </c>
      <c r="J264" s="575" t="s">
        <v>157</v>
      </c>
    </row>
    <row r="265" spans="1:10" x14ac:dyDescent="0.2">
      <c r="B265" s="799" t="s">
        <v>572</v>
      </c>
      <c r="C265" s="800"/>
      <c r="D265" s="800"/>
      <c r="E265" s="800"/>
      <c r="F265" s="800"/>
      <c r="G265" s="800"/>
      <c r="H265" s="801"/>
      <c r="I265" s="593">
        <v>358.9</v>
      </c>
      <c r="J265" s="842" t="s">
        <v>419</v>
      </c>
    </row>
    <row r="266" spans="1:10" x14ac:dyDescent="0.2">
      <c r="B266" s="799" t="s">
        <v>589</v>
      </c>
      <c r="C266" s="800"/>
      <c r="D266" s="800"/>
      <c r="E266" s="800"/>
      <c r="F266" s="800"/>
      <c r="G266" s="800"/>
      <c r="H266" s="801"/>
      <c r="I266" s="593">
        <v>79.2</v>
      </c>
      <c r="J266" s="863"/>
    </row>
    <row r="267" spans="1:10" x14ac:dyDescent="0.2">
      <c r="B267" s="799" t="s">
        <v>1290</v>
      </c>
      <c r="C267" s="800"/>
      <c r="D267" s="800"/>
      <c r="E267" s="800"/>
      <c r="F267" s="800"/>
      <c r="G267" s="800"/>
      <c r="H267" s="801"/>
      <c r="I267" s="593">
        <v>7.7</v>
      </c>
      <c r="J267" s="863"/>
    </row>
    <row r="268" spans="1:10" x14ac:dyDescent="0.2">
      <c r="B268" s="799" t="s">
        <v>1091</v>
      </c>
      <c r="C268" s="800"/>
      <c r="D268" s="800"/>
      <c r="E268" s="800"/>
      <c r="F268" s="800"/>
      <c r="G268" s="800"/>
      <c r="H268" s="801"/>
      <c r="I268" s="593">
        <v>105.2</v>
      </c>
      <c r="J268" s="863"/>
    </row>
    <row r="269" spans="1:10" x14ac:dyDescent="0.2">
      <c r="A269" s="179" t="s">
        <v>716</v>
      </c>
      <c r="B269" s="805" t="s">
        <v>158</v>
      </c>
      <c r="C269" s="806"/>
      <c r="D269" s="806"/>
      <c r="E269" s="806"/>
      <c r="F269" s="806"/>
      <c r="G269" s="806"/>
      <c r="H269" s="807"/>
      <c r="I269" s="595">
        <v>551</v>
      </c>
      <c r="J269" s="843"/>
    </row>
    <row r="270" spans="1:10" x14ac:dyDescent="0.2">
      <c r="B270" s="592" t="s">
        <v>717</v>
      </c>
      <c r="C270" s="592">
        <v>92760</v>
      </c>
      <c r="D270" s="802" t="s">
        <v>1419</v>
      </c>
      <c r="E270" s="803"/>
      <c r="F270" s="803"/>
      <c r="G270" s="803"/>
      <c r="H270" s="803"/>
      <c r="I270" s="804"/>
      <c r="J270" s="592" t="s">
        <v>673</v>
      </c>
    </row>
    <row r="271" spans="1:10" x14ac:dyDescent="0.2">
      <c r="B271" s="808" t="s">
        <v>153</v>
      </c>
      <c r="C271" s="809"/>
      <c r="D271" s="809"/>
      <c r="E271" s="809"/>
      <c r="F271" s="809"/>
      <c r="G271" s="809"/>
      <c r="H271" s="810"/>
      <c r="I271" s="597" t="s">
        <v>418</v>
      </c>
      <c r="J271" s="575" t="s">
        <v>157</v>
      </c>
    </row>
    <row r="272" spans="1:10" x14ac:dyDescent="0.2">
      <c r="B272" s="799" t="s">
        <v>1091</v>
      </c>
      <c r="C272" s="800"/>
      <c r="D272" s="800"/>
      <c r="E272" s="800"/>
      <c r="F272" s="800"/>
      <c r="G272" s="800"/>
      <c r="H272" s="801"/>
      <c r="I272" s="593">
        <v>27.3</v>
      </c>
      <c r="J272" s="842" t="s">
        <v>418</v>
      </c>
    </row>
    <row r="273" spans="1:10" x14ac:dyDescent="0.2">
      <c r="A273" s="179" t="s">
        <v>717</v>
      </c>
      <c r="B273" s="805" t="s">
        <v>158</v>
      </c>
      <c r="C273" s="806"/>
      <c r="D273" s="806"/>
      <c r="E273" s="806"/>
      <c r="F273" s="806"/>
      <c r="G273" s="806"/>
      <c r="H273" s="807"/>
      <c r="I273" s="595">
        <v>27.3</v>
      </c>
      <c r="J273" s="843"/>
    </row>
    <row r="274" spans="1:10" ht="25.5" customHeight="1" x14ac:dyDescent="0.2">
      <c r="B274" s="592" t="s">
        <v>718</v>
      </c>
      <c r="C274" s="592">
        <v>92762</v>
      </c>
      <c r="D274" s="802" t="s">
        <v>1423</v>
      </c>
      <c r="E274" s="803"/>
      <c r="F274" s="803"/>
      <c r="G274" s="803"/>
      <c r="H274" s="803"/>
      <c r="I274" s="804"/>
      <c r="J274" s="592" t="s">
        <v>673</v>
      </c>
    </row>
    <row r="275" spans="1:10" x14ac:dyDescent="0.2">
      <c r="B275" s="808" t="s">
        <v>153</v>
      </c>
      <c r="C275" s="809"/>
      <c r="D275" s="809"/>
      <c r="E275" s="809"/>
      <c r="F275" s="809"/>
      <c r="G275" s="809"/>
      <c r="H275" s="810"/>
      <c r="I275" s="597" t="s">
        <v>418</v>
      </c>
      <c r="J275" s="575" t="s">
        <v>157</v>
      </c>
    </row>
    <row r="276" spans="1:10" x14ac:dyDescent="0.2">
      <c r="B276" s="799" t="s">
        <v>572</v>
      </c>
      <c r="C276" s="800"/>
      <c r="D276" s="800"/>
      <c r="E276" s="800"/>
      <c r="F276" s="800"/>
      <c r="G276" s="800"/>
      <c r="H276" s="801"/>
      <c r="I276" s="593">
        <v>724.9</v>
      </c>
      <c r="J276" s="842" t="s">
        <v>419</v>
      </c>
    </row>
    <row r="277" spans="1:10" x14ac:dyDescent="0.2">
      <c r="B277" s="799" t="s">
        <v>589</v>
      </c>
      <c r="C277" s="800"/>
      <c r="D277" s="800"/>
      <c r="E277" s="800"/>
      <c r="F277" s="800"/>
      <c r="G277" s="800"/>
      <c r="H277" s="801"/>
      <c r="I277" s="593">
        <v>148.69999999999999</v>
      </c>
      <c r="J277" s="863"/>
    </row>
    <row r="278" spans="1:10" x14ac:dyDescent="0.2">
      <c r="B278" s="799" t="s">
        <v>1290</v>
      </c>
      <c r="C278" s="800"/>
      <c r="D278" s="800"/>
      <c r="E278" s="800"/>
      <c r="F278" s="800"/>
      <c r="G278" s="800"/>
      <c r="H278" s="801"/>
      <c r="I278" s="593">
        <v>17.399999999999999</v>
      </c>
      <c r="J278" s="863"/>
    </row>
    <row r="279" spans="1:10" x14ac:dyDescent="0.2">
      <c r="B279" s="799" t="s">
        <v>1091</v>
      </c>
      <c r="C279" s="800"/>
      <c r="D279" s="800"/>
      <c r="E279" s="800"/>
      <c r="F279" s="800"/>
      <c r="G279" s="800"/>
      <c r="H279" s="801"/>
      <c r="I279" s="593">
        <v>269.89999999999998</v>
      </c>
      <c r="J279" s="863"/>
    </row>
    <row r="280" spans="1:10" x14ac:dyDescent="0.2">
      <c r="A280" s="179" t="s">
        <v>718</v>
      </c>
      <c r="B280" s="805" t="s">
        <v>158</v>
      </c>
      <c r="C280" s="806"/>
      <c r="D280" s="806"/>
      <c r="E280" s="806"/>
      <c r="F280" s="806"/>
      <c r="G280" s="806"/>
      <c r="H280" s="807"/>
      <c r="I280" s="595">
        <v>1160.8999999999999</v>
      </c>
      <c r="J280" s="843"/>
    </row>
    <row r="281" spans="1:10" ht="25.5" customHeight="1" x14ac:dyDescent="0.2">
      <c r="B281" s="592" t="s">
        <v>719</v>
      </c>
      <c r="C281" s="592">
        <v>92763</v>
      </c>
      <c r="D281" s="802" t="s">
        <v>1429</v>
      </c>
      <c r="E281" s="803"/>
      <c r="F281" s="803"/>
      <c r="G281" s="803"/>
      <c r="H281" s="803"/>
      <c r="I281" s="804"/>
      <c r="J281" s="592" t="s">
        <v>673</v>
      </c>
    </row>
    <row r="282" spans="1:10" x14ac:dyDescent="0.2">
      <c r="B282" s="808" t="s">
        <v>153</v>
      </c>
      <c r="C282" s="809"/>
      <c r="D282" s="809"/>
      <c r="E282" s="809"/>
      <c r="F282" s="809"/>
      <c r="G282" s="809"/>
      <c r="H282" s="810"/>
      <c r="I282" s="597" t="s">
        <v>418</v>
      </c>
      <c r="J282" s="575" t="s">
        <v>157</v>
      </c>
    </row>
    <row r="283" spans="1:10" x14ac:dyDescent="0.2">
      <c r="B283" s="799" t="s">
        <v>572</v>
      </c>
      <c r="C283" s="800"/>
      <c r="D283" s="800"/>
      <c r="E283" s="800"/>
      <c r="F283" s="800"/>
      <c r="G283" s="800"/>
      <c r="H283" s="801"/>
      <c r="I283" s="593">
        <v>362.9</v>
      </c>
      <c r="J283" s="842" t="s">
        <v>419</v>
      </c>
    </row>
    <row r="284" spans="1:10" x14ac:dyDescent="0.2">
      <c r="B284" s="799" t="s">
        <v>589</v>
      </c>
      <c r="C284" s="800"/>
      <c r="D284" s="800"/>
      <c r="E284" s="800"/>
      <c r="F284" s="800"/>
      <c r="G284" s="800"/>
      <c r="H284" s="801"/>
      <c r="I284" s="593">
        <v>73.599999999999994</v>
      </c>
      <c r="J284" s="863"/>
    </row>
    <row r="285" spans="1:10" x14ac:dyDescent="0.2">
      <c r="A285" s="179" t="s">
        <v>719</v>
      </c>
      <c r="B285" s="805" t="s">
        <v>158</v>
      </c>
      <c r="C285" s="806"/>
      <c r="D285" s="806"/>
      <c r="E285" s="806"/>
      <c r="F285" s="806"/>
      <c r="G285" s="806"/>
      <c r="H285" s="807"/>
      <c r="I285" s="595">
        <v>436.5</v>
      </c>
      <c r="J285" s="843"/>
    </row>
    <row r="286" spans="1:10" ht="27" customHeight="1" x14ac:dyDescent="0.2">
      <c r="B286" s="592" t="s">
        <v>1289</v>
      </c>
      <c r="C286" s="592">
        <v>94965</v>
      </c>
      <c r="D286" s="802" t="s">
        <v>1403</v>
      </c>
      <c r="E286" s="803"/>
      <c r="F286" s="803"/>
      <c r="G286" s="803"/>
      <c r="H286" s="803"/>
      <c r="I286" s="804"/>
      <c r="J286" s="592" t="s">
        <v>638</v>
      </c>
    </row>
    <row r="287" spans="1:10" x14ac:dyDescent="0.2">
      <c r="B287" s="808" t="s">
        <v>153</v>
      </c>
      <c r="C287" s="809"/>
      <c r="D287" s="809"/>
      <c r="E287" s="809"/>
      <c r="F287" s="809"/>
      <c r="G287" s="809"/>
      <c r="H287" s="810"/>
      <c r="I287" s="597" t="s">
        <v>162</v>
      </c>
      <c r="J287" s="575" t="s">
        <v>157</v>
      </c>
    </row>
    <row r="288" spans="1:10" x14ac:dyDescent="0.2">
      <c r="B288" s="799" t="s">
        <v>572</v>
      </c>
      <c r="C288" s="800"/>
      <c r="D288" s="800"/>
      <c r="E288" s="800"/>
      <c r="F288" s="800"/>
      <c r="G288" s="800"/>
      <c r="H288" s="801"/>
      <c r="I288" s="593">
        <v>9.6</v>
      </c>
      <c r="J288" s="842" t="s">
        <v>162</v>
      </c>
    </row>
    <row r="289" spans="1:10" x14ac:dyDescent="0.2">
      <c r="B289" s="799" t="s">
        <v>589</v>
      </c>
      <c r="C289" s="800"/>
      <c r="D289" s="800"/>
      <c r="E289" s="800"/>
      <c r="F289" s="800"/>
      <c r="G289" s="800"/>
      <c r="H289" s="801"/>
      <c r="I289" s="593">
        <v>2.0699999999999998</v>
      </c>
      <c r="J289" s="863"/>
    </row>
    <row r="290" spans="1:10" x14ac:dyDescent="0.2">
      <c r="B290" s="799" t="s">
        <v>1290</v>
      </c>
      <c r="C290" s="800"/>
      <c r="D290" s="800"/>
      <c r="E290" s="800"/>
      <c r="F290" s="800"/>
      <c r="G290" s="800"/>
      <c r="H290" s="801"/>
      <c r="I290" s="593">
        <v>0.19</v>
      </c>
      <c r="J290" s="863"/>
    </row>
    <row r="291" spans="1:10" x14ac:dyDescent="0.2">
      <c r="B291" s="799" t="s">
        <v>1091</v>
      </c>
      <c r="C291" s="800"/>
      <c r="D291" s="800"/>
      <c r="E291" s="800"/>
      <c r="F291" s="800"/>
      <c r="G291" s="800"/>
      <c r="H291" s="801"/>
      <c r="I291" s="593">
        <v>3.98</v>
      </c>
      <c r="J291" s="863"/>
    </row>
    <row r="292" spans="1:10" x14ac:dyDescent="0.2">
      <c r="A292" s="179" t="s">
        <v>1289</v>
      </c>
      <c r="B292" s="805" t="s">
        <v>158</v>
      </c>
      <c r="C292" s="806"/>
      <c r="D292" s="806"/>
      <c r="E292" s="806"/>
      <c r="F292" s="806"/>
      <c r="G292" s="806"/>
      <c r="H292" s="807"/>
      <c r="I292" s="595">
        <v>15.84</v>
      </c>
      <c r="J292" s="843"/>
    </row>
    <row r="293" spans="1:10" ht="12.75" customHeight="1" x14ac:dyDescent="0.2">
      <c r="B293" s="592" t="s">
        <v>1295</v>
      </c>
      <c r="C293" s="592">
        <v>103670</v>
      </c>
      <c r="D293" s="802" t="s">
        <v>1405</v>
      </c>
      <c r="E293" s="803"/>
      <c r="F293" s="803"/>
      <c r="G293" s="803"/>
      <c r="H293" s="803"/>
      <c r="I293" s="804"/>
      <c r="J293" s="592" t="s">
        <v>638</v>
      </c>
    </row>
    <row r="294" spans="1:10" x14ac:dyDescent="0.2">
      <c r="B294" s="808" t="s">
        <v>153</v>
      </c>
      <c r="C294" s="809"/>
      <c r="D294" s="809"/>
      <c r="E294" s="809"/>
      <c r="F294" s="809"/>
      <c r="G294" s="809"/>
      <c r="H294" s="810"/>
      <c r="I294" s="597" t="s">
        <v>162</v>
      </c>
      <c r="J294" s="575" t="s">
        <v>157</v>
      </c>
    </row>
    <row r="295" spans="1:10" x14ac:dyDescent="0.2">
      <c r="B295" s="799"/>
      <c r="C295" s="800"/>
      <c r="D295" s="800"/>
      <c r="E295" s="800"/>
      <c r="F295" s="800"/>
      <c r="G295" s="800"/>
      <c r="H295" s="801"/>
      <c r="I295" s="593">
        <v>15.84</v>
      </c>
      <c r="J295" s="842" t="s">
        <v>162</v>
      </c>
    </row>
    <row r="296" spans="1:10" x14ac:dyDescent="0.2">
      <c r="A296" s="179" t="s">
        <v>1295</v>
      </c>
      <c r="B296" s="805" t="s">
        <v>158</v>
      </c>
      <c r="C296" s="806"/>
      <c r="D296" s="806"/>
      <c r="E296" s="806"/>
      <c r="F296" s="806"/>
      <c r="G296" s="806"/>
      <c r="H296" s="807"/>
      <c r="I296" s="595">
        <v>15.84</v>
      </c>
      <c r="J296" s="843"/>
    </row>
    <row r="297" spans="1:10" x14ac:dyDescent="0.2">
      <c r="B297" s="599" t="s">
        <v>610</v>
      </c>
      <c r="C297" s="600"/>
      <c r="D297" s="601" t="s">
        <v>425</v>
      </c>
      <c r="E297" s="601"/>
      <c r="F297" s="601"/>
      <c r="G297" s="601"/>
      <c r="H297" s="601"/>
      <c r="I297" s="601"/>
      <c r="J297" s="602"/>
    </row>
    <row r="298" spans="1:10" ht="28.5" customHeight="1" x14ac:dyDescent="0.2">
      <c r="B298" s="592" t="s">
        <v>720</v>
      </c>
      <c r="C298" s="592">
        <v>92475</v>
      </c>
      <c r="D298" s="802" t="s">
        <v>1431</v>
      </c>
      <c r="E298" s="803"/>
      <c r="F298" s="803"/>
      <c r="G298" s="803"/>
      <c r="H298" s="803"/>
      <c r="I298" s="804"/>
      <c r="J298" s="592" t="s">
        <v>36</v>
      </c>
    </row>
    <row r="299" spans="1:10" x14ac:dyDescent="0.2">
      <c r="B299" s="808" t="s">
        <v>153</v>
      </c>
      <c r="C299" s="809"/>
      <c r="D299" s="809"/>
      <c r="E299" s="809"/>
      <c r="F299" s="809"/>
      <c r="G299" s="809"/>
      <c r="H299" s="810"/>
      <c r="I299" s="597" t="s">
        <v>416</v>
      </c>
      <c r="J299" s="575" t="s">
        <v>157</v>
      </c>
    </row>
    <row r="300" spans="1:10" x14ac:dyDescent="0.2">
      <c r="B300" s="799" t="s">
        <v>570</v>
      </c>
      <c r="C300" s="800"/>
      <c r="D300" s="800"/>
      <c r="E300" s="800"/>
      <c r="F300" s="800"/>
      <c r="G300" s="800"/>
      <c r="H300" s="801"/>
      <c r="I300" s="593">
        <v>148.72</v>
      </c>
      <c r="J300" s="842" t="s">
        <v>417</v>
      </c>
    </row>
    <row r="301" spans="1:10" x14ac:dyDescent="0.2">
      <c r="B301" s="799" t="s">
        <v>1091</v>
      </c>
      <c r="C301" s="800"/>
      <c r="D301" s="800"/>
      <c r="E301" s="800"/>
      <c r="F301" s="800"/>
      <c r="G301" s="800"/>
      <c r="H301" s="801"/>
      <c r="I301" s="593">
        <v>88.59</v>
      </c>
      <c r="J301" s="863"/>
    </row>
    <row r="302" spans="1:10" x14ac:dyDescent="0.2">
      <c r="A302" s="179" t="s">
        <v>720</v>
      </c>
      <c r="B302" s="805" t="s">
        <v>158</v>
      </c>
      <c r="C302" s="806"/>
      <c r="D302" s="806"/>
      <c r="E302" s="806"/>
      <c r="F302" s="806"/>
      <c r="G302" s="806"/>
      <c r="H302" s="807"/>
      <c r="I302" s="595">
        <v>237.31</v>
      </c>
      <c r="J302" s="843"/>
    </row>
    <row r="303" spans="1:10" ht="23.25" customHeight="1" x14ac:dyDescent="0.2">
      <c r="B303" s="592" t="s">
        <v>721</v>
      </c>
      <c r="C303" s="592">
        <v>92759</v>
      </c>
      <c r="D303" s="802" t="s">
        <v>1417</v>
      </c>
      <c r="E303" s="803"/>
      <c r="F303" s="803"/>
      <c r="G303" s="803"/>
      <c r="H303" s="803"/>
      <c r="I303" s="804"/>
      <c r="J303" s="592" t="s">
        <v>673</v>
      </c>
    </row>
    <row r="304" spans="1:10" x14ac:dyDescent="0.2">
      <c r="B304" s="808" t="s">
        <v>153</v>
      </c>
      <c r="C304" s="809"/>
      <c r="D304" s="809"/>
      <c r="E304" s="809"/>
      <c r="F304" s="809"/>
      <c r="G304" s="809"/>
      <c r="H304" s="810"/>
      <c r="I304" s="597" t="s">
        <v>418</v>
      </c>
      <c r="J304" s="575" t="s">
        <v>157</v>
      </c>
    </row>
    <row r="305" spans="1:10" x14ac:dyDescent="0.2">
      <c r="B305" s="799" t="s">
        <v>570</v>
      </c>
      <c r="C305" s="800"/>
      <c r="D305" s="800"/>
      <c r="E305" s="800"/>
      <c r="F305" s="800"/>
      <c r="G305" s="800"/>
      <c r="H305" s="801"/>
      <c r="I305" s="593">
        <v>244</v>
      </c>
      <c r="J305" s="842" t="s">
        <v>419</v>
      </c>
    </row>
    <row r="306" spans="1:10" x14ac:dyDescent="0.2">
      <c r="B306" s="799" t="s">
        <v>1091</v>
      </c>
      <c r="C306" s="800"/>
      <c r="D306" s="800"/>
      <c r="E306" s="800"/>
      <c r="F306" s="800"/>
      <c r="G306" s="800"/>
      <c r="H306" s="801"/>
      <c r="I306" s="593">
        <v>213</v>
      </c>
      <c r="J306" s="863"/>
    </row>
    <row r="307" spans="1:10" x14ac:dyDescent="0.2">
      <c r="A307" s="179" t="s">
        <v>721</v>
      </c>
      <c r="B307" s="805" t="s">
        <v>158</v>
      </c>
      <c r="C307" s="806"/>
      <c r="D307" s="806"/>
      <c r="E307" s="806"/>
      <c r="F307" s="806"/>
      <c r="G307" s="806"/>
      <c r="H307" s="807"/>
      <c r="I307" s="595">
        <v>457</v>
      </c>
      <c r="J307" s="843"/>
    </row>
    <row r="308" spans="1:10" ht="12.75" customHeight="1" x14ac:dyDescent="0.2">
      <c r="B308" s="592" t="s">
        <v>722</v>
      </c>
      <c r="C308" s="592">
        <v>92760</v>
      </c>
      <c r="D308" s="802" t="s">
        <v>1419</v>
      </c>
      <c r="E308" s="803"/>
      <c r="F308" s="803"/>
      <c r="G308" s="803"/>
      <c r="H308" s="803"/>
      <c r="I308" s="804"/>
      <c r="J308" s="592" t="s">
        <v>673</v>
      </c>
    </row>
    <row r="309" spans="1:10" x14ac:dyDescent="0.2">
      <c r="B309" s="808" t="s">
        <v>153</v>
      </c>
      <c r="C309" s="809"/>
      <c r="D309" s="809"/>
      <c r="E309" s="809"/>
      <c r="F309" s="809"/>
      <c r="G309" s="809"/>
      <c r="H309" s="810"/>
      <c r="I309" s="597" t="s">
        <v>418</v>
      </c>
      <c r="J309" s="575" t="s">
        <v>157</v>
      </c>
    </row>
    <row r="310" spans="1:10" x14ac:dyDescent="0.2">
      <c r="B310" s="799" t="s">
        <v>570</v>
      </c>
      <c r="C310" s="800"/>
      <c r="D310" s="800"/>
      <c r="E310" s="800"/>
      <c r="F310" s="800"/>
      <c r="G310" s="800"/>
      <c r="H310" s="801"/>
      <c r="I310" s="593">
        <v>11.7</v>
      </c>
      <c r="J310" s="842" t="s">
        <v>419</v>
      </c>
    </row>
    <row r="311" spans="1:10" x14ac:dyDescent="0.2">
      <c r="A311" s="179" t="s">
        <v>722</v>
      </c>
      <c r="B311" s="805" t="s">
        <v>158</v>
      </c>
      <c r="C311" s="806"/>
      <c r="D311" s="806"/>
      <c r="E311" s="806"/>
      <c r="F311" s="806"/>
      <c r="G311" s="806"/>
      <c r="H311" s="807"/>
      <c r="I311" s="595">
        <v>11.7</v>
      </c>
      <c r="J311" s="843"/>
    </row>
    <row r="312" spans="1:10" ht="12.75" customHeight="1" x14ac:dyDescent="0.2">
      <c r="B312" s="592" t="s">
        <v>723</v>
      </c>
      <c r="C312" s="592">
        <v>92761</v>
      </c>
      <c r="D312" s="802" t="s">
        <v>1421</v>
      </c>
      <c r="E312" s="803"/>
      <c r="F312" s="803"/>
      <c r="G312" s="803"/>
      <c r="H312" s="803"/>
      <c r="I312" s="804"/>
      <c r="J312" s="592" t="s">
        <v>673</v>
      </c>
    </row>
    <row r="313" spans="1:10" x14ac:dyDescent="0.2">
      <c r="B313" s="808" t="s">
        <v>153</v>
      </c>
      <c r="C313" s="809"/>
      <c r="D313" s="809"/>
      <c r="E313" s="809"/>
      <c r="F313" s="809"/>
      <c r="G313" s="809"/>
      <c r="H313" s="810"/>
      <c r="I313" s="597" t="s">
        <v>418</v>
      </c>
      <c r="J313" s="575" t="s">
        <v>157</v>
      </c>
    </row>
    <row r="314" spans="1:10" x14ac:dyDescent="0.2">
      <c r="B314" s="799" t="s">
        <v>570</v>
      </c>
      <c r="C314" s="800"/>
      <c r="D314" s="800"/>
      <c r="E314" s="800"/>
      <c r="F314" s="800"/>
      <c r="G314" s="800"/>
      <c r="H314" s="801"/>
      <c r="I314" s="593">
        <v>377.20000000000005</v>
      </c>
      <c r="J314" s="842" t="s">
        <v>419</v>
      </c>
    </row>
    <row r="315" spans="1:10" x14ac:dyDescent="0.2">
      <c r="B315" s="799" t="s">
        <v>1091</v>
      </c>
      <c r="C315" s="800"/>
      <c r="D315" s="800"/>
      <c r="E315" s="800"/>
      <c r="F315" s="800"/>
      <c r="G315" s="800"/>
      <c r="H315" s="801"/>
      <c r="I315" s="593">
        <v>305.10000000000002</v>
      </c>
      <c r="J315" s="863"/>
    </row>
    <row r="316" spans="1:10" x14ac:dyDescent="0.2">
      <c r="A316" s="179" t="s">
        <v>723</v>
      </c>
      <c r="B316" s="805" t="s">
        <v>158</v>
      </c>
      <c r="C316" s="806"/>
      <c r="D316" s="806"/>
      <c r="E316" s="806"/>
      <c r="F316" s="806"/>
      <c r="G316" s="806"/>
      <c r="H316" s="807"/>
      <c r="I316" s="595">
        <v>682.30000000000007</v>
      </c>
      <c r="J316" s="843"/>
    </row>
    <row r="317" spans="1:10" ht="12.75" customHeight="1" x14ac:dyDescent="0.2">
      <c r="B317" s="592" t="s">
        <v>724</v>
      </c>
      <c r="C317" s="592">
        <v>92762</v>
      </c>
      <c r="D317" s="802" t="s">
        <v>1423</v>
      </c>
      <c r="E317" s="803"/>
      <c r="F317" s="803"/>
      <c r="G317" s="803"/>
      <c r="H317" s="803"/>
      <c r="I317" s="804"/>
      <c r="J317" s="592" t="s">
        <v>673</v>
      </c>
    </row>
    <row r="318" spans="1:10" x14ac:dyDescent="0.2">
      <c r="B318" s="808" t="s">
        <v>153</v>
      </c>
      <c r="C318" s="809"/>
      <c r="D318" s="809"/>
      <c r="E318" s="809"/>
      <c r="F318" s="809"/>
      <c r="G318" s="809"/>
      <c r="H318" s="810"/>
      <c r="I318" s="597" t="s">
        <v>418</v>
      </c>
      <c r="J318" s="575" t="s">
        <v>157</v>
      </c>
    </row>
    <row r="319" spans="1:10" x14ac:dyDescent="0.2">
      <c r="B319" s="799" t="s">
        <v>570</v>
      </c>
      <c r="C319" s="800"/>
      <c r="D319" s="800"/>
      <c r="E319" s="800"/>
      <c r="F319" s="800"/>
      <c r="G319" s="800"/>
      <c r="H319" s="801"/>
      <c r="I319" s="593">
        <v>90.800000000000011</v>
      </c>
      <c r="J319" s="842" t="s">
        <v>419</v>
      </c>
    </row>
    <row r="320" spans="1:10" x14ac:dyDescent="0.2">
      <c r="A320" s="179" t="s">
        <v>724</v>
      </c>
      <c r="B320" s="805" t="s">
        <v>158</v>
      </c>
      <c r="C320" s="806"/>
      <c r="D320" s="806"/>
      <c r="E320" s="806"/>
      <c r="F320" s="806"/>
      <c r="G320" s="806"/>
      <c r="H320" s="807"/>
      <c r="I320" s="595">
        <v>90.800000000000011</v>
      </c>
      <c r="J320" s="843"/>
    </row>
    <row r="321" spans="1:10" ht="12.75" customHeight="1" x14ac:dyDescent="0.2">
      <c r="B321" s="592" t="s">
        <v>974</v>
      </c>
      <c r="C321" s="592">
        <v>92763</v>
      </c>
      <c r="D321" s="802" t="s">
        <v>1429</v>
      </c>
      <c r="E321" s="803"/>
      <c r="F321" s="803"/>
      <c r="G321" s="803"/>
      <c r="H321" s="803"/>
      <c r="I321" s="804"/>
      <c r="J321" s="592" t="s">
        <v>673</v>
      </c>
    </row>
    <row r="322" spans="1:10" x14ac:dyDescent="0.2">
      <c r="B322" s="808" t="s">
        <v>153</v>
      </c>
      <c r="C322" s="809"/>
      <c r="D322" s="809"/>
      <c r="E322" s="809"/>
      <c r="F322" s="809"/>
      <c r="G322" s="809"/>
      <c r="H322" s="810"/>
      <c r="I322" s="597" t="s">
        <v>418</v>
      </c>
      <c r="J322" s="575" t="s">
        <v>157</v>
      </c>
    </row>
    <row r="323" spans="1:10" x14ac:dyDescent="0.2">
      <c r="B323" s="799" t="s">
        <v>570</v>
      </c>
      <c r="C323" s="800"/>
      <c r="D323" s="800"/>
      <c r="E323" s="800"/>
      <c r="F323" s="800"/>
      <c r="G323" s="800"/>
      <c r="H323" s="801"/>
      <c r="I323" s="593">
        <v>82.1</v>
      </c>
      <c r="J323" s="842" t="s">
        <v>419</v>
      </c>
    </row>
    <row r="324" spans="1:10" x14ac:dyDescent="0.2">
      <c r="A324" s="179" t="s">
        <v>974</v>
      </c>
      <c r="B324" s="805" t="s">
        <v>158</v>
      </c>
      <c r="C324" s="806"/>
      <c r="D324" s="806"/>
      <c r="E324" s="806"/>
      <c r="F324" s="806"/>
      <c r="G324" s="806"/>
      <c r="H324" s="807"/>
      <c r="I324" s="595">
        <v>82.1</v>
      </c>
      <c r="J324" s="843"/>
    </row>
    <row r="325" spans="1:10" ht="12.75" customHeight="1" x14ac:dyDescent="0.2">
      <c r="B325" s="592" t="s">
        <v>975</v>
      </c>
      <c r="C325" s="592">
        <v>94965</v>
      </c>
      <c r="D325" s="802" t="s">
        <v>1403</v>
      </c>
      <c r="E325" s="803"/>
      <c r="F325" s="803"/>
      <c r="G325" s="803"/>
      <c r="H325" s="803"/>
      <c r="I325" s="804"/>
      <c r="J325" s="592" t="s">
        <v>638</v>
      </c>
    </row>
    <row r="326" spans="1:10" x14ac:dyDescent="0.2">
      <c r="B326" s="808" t="s">
        <v>153</v>
      </c>
      <c r="C326" s="809"/>
      <c r="D326" s="809"/>
      <c r="E326" s="809"/>
      <c r="F326" s="809"/>
      <c r="G326" s="809"/>
      <c r="H326" s="810"/>
      <c r="I326" s="597" t="s">
        <v>162</v>
      </c>
      <c r="J326" s="575" t="s">
        <v>157</v>
      </c>
    </row>
    <row r="327" spans="1:10" x14ac:dyDescent="0.2">
      <c r="B327" s="799" t="s">
        <v>570</v>
      </c>
      <c r="C327" s="800"/>
      <c r="D327" s="800"/>
      <c r="E327" s="800"/>
      <c r="F327" s="800"/>
      <c r="G327" s="800"/>
      <c r="H327" s="801"/>
      <c r="I327" s="593">
        <v>10.199999999999999</v>
      </c>
      <c r="J327" s="842" t="s">
        <v>162</v>
      </c>
    </row>
    <row r="328" spans="1:10" x14ac:dyDescent="0.2">
      <c r="B328" s="799" t="s">
        <v>1091</v>
      </c>
      <c r="C328" s="800"/>
      <c r="D328" s="800"/>
      <c r="E328" s="800"/>
      <c r="F328" s="800"/>
      <c r="G328" s="800"/>
      <c r="H328" s="801"/>
      <c r="I328" s="593">
        <v>4.08</v>
      </c>
      <c r="J328" s="863"/>
    </row>
    <row r="329" spans="1:10" x14ac:dyDescent="0.2">
      <c r="A329" s="179" t="s">
        <v>975</v>
      </c>
      <c r="B329" s="805" t="s">
        <v>158</v>
      </c>
      <c r="C329" s="806"/>
      <c r="D329" s="806"/>
      <c r="E329" s="806"/>
      <c r="F329" s="806"/>
      <c r="G329" s="806"/>
      <c r="H329" s="807"/>
      <c r="I329" s="595">
        <v>14.28</v>
      </c>
      <c r="J329" s="843"/>
    </row>
    <row r="330" spans="1:10" ht="12.75" customHeight="1" x14ac:dyDescent="0.2">
      <c r="B330" s="592" t="s">
        <v>976</v>
      </c>
      <c r="C330" s="592">
        <v>103670</v>
      </c>
      <c r="D330" s="802" t="s">
        <v>1405</v>
      </c>
      <c r="E330" s="803"/>
      <c r="F330" s="803"/>
      <c r="G330" s="803"/>
      <c r="H330" s="803"/>
      <c r="I330" s="804"/>
      <c r="J330" s="592" t="s">
        <v>638</v>
      </c>
    </row>
    <row r="331" spans="1:10" x14ac:dyDescent="0.2">
      <c r="B331" s="808" t="s">
        <v>153</v>
      </c>
      <c r="C331" s="809"/>
      <c r="D331" s="809"/>
      <c r="E331" s="809"/>
      <c r="F331" s="809"/>
      <c r="G331" s="809"/>
      <c r="H331" s="810"/>
      <c r="I331" s="597" t="s">
        <v>162</v>
      </c>
      <c r="J331" s="575" t="s">
        <v>157</v>
      </c>
    </row>
    <row r="332" spans="1:10" x14ac:dyDescent="0.2">
      <c r="B332" s="799" t="s">
        <v>456</v>
      </c>
      <c r="C332" s="800"/>
      <c r="D332" s="800"/>
      <c r="E332" s="800"/>
      <c r="F332" s="800"/>
      <c r="G332" s="800"/>
      <c r="H332" s="801"/>
      <c r="I332" s="593">
        <v>14.28</v>
      </c>
      <c r="J332" s="842" t="s">
        <v>162</v>
      </c>
    </row>
    <row r="333" spans="1:10" x14ac:dyDescent="0.2">
      <c r="A333" s="179" t="s">
        <v>976</v>
      </c>
      <c r="B333" s="805" t="s">
        <v>158</v>
      </c>
      <c r="C333" s="806"/>
      <c r="D333" s="806"/>
      <c r="E333" s="806"/>
      <c r="F333" s="806"/>
      <c r="G333" s="806"/>
      <c r="H333" s="807"/>
      <c r="I333" s="595">
        <v>14.28</v>
      </c>
      <c r="J333" s="843"/>
    </row>
    <row r="334" spans="1:10" x14ac:dyDescent="0.2">
      <c r="B334" s="599" t="s">
        <v>628</v>
      </c>
      <c r="C334" s="600"/>
      <c r="D334" s="601" t="s">
        <v>617</v>
      </c>
      <c r="E334" s="601"/>
      <c r="F334" s="601"/>
      <c r="G334" s="601"/>
      <c r="H334" s="601"/>
      <c r="I334" s="601"/>
      <c r="J334" s="602"/>
    </row>
    <row r="335" spans="1:10" ht="12.75" customHeight="1" x14ac:dyDescent="0.2">
      <c r="B335" s="592" t="s">
        <v>725</v>
      </c>
      <c r="C335" s="592">
        <v>92475</v>
      </c>
      <c r="D335" s="802" t="s">
        <v>1431</v>
      </c>
      <c r="E335" s="803"/>
      <c r="F335" s="803"/>
      <c r="G335" s="803"/>
      <c r="H335" s="803"/>
      <c r="I335" s="804"/>
      <c r="J335" s="592" t="s">
        <v>36</v>
      </c>
    </row>
    <row r="336" spans="1:10" x14ac:dyDescent="0.2">
      <c r="B336" s="808" t="s">
        <v>153</v>
      </c>
      <c r="C336" s="809"/>
      <c r="D336" s="809"/>
      <c r="E336" s="809"/>
      <c r="F336" s="809"/>
      <c r="G336" s="809"/>
      <c r="H336" s="810"/>
      <c r="I336" s="597" t="s">
        <v>416</v>
      </c>
      <c r="J336" s="575" t="s">
        <v>157</v>
      </c>
    </row>
    <row r="337" spans="1:10" x14ac:dyDescent="0.2">
      <c r="B337" s="799" t="s">
        <v>570</v>
      </c>
      <c r="C337" s="800"/>
      <c r="D337" s="800"/>
      <c r="E337" s="800"/>
      <c r="F337" s="800"/>
      <c r="G337" s="800"/>
      <c r="H337" s="801"/>
      <c r="I337" s="593">
        <v>52.41</v>
      </c>
      <c r="J337" s="842" t="s">
        <v>417</v>
      </c>
    </row>
    <row r="338" spans="1:10" x14ac:dyDescent="0.2">
      <c r="A338" s="179" t="s">
        <v>725</v>
      </c>
      <c r="B338" s="805" t="s">
        <v>158</v>
      </c>
      <c r="C338" s="806"/>
      <c r="D338" s="806"/>
      <c r="E338" s="806"/>
      <c r="F338" s="806"/>
      <c r="G338" s="806"/>
      <c r="H338" s="807"/>
      <c r="I338" s="595">
        <v>52.41</v>
      </c>
      <c r="J338" s="843"/>
    </row>
    <row r="339" spans="1:10" ht="12.75" customHeight="1" x14ac:dyDescent="0.2">
      <c r="B339" s="592" t="s">
        <v>726</v>
      </c>
      <c r="C339" s="592">
        <v>92759</v>
      </c>
      <c r="D339" s="802" t="s">
        <v>1417</v>
      </c>
      <c r="E339" s="803"/>
      <c r="F339" s="803"/>
      <c r="G339" s="803"/>
      <c r="H339" s="803"/>
      <c r="I339" s="804"/>
      <c r="J339" s="592" t="s">
        <v>673</v>
      </c>
    </row>
    <row r="340" spans="1:10" x14ac:dyDescent="0.2">
      <c r="B340" s="808" t="s">
        <v>153</v>
      </c>
      <c r="C340" s="809"/>
      <c r="D340" s="809"/>
      <c r="E340" s="809"/>
      <c r="F340" s="809"/>
      <c r="G340" s="809"/>
      <c r="H340" s="810"/>
      <c r="I340" s="597" t="s">
        <v>418</v>
      </c>
      <c r="J340" s="575" t="s">
        <v>157</v>
      </c>
    </row>
    <row r="341" spans="1:10" x14ac:dyDescent="0.2">
      <c r="B341" s="799" t="s">
        <v>570</v>
      </c>
      <c r="C341" s="800"/>
      <c r="D341" s="800"/>
      <c r="E341" s="800"/>
      <c r="F341" s="800"/>
      <c r="G341" s="800"/>
      <c r="H341" s="801"/>
      <c r="I341" s="593">
        <v>129.70000000000002</v>
      </c>
      <c r="J341" s="842" t="s">
        <v>419</v>
      </c>
    </row>
    <row r="342" spans="1:10" x14ac:dyDescent="0.2">
      <c r="A342" s="179" t="s">
        <v>726</v>
      </c>
      <c r="B342" s="805" t="s">
        <v>158</v>
      </c>
      <c r="C342" s="806"/>
      <c r="D342" s="806"/>
      <c r="E342" s="806"/>
      <c r="F342" s="806"/>
      <c r="G342" s="806"/>
      <c r="H342" s="807"/>
      <c r="I342" s="595">
        <v>129.70000000000002</v>
      </c>
      <c r="J342" s="843"/>
    </row>
    <row r="343" spans="1:10" ht="12.75" customHeight="1" x14ac:dyDescent="0.2">
      <c r="B343" s="592" t="s">
        <v>727</v>
      </c>
      <c r="C343" s="592">
        <v>92761</v>
      </c>
      <c r="D343" s="802" t="s">
        <v>1421</v>
      </c>
      <c r="E343" s="803"/>
      <c r="F343" s="803"/>
      <c r="G343" s="803"/>
      <c r="H343" s="803"/>
      <c r="I343" s="804"/>
      <c r="J343" s="592" t="s">
        <v>673</v>
      </c>
    </row>
    <row r="344" spans="1:10" x14ac:dyDescent="0.2">
      <c r="B344" s="808" t="s">
        <v>153</v>
      </c>
      <c r="C344" s="809"/>
      <c r="D344" s="809"/>
      <c r="E344" s="809"/>
      <c r="F344" s="809"/>
      <c r="G344" s="809"/>
      <c r="H344" s="810"/>
      <c r="I344" s="597" t="s">
        <v>418</v>
      </c>
      <c r="J344" s="575" t="s">
        <v>157</v>
      </c>
    </row>
    <row r="345" spans="1:10" x14ac:dyDescent="0.2">
      <c r="B345" s="799" t="s">
        <v>570</v>
      </c>
      <c r="C345" s="800"/>
      <c r="D345" s="800"/>
      <c r="E345" s="800"/>
      <c r="F345" s="800"/>
      <c r="G345" s="800"/>
      <c r="H345" s="801"/>
      <c r="I345" s="593">
        <v>176.7</v>
      </c>
      <c r="J345" s="842" t="s">
        <v>419</v>
      </c>
    </row>
    <row r="346" spans="1:10" x14ac:dyDescent="0.2">
      <c r="A346" s="179" t="s">
        <v>727</v>
      </c>
      <c r="B346" s="805" t="s">
        <v>158</v>
      </c>
      <c r="C346" s="806"/>
      <c r="D346" s="806"/>
      <c r="E346" s="806"/>
      <c r="F346" s="806"/>
      <c r="G346" s="806"/>
      <c r="H346" s="807"/>
      <c r="I346" s="595">
        <v>176.7</v>
      </c>
      <c r="J346" s="843"/>
    </row>
    <row r="347" spans="1:10" ht="12.75" customHeight="1" x14ac:dyDescent="0.2">
      <c r="B347" s="592" t="s">
        <v>728</v>
      </c>
      <c r="C347" s="592">
        <v>94965</v>
      </c>
      <c r="D347" s="802" t="s">
        <v>1403</v>
      </c>
      <c r="E347" s="803"/>
      <c r="F347" s="803"/>
      <c r="G347" s="803"/>
      <c r="H347" s="803"/>
      <c r="I347" s="804"/>
      <c r="J347" s="592" t="s">
        <v>638</v>
      </c>
    </row>
    <row r="348" spans="1:10" x14ac:dyDescent="0.2">
      <c r="B348" s="808" t="s">
        <v>153</v>
      </c>
      <c r="C348" s="809"/>
      <c r="D348" s="809"/>
      <c r="E348" s="809"/>
      <c r="F348" s="809"/>
      <c r="G348" s="809"/>
      <c r="H348" s="810"/>
      <c r="I348" s="597" t="s">
        <v>162</v>
      </c>
      <c r="J348" s="575" t="s">
        <v>157</v>
      </c>
    </row>
    <row r="349" spans="1:10" x14ac:dyDescent="0.2">
      <c r="B349" s="799" t="s">
        <v>570</v>
      </c>
      <c r="C349" s="800"/>
      <c r="D349" s="800"/>
      <c r="E349" s="800"/>
      <c r="F349" s="800"/>
      <c r="G349" s="800"/>
      <c r="H349" s="801"/>
      <c r="I349" s="593">
        <v>2.42</v>
      </c>
      <c r="J349" s="842" t="s">
        <v>162</v>
      </c>
    </row>
    <row r="350" spans="1:10" x14ac:dyDescent="0.2">
      <c r="A350" s="179" t="s">
        <v>728</v>
      </c>
      <c r="B350" s="805" t="s">
        <v>158</v>
      </c>
      <c r="C350" s="806"/>
      <c r="D350" s="806"/>
      <c r="E350" s="806"/>
      <c r="F350" s="806"/>
      <c r="G350" s="806"/>
      <c r="H350" s="807"/>
      <c r="I350" s="595">
        <v>2.42</v>
      </c>
      <c r="J350" s="843"/>
    </row>
    <row r="351" spans="1:10" x14ac:dyDescent="0.2">
      <c r="B351" s="592" t="s">
        <v>729</v>
      </c>
      <c r="C351" s="592">
        <v>103670</v>
      </c>
      <c r="D351" s="802" t="s">
        <v>1405</v>
      </c>
      <c r="E351" s="803"/>
      <c r="F351" s="803"/>
      <c r="G351" s="803"/>
      <c r="H351" s="803"/>
      <c r="I351" s="804"/>
      <c r="J351" s="592" t="s">
        <v>638</v>
      </c>
    </row>
    <row r="352" spans="1:10" x14ac:dyDescent="0.2">
      <c r="B352" s="808" t="s">
        <v>153</v>
      </c>
      <c r="C352" s="809"/>
      <c r="D352" s="809"/>
      <c r="E352" s="809"/>
      <c r="F352" s="809"/>
      <c r="G352" s="809"/>
      <c r="H352" s="810"/>
      <c r="I352" s="597" t="s">
        <v>162</v>
      </c>
      <c r="J352" s="575" t="s">
        <v>157</v>
      </c>
    </row>
    <row r="353" spans="1:10" x14ac:dyDescent="0.2">
      <c r="B353" s="799" t="s">
        <v>454</v>
      </c>
      <c r="C353" s="800"/>
      <c r="D353" s="800"/>
      <c r="E353" s="800"/>
      <c r="F353" s="800"/>
      <c r="G353" s="800"/>
      <c r="H353" s="801"/>
      <c r="I353" s="593">
        <v>2.42</v>
      </c>
      <c r="J353" s="842" t="s">
        <v>162</v>
      </c>
    </row>
    <row r="354" spans="1:10" x14ac:dyDescent="0.2">
      <c r="A354" s="179" t="s">
        <v>729</v>
      </c>
      <c r="B354" s="805" t="s">
        <v>158</v>
      </c>
      <c r="C354" s="806"/>
      <c r="D354" s="806"/>
      <c r="E354" s="806"/>
      <c r="F354" s="806"/>
      <c r="G354" s="806"/>
      <c r="H354" s="807"/>
      <c r="I354" s="595">
        <v>2.42</v>
      </c>
      <c r="J354" s="843"/>
    </row>
    <row r="355" spans="1:10" x14ac:dyDescent="0.2">
      <c r="B355" s="599" t="s">
        <v>652</v>
      </c>
      <c r="C355" s="600"/>
      <c r="D355" s="601" t="s">
        <v>977</v>
      </c>
      <c r="E355" s="601"/>
      <c r="F355" s="601"/>
      <c r="G355" s="601"/>
      <c r="H355" s="601"/>
      <c r="I355" s="601"/>
      <c r="J355" s="602"/>
    </row>
    <row r="356" spans="1:10" ht="12.75" customHeight="1" x14ac:dyDescent="0.2">
      <c r="B356" s="592" t="s">
        <v>730</v>
      </c>
      <c r="C356" s="592">
        <v>601003180</v>
      </c>
      <c r="D356" s="802" t="s">
        <v>1366</v>
      </c>
      <c r="E356" s="803"/>
      <c r="F356" s="803"/>
      <c r="G356" s="803"/>
      <c r="H356" s="803"/>
      <c r="I356" s="804"/>
      <c r="J356" s="592" t="s">
        <v>36</v>
      </c>
    </row>
    <row r="357" spans="1:10" x14ac:dyDescent="0.2">
      <c r="B357" s="808" t="s">
        <v>153</v>
      </c>
      <c r="C357" s="809"/>
      <c r="D357" s="810"/>
      <c r="E357" s="939" t="s">
        <v>424</v>
      </c>
      <c r="F357" s="940"/>
      <c r="G357" s="941"/>
      <c r="H357" s="811" t="s">
        <v>156</v>
      </c>
      <c r="I357" s="812"/>
      <c r="J357" s="597" t="s">
        <v>182</v>
      </c>
    </row>
    <row r="358" spans="1:10" ht="153" customHeight="1" x14ac:dyDescent="0.2">
      <c r="B358" s="942"/>
      <c r="C358" s="943"/>
      <c r="D358" s="944"/>
      <c r="E358" s="818" t="s">
        <v>156</v>
      </c>
      <c r="F358" s="954"/>
      <c r="G358" s="819"/>
      <c r="H358" s="840">
        <v>339.28</v>
      </c>
      <c r="I358" s="841"/>
      <c r="J358" s="617" t="s">
        <v>156</v>
      </c>
    </row>
    <row r="359" spans="1:10" x14ac:dyDescent="0.2">
      <c r="A359" s="179" t="s">
        <v>730</v>
      </c>
      <c r="B359" s="805" t="s">
        <v>158</v>
      </c>
      <c r="C359" s="806"/>
      <c r="D359" s="806"/>
      <c r="E359" s="806"/>
      <c r="F359" s="806"/>
      <c r="G359" s="806"/>
      <c r="H359" s="807"/>
      <c r="I359" s="595">
        <v>339.28</v>
      </c>
      <c r="J359" s="594"/>
    </row>
    <row r="360" spans="1:10" x14ac:dyDescent="0.2">
      <c r="B360" s="592" t="s">
        <v>731</v>
      </c>
      <c r="C360" s="592">
        <v>601002015</v>
      </c>
      <c r="D360" s="802" t="s">
        <v>1433</v>
      </c>
      <c r="E360" s="803"/>
      <c r="F360" s="803"/>
      <c r="G360" s="803"/>
      <c r="H360" s="803"/>
      <c r="I360" s="804"/>
      <c r="J360" s="592" t="s">
        <v>36</v>
      </c>
    </row>
    <row r="361" spans="1:10" x14ac:dyDescent="0.2">
      <c r="B361" s="808" t="s">
        <v>153</v>
      </c>
      <c r="C361" s="809"/>
      <c r="D361" s="809"/>
      <c r="E361" s="809"/>
      <c r="F361" s="809"/>
      <c r="G361" s="809"/>
      <c r="H361" s="810"/>
      <c r="I361" s="597" t="s">
        <v>156</v>
      </c>
      <c r="J361" s="575" t="s">
        <v>157</v>
      </c>
    </row>
    <row r="362" spans="1:10" x14ac:dyDescent="0.2">
      <c r="B362" s="799" t="s">
        <v>454</v>
      </c>
      <c r="C362" s="800"/>
      <c r="D362" s="800"/>
      <c r="E362" s="800"/>
      <c r="F362" s="800"/>
      <c r="G362" s="800"/>
      <c r="H362" s="801"/>
      <c r="I362" s="593">
        <v>339.28</v>
      </c>
      <c r="J362" s="842" t="s">
        <v>156</v>
      </c>
    </row>
    <row r="363" spans="1:10" x14ac:dyDescent="0.2">
      <c r="A363" s="179" t="s">
        <v>731</v>
      </c>
      <c r="B363" s="805" t="s">
        <v>158</v>
      </c>
      <c r="C363" s="806"/>
      <c r="D363" s="806"/>
      <c r="E363" s="806"/>
      <c r="F363" s="806"/>
      <c r="G363" s="806"/>
      <c r="H363" s="807"/>
      <c r="I363" s="595">
        <v>339.28</v>
      </c>
      <c r="J363" s="843"/>
    </row>
    <row r="364" spans="1:10" x14ac:dyDescent="0.2">
      <c r="B364" s="592" t="s">
        <v>1205</v>
      </c>
      <c r="C364" s="592">
        <v>101792</v>
      </c>
      <c r="D364" s="802" t="s">
        <v>1434</v>
      </c>
      <c r="E364" s="803"/>
      <c r="F364" s="803"/>
      <c r="G364" s="803"/>
      <c r="H364" s="803"/>
      <c r="I364" s="804"/>
      <c r="J364" s="592" t="s">
        <v>638</v>
      </c>
    </row>
    <row r="365" spans="1:10" x14ac:dyDescent="0.2">
      <c r="B365" s="808" t="s">
        <v>153</v>
      </c>
      <c r="C365" s="809"/>
      <c r="D365" s="809"/>
      <c r="E365" s="809"/>
      <c r="F365" s="809"/>
      <c r="G365" s="809"/>
      <c r="H365" s="810"/>
      <c r="I365" s="597" t="s">
        <v>162</v>
      </c>
      <c r="J365" s="575" t="s">
        <v>157</v>
      </c>
    </row>
    <row r="366" spans="1:10" x14ac:dyDescent="0.2">
      <c r="B366" s="799" t="s">
        <v>454</v>
      </c>
      <c r="C366" s="800"/>
      <c r="D366" s="800"/>
      <c r="E366" s="800"/>
      <c r="F366" s="800"/>
      <c r="G366" s="800"/>
      <c r="H366" s="801"/>
      <c r="I366" s="593">
        <v>678.56</v>
      </c>
      <c r="J366" s="842" t="s">
        <v>162</v>
      </c>
    </row>
    <row r="367" spans="1:10" x14ac:dyDescent="0.2">
      <c r="A367" s="179" t="s">
        <v>1205</v>
      </c>
      <c r="B367" s="805" t="s">
        <v>158</v>
      </c>
      <c r="C367" s="806"/>
      <c r="D367" s="806"/>
      <c r="E367" s="806"/>
      <c r="F367" s="806"/>
      <c r="G367" s="806"/>
      <c r="H367" s="807"/>
      <c r="I367" s="595">
        <v>678.56</v>
      </c>
      <c r="J367" s="843"/>
    </row>
    <row r="368" spans="1:10" x14ac:dyDescent="0.2">
      <c r="B368" s="599" t="s">
        <v>475</v>
      </c>
      <c r="C368" s="600"/>
      <c r="D368" s="601" t="s">
        <v>99</v>
      </c>
      <c r="E368" s="601"/>
      <c r="F368" s="601"/>
      <c r="G368" s="601"/>
      <c r="H368" s="601"/>
      <c r="I368" s="601"/>
      <c r="J368" s="602"/>
    </row>
    <row r="369" spans="1:12" x14ac:dyDescent="0.2">
      <c r="B369" s="599" t="s">
        <v>476</v>
      </c>
      <c r="C369" s="600"/>
      <c r="D369" s="601" t="s">
        <v>100</v>
      </c>
      <c r="E369" s="601"/>
      <c r="F369" s="601"/>
      <c r="G369" s="601"/>
      <c r="H369" s="601"/>
      <c r="I369" s="601"/>
      <c r="J369" s="602"/>
    </row>
    <row r="370" spans="1:12" x14ac:dyDescent="0.2">
      <c r="B370" s="592" t="s">
        <v>590</v>
      </c>
      <c r="C370" s="592">
        <v>103330</v>
      </c>
      <c r="D370" s="802" t="s">
        <v>1367</v>
      </c>
      <c r="E370" s="803"/>
      <c r="F370" s="803"/>
      <c r="G370" s="803"/>
      <c r="H370" s="803"/>
      <c r="I370" s="804"/>
      <c r="J370" s="592" t="s">
        <v>36</v>
      </c>
    </row>
    <row r="371" spans="1:12" x14ac:dyDescent="0.2">
      <c r="B371" s="808" t="s">
        <v>153</v>
      </c>
      <c r="C371" s="809"/>
      <c r="D371" s="810"/>
      <c r="E371" s="575" t="s">
        <v>159</v>
      </c>
      <c r="F371" s="575" t="s">
        <v>155</v>
      </c>
      <c r="G371" s="575" t="s">
        <v>208</v>
      </c>
      <c r="H371" s="808" t="s">
        <v>436</v>
      </c>
      <c r="I371" s="810"/>
      <c r="J371" s="575" t="s">
        <v>157</v>
      </c>
    </row>
    <row r="372" spans="1:12" x14ac:dyDescent="0.2">
      <c r="B372" s="827" t="s">
        <v>561</v>
      </c>
      <c r="C372" s="828"/>
      <c r="D372" s="829"/>
      <c r="E372" s="596">
        <v>92.5</v>
      </c>
      <c r="F372" s="596">
        <v>3.82</v>
      </c>
      <c r="G372" s="596">
        <v>60.23</v>
      </c>
      <c r="H372" s="797">
        <v>293.11999999999995</v>
      </c>
      <c r="I372" s="798"/>
      <c r="J372" s="846" t="s">
        <v>291</v>
      </c>
    </row>
    <row r="373" spans="1:12" x14ac:dyDescent="0.2">
      <c r="B373" s="827" t="s">
        <v>562</v>
      </c>
      <c r="C373" s="828"/>
      <c r="D373" s="829"/>
      <c r="E373" s="596">
        <v>168.40000000000003</v>
      </c>
      <c r="F373" s="596">
        <v>3.82</v>
      </c>
      <c r="G373" s="596">
        <v>53.560000000000009</v>
      </c>
      <c r="H373" s="797">
        <v>589.72800000000007</v>
      </c>
      <c r="I373" s="798"/>
      <c r="J373" s="860"/>
    </row>
    <row r="374" spans="1:12" x14ac:dyDescent="0.2">
      <c r="B374" s="827" t="s">
        <v>1091</v>
      </c>
      <c r="C374" s="828"/>
      <c r="D374" s="829"/>
      <c r="E374" s="596">
        <v>94.68</v>
      </c>
      <c r="F374" s="596">
        <v>3</v>
      </c>
      <c r="G374" s="596"/>
      <c r="H374" s="797">
        <v>236.52</v>
      </c>
      <c r="I374" s="798"/>
      <c r="J374" s="860"/>
    </row>
    <row r="375" spans="1:12" x14ac:dyDescent="0.2">
      <c r="B375" s="827" t="s">
        <v>620</v>
      </c>
      <c r="C375" s="828"/>
      <c r="D375" s="829"/>
      <c r="E375" s="596">
        <v>92.419999999999987</v>
      </c>
      <c r="F375" s="596">
        <v>1.8</v>
      </c>
      <c r="G375" s="596"/>
      <c r="H375" s="797">
        <v>166.35599999999999</v>
      </c>
      <c r="I375" s="798"/>
      <c r="J375" s="860"/>
    </row>
    <row r="376" spans="1:12" x14ac:dyDescent="0.2">
      <c r="B376" s="827" t="s">
        <v>924</v>
      </c>
      <c r="C376" s="828"/>
      <c r="D376" s="829"/>
      <c r="E376" s="596">
        <v>18.380000000000003</v>
      </c>
      <c r="F376" s="596">
        <v>3</v>
      </c>
      <c r="G376" s="596">
        <v>0.48999999999999994</v>
      </c>
      <c r="H376" s="797">
        <v>54.650000000000006</v>
      </c>
      <c r="I376" s="798"/>
      <c r="J376" s="860"/>
    </row>
    <row r="377" spans="1:12" x14ac:dyDescent="0.2">
      <c r="B377" s="827" t="s">
        <v>621</v>
      </c>
      <c r="C377" s="828"/>
      <c r="D377" s="829"/>
      <c r="E377" s="596">
        <v>13.780000000000001</v>
      </c>
      <c r="F377" s="596">
        <v>2.1</v>
      </c>
      <c r="G377" s="596">
        <v>11.399999999999999</v>
      </c>
      <c r="H377" s="797">
        <v>17.538000000000004</v>
      </c>
      <c r="I377" s="798"/>
      <c r="J377" s="860"/>
    </row>
    <row r="378" spans="1:12" x14ac:dyDescent="0.2">
      <c r="A378" s="179" t="s">
        <v>590</v>
      </c>
      <c r="B378" s="877" t="s">
        <v>158</v>
      </c>
      <c r="C378" s="878"/>
      <c r="D378" s="878"/>
      <c r="E378" s="878"/>
      <c r="F378" s="878"/>
      <c r="G378" s="879"/>
      <c r="H378" s="880">
        <v>1357.912</v>
      </c>
      <c r="I378" s="881"/>
      <c r="J378" s="847"/>
    </row>
    <row r="379" spans="1:12" x14ac:dyDescent="0.2">
      <c r="B379" s="592" t="s">
        <v>591</v>
      </c>
      <c r="C379" s="592">
        <v>103327</v>
      </c>
      <c r="D379" s="802" t="s">
        <v>1437</v>
      </c>
      <c r="E379" s="803"/>
      <c r="F379" s="803"/>
      <c r="G379" s="803"/>
      <c r="H379" s="803"/>
      <c r="I379" s="804"/>
      <c r="J379" s="592" t="s">
        <v>36</v>
      </c>
    </row>
    <row r="380" spans="1:12" x14ac:dyDescent="0.2">
      <c r="B380" s="808" t="s">
        <v>153</v>
      </c>
      <c r="C380" s="809"/>
      <c r="D380" s="809"/>
      <c r="E380" s="809"/>
      <c r="F380" s="809"/>
      <c r="G380" s="810"/>
      <c r="H380" s="808" t="s">
        <v>156</v>
      </c>
      <c r="I380" s="810"/>
      <c r="J380" s="575" t="s">
        <v>157</v>
      </c>
      <c r="L380" s="190"/>
    </row>
    <row r="381" spans="1:12" x14ac:dyDescent="0.2">
      <c r="B381" s="827" t="s">
        <v>641</v>
      </c>
      <c r="C381" s="828"/>
      <c r="D381" s="828"/>
      <c r="E381" s="828"/>
      <c r="F381" s="828"/>
      <c r="G381" s="829"/>
      <c r="H381" s="797">
        <v>20.469199999999997</v>
      </c>
      <c r="I381" s="798"/>
      <c r="J381" s="813" t="s">
        <v>160</v>
      </c>
    </row>
    <row r="382" spans="1:12" x14ac:dyDescent="0.2">
      <c r="A382" s="179" t="s">
        <v>591</v>
      </c>
      <c r="B382" s="877" t="s">
        <v>158</v>
      </c>
      <c r="C382" s="878"/>
      <c r="D382" s="878"/>
      <c r="E382" s="878"/>
      <c r="F382" s="878"/>
      <c r="G382" s="879"/>
      <c r="H382" s="880">
        <v>20.469199999999997</v>
      </c>
      <c r="I382" s="881"/>
      <c r="J382" s="815"/>
    </row>
    <row r="383" spans="1:12" x14ac:dyDescent="0.2">
      <c r="B383" s="592" t="s">
        <v>592</v>
      </c>
      <c r="C383" s="592">
        <v>93202</v>
      </c>
      <c r="D383" s="802" t="s">
        <v>1439</v>
      </c>
      <c r="E383" s="803"/>
      <c r="F383" s="803"/>
      <c r="G383" s="803"/>
      <c r="H383" s="803"/>
      <c r="I383" s="804"/>
      <c r="J383" s="592" t="s">
        <v>115</v>
      </c>
    </row>
    <row r="384" spans="1:12" x14ac:dyDescent="0.2">
      <c r="B384" s="808" t="s">
        <v>153</v>
      </c>
      <c r="C384" s="809"/>
      <c r="D384" s="809"/>
      <c r="E384" s="809"/>
      <c r="F384" s="809"/>
      <c r="G384" s="810"/>
      <c r="H384" s="808" t="s">
        <v>164</v>
      </c>
      <c r="I384" s="810"/>
      <c r="J384" s="575" t="s">
        <v>157</v>
      </c>
      <c r="L384" s="190"/>
    </row>
    <row r="385" spans="1:12" x14ac:dyDescent="0.2">
      <c r="B385" s="827"/>
      <c r="C385" s="828"/>
      <c r="D385" s="828"/>
      <c r="E385" s="828"/>
      <c r="F385" s="828"/>
      <c r="G385" s="829"/>
      <c r="H385" s="797">
        <v>168.40000000000003</v>
      </c>
      <c r="I385" s="798"/>
      <c r="J385" s="813" t="s">
        <v>160</v>
      </c>
    </row>
    <row r="386" spans="1:12" x14ac:dyDescent="0.2">
      <c r="A386" s="179" t="s">
        <v>592</v>
      </c>
      <c r="B386" s="877" t="s">
        <v>158</v>
      </c>
      <c r="C386" s="878"/>
      <c r="D386" s="878"/>
      <c r="E386" s="878"/>
      <c r="F386" s="878"/>
      <c r="G386" s="879"/>
      <c r="H386" s="880">
        <v>168.40000000000003</v>
      </c>
      <c r="I386" s="881"/>
      <c r="J386" s="815"/>
    </row>
    <row r="387" spans="1:12" x14ac:dyDescent="0.2">
      <c r="B387" s="592" t="s">
        <v>593</v>
      </c>
      <c r="C387" s="592">
        <v>101166</v>
      </c>
      <c r="D387" s="802" t="s">
        <v>1441</v>
      </c>
      <c r="E387" s="803"/>
      <c r="F387" s="803"/>
      <c r="G387" s="803"/>
      <c r="H387" s="803"/>
      <c r="I387" s="804"/>
      <c r="J387" s="592" t="s">
        <v>638</v>
      </c>
      <c r="L387" s="190"/>
    </row>
    <row r="388" spans="1:12" x14ac:dyDescent="0.2">
      <c r="B388" s="808" t="s">
        <v>153</v>
      </c>
      <c r="C388" s="809"/>
      <c r="D388" s="809"/>
      <c r="E388" s="809"/>
      <c r="F388" s="809"/>
      <c r="G388" s="810"/>
      <c r="H388" s="808" t="s">
        <v>162</v>
      </c>
      <c r="I388" s="810"/>
      <c r="J388" s="575" t="s">
        <v>157</v>
      </c>
      <c r="L388" s="190"/>
    </row>
    <row r="389" spans="1:12" x14ac:dyDescent="0.2">
      <c r="B389" s="827" t="s">
        <v>598</v>
      </c>
      <c r="C389" s="828"/>
      <c r="D389" s="828"/>
      <c r="E389" s="828"/>
      <c r="F389" s="828"/>
      <c r="G389" s="829"/>
      <c r="H389" s="797">
        <v>6.2616000000000014</v>
      </c>
      <c r="I389" s="798"/>
      <c r="J389" s="813" t="s">
        <v>160</v>
      </c>
      <c r="L389" s="618"/>
    </row>
    <row r="390" spans="1:12" x14ac:dyDescent="0.2">
      <c r="A390" s="179" t="s">
        <v>593</v>
      </c>
      <c r="B390" s="877" t="s">
        <v>158</v>
      </c>
      <c r="C390" s="878"/>
      <c r="D390" s="878"/>
      <c r="E390" s="878"/>
      <c r="F390" s="878"/>
      <c r="G390" s="879"/>
      <c r="H390" s="880">
        <v>6.2616000000000014</v>
      </c>
      <c r="I390" s="881"/>
      <c r="J390" s="815"/>
    </row>
    <row r="391" spans="1:12" x14ac:dyDescent="0.2">
      <c r="B391" s="626" t="s">
        <v>594</v>
      </c>
      <c r="C391" s="600"/>
      <c r="D391" s="601" t="s">
        <v>101</v>
      </c>
      <c r="E391" s="601"/>
      <c r="F391" s="601"/>
      <c r="G391" s="601"/>
      <c r="H391" s="601"/>
      <c r="I391" s="601"/>
      <c r="J391" s="602"/>
    </row>
    <row r="392" spans="1:12" x14ac:dyDescent="0.2">
      <c r="B392" s="874" t="s">
        <v>109</v>
      </c>
      <c r="C392" s="875"/>
      <c r="D392" s="875"/>
      <c r="E392" s="875"/>
      <c r="F392" s="875"/>
      <c r="G392" s="875"/>
      <c r="H392" s="875"/>
      <c r="I392" s="875"/>
      <c r="J392" s="876"/>
    </row>
    <row r="393" spans="1:12" x14ac:dyDescent="0.2">
      <c r="B393" s="808" t="s">
        <v>153</v>
      </c>
      <c r="C393" s="809"/>
      <c r="D393" s="810"/>
      <c r="E393" s="597" t="s">
        <v>165</v>
      </c>
      <c r="F393" s="597" t="s">
        <v>32</v>
      </c>
      <c r="G393" s="597" t="s">
        <v>154</v>
      </c>
      <c r="H393" s="861" t="s">
        <v>199</v>
      </c>
      <c r="I393" s="862"/>
      <c r="J393" s="575" t="s">
        <v>157</v>
      </c>
    </row>
    <row r="394" spans="1:12" ht="25.5" customHeight="1" x14ac:dyDescent="0.2">
      <c r="B394" s="985"/>
      <c r="C394" s="986"/>
      <c r="D394" s="987"/>
      <c r="E394" s="590" t="s">
        <v>201</v>
      </c>
      <c r="F394" s="590">
        <v>2</v>
      </c>
      <c r="G394" s="590">
        <v>0.6</v>
      </c>
      <c r="H394" s="797">
        <v>1.68</v>
      </c>
      <c r="I394" s="798"/>
      <c r="J394" s="846"/>
    </row>
    <row r="395" spans="1:12" ht="25.5" customHeight="1" x14ac:dyDescent="0.2">
      <c r="B395" s="988"/>
      <c r="C395" s="989"/>
      <c r="D395" s="990"/>
      <c r="E395" s="590" t="s">
        <v>200</v>
      </c>
      <c r="F395" s="590">
        <v>10</v>
      </c>
      <c r="G395" s="590">
        <v>0.8</v>
      </c>
      <c r="H395" s="797">
        <v>11.200000000000001</v>
      </c>
      <c r="I395" s="798"/>
      <c r="J395" s="860"/>
    </row>
    <row r="396" spans="1:12" ht="25.5" customHeight="1" x14ac:dyDescent="0.2">
      <c r="B396" s="988"/>
      <c r="C396" s="989"/>
      <c r="D396" s="990"/>
      <c r="E396" s="590" t="s">
        <v>226</v>
      </c>
      <c r="F396" s="590">
        <v>1</v>
      </c>
      <c r="G396" s="590">
        <v>1.2</v>
      </c>
      <c r="H396" s="797">
        <v>1.68</v>
      </c>
      <c r="I396" s="798"/>
      <c r="J396" s="860"/>
    </row>
    <row r="397" spans="1:12" ht="25.5" customHeight="1" x14ac:dyDescent="0.2">
      <c r="B397" s="988"/>
      <c r="C397" s="989"/>
      <c r="D397" s="990"/>
      <c r="E397" s="590" t="s">
        <v>349</v>
      </c>
      <c r="F397" s="590">
        <v>13</v>
      </c>
      <c r="G397" s="590">
        <v>1.3</v>
      </c>
      <c r="H397" s="797">
        <v>23.66</v>
      </c>
      <c r="I397" s="798"/>
      <c r="J397" s="860"/>
    </row>
    <row r="398" spans="1:12" ht="28.5" customHeight="1" x14ac:dyDescent="0.2">
      <c r="B398" s="991"/>
      <c r="C398" s="992"/>
      <c r="D398" s="993"/>
      <c r="E398" s="955" t="s">
        <v>599</v>
      </c>
      <c r="F398" s="956"/>
      <c r="G398" s="957"/>
      <c r="H398" s="820">
        <v>38.22</v>
      </c>
      <c r="I398" s="821"/>
      <c r="J398" s="847"/>
    </row>
    <row r="399" spans="1:12" ht="19.5" customHeight="1" x14ac:dyDescent="0.2">
      <c r="B399" s="874" t="s">
        <v>110</v>
      </c>
      <c r="C399" s="875"/>
      <c r="D399" s="875"/>
      <c r="E399" s="875"/>
      <c r="F399" s="875"/>
      <c r="G399" s="875"/>
      <c r="H399" s="875"/>
      <c r="I399" s="875"/>
      <c r="J399" s="876"/>
    </row>
    <row r="400" spans="1:12" ht="27" customHeight="1" x14ac:dyDescent="0.2">
      <c r="B400" s="808" t="s">
        <v>153</v>
      </c>
      <c r="C400" s="809"/>
      <c r="D400" s="810"/>
      <c r="E400" s="576" t="s">
        <v>165</v>
      </c>
      <c r="F400" s="597" t="s">
        <v>32</v>
      </c>
      <c r="G400" s="597" t="s">
        <v>154</v>
      </c>
      <c r="H400" s="861" t="s">
        <v>191</v>
      </c>
      <c r="I400" s="862"/>
      <c r="J400" s="575" t="s">
        <v>157</v>
      </c>
    </row>
    <row r="401" spans="1:10" ht="27" customHeight="1" x14ac:dyDescent="0.2">
      <c r="B401" s="945"/>
      <c r="C401" s="946"/>
      <c r="D401" s="947"/>
      <c r="E401" s="607" t="s">
        <v>192</v>
      </c>
      <c r="F401" s="607">
        <v>1</v>
      </c>
      <c r="G401" s="607">
        <v>0.7</v>
      </c>
      <c r="H401" s="797">
        <v>0.98</v>
      </c>
      <c r="I401" s="798"/>
      <c r="J401" s="846"/>
    </row>
    <row r="402" spans="1:10" ht="27" customHeight="1" x14ac:dyDescent="0.2">
      <c r="B402" s="948"/>
      <c r="C402" s="949"/>
      <c r="D402" s="950"/>
      <c r="E402" s="607" t="s">
        <v>193</v>
      </c>
      <c r="F402" s="607">
        <v>3</v>
      </c>
      <c r="G402" s="607">
        <v>0.7</v>
      </c>
      <c r="H402" s="797">
        <v>2.94</v>
      </c>
      <c r="I402" s="798"/>
      <c r="J402" s="860"/>
    </row>
    <row r="403" spans="1:10" ht="27" customHeight="1" x14ac:dyDescent="0.2">
      <c r="B403" s="948"/>
      <c r="C403" s="949"/>
      <c r="D403" s="950"/>
      <c r="E403" s="607" t="s">
        <v>194</v>
      </c>
      <c r="F403" s="607">
        <v>6</v>
      </c>
      <c r="G403" s="607">
        <v>0.9</v>
      </c>
      <c r="H403" s="797">
        <v>7.5600000000000005</v>
      </c>
      <c r="I403" s="798"/>
      <c r="J403" s="860"/>
    </row>
    <row r="404" spans="1:10" ht="27" customHeight="1" x14ac:dyDescent="0.2">
      <c r="B404" s="948"/>
      <c r="C404" s="949"/>
      <c r="D404" s="950"/>
      <c r="E404" s="607" t="s">
        <v>195</v>
      </c>
      <c r="F404" s="607">
        <v>19</v>
      </c>
      <c r="G404" s="607">
        <v>0.9</v>
      </c>
      <c r="H404" s="797">
        <v>23.94</v>
      </c>
      <c r="I404" s="798"/>
      <c r="J404" s="860"/>
    </row>
    <row r="405" spans="1:10" ht="27" customHeight="1" x14ac:dyDescent="0.2">
      <c r="B405" s="948"/>
      <c r="C405" s="949"/>
      <c r="D405" s="950"/>
      <c r="E405" s="607" t="s">
        <v>196</v>
      </c>
      <c r="F405" s="607">
        <v>2</v>
      </c>
      <c r="G405" s="607">
        <v>0.9</v>
      </c>
      <c r="H405" s="797">
        <v>2.52</v>
      </c>
      <c r="I405" s="798"/>
      <c r="J405" s="860"/>
    </row>
    <row r="406" spans="1:10" ht="27" customHeight="1" x14ac:dyDescent="0.2">
      <c r="B406" s="948"/>
      <c r="C406" s="949"/>
      <c r="D406" s="950"/>
      <c r="E406" s="607" t="s">
        <v>197</v>
      </c>
      <c r="F406" s="607">
        <v>1</v>
      </c>
      <c r="G406" s="607">
        <v>1</v>
      </c>
      <c r="H406" s="797">
        <v>1.4</v>
      </c>
      <c r="I406" s="798"/>
      <c r="J406" s="860"/>
    </row>
    <row r="407" spans="1:10" ht="27" customHeight="1" x14ac:dyDescent="0.2">
      <c r="B407" s="948"/>
      <c r="C407" s="949"/>
      <c r="D407" s="950"/>
      <c r="E407" s="607" t="s">
        <v>345</v>
      </c>
      <c r="F407" s="607">
        <v>1</v>
      </c>
      <c r="G407" s="607">
        <v>1.6</v>
      </c>
      <c r="H407" s="797">
        <v>2.2400000000000002</v>
      </c>
      <c r="I407" s="798"/>
      <c r="J407" s="860"/>
    </row>
    <row r="408" spans="1:10" ht="27" customHeight="1" x14ac:dyDescent="0.2">
      <c r="B408" s="948"/>
      <c r="C408" s="949"/>
      <c r="D408" s="950"/>
      <c r="E408" s="607" t="s">
        <v>351</v>
      </c>
      <c r="F408" s="607">
        <v>1</v>
      </c>
      <c r="G408" s="607">
        <v>1.6</v>
      </c>
      <c r="H408" s="797">
        <v>2.2400000000000002</v>
      </c>
      <c r="I408" s="798"/>
      <c r="J408" s="860"/>
    </row>
    <row r="409" spans="1:10" x14ac:dyDescent="0.2">
      <c r="B409" s="951"/>
      <c r="C409" s="952"/>
      <c r="D409" s="953"/>
      <c r="E409" s="958" t="s">
        <v>334</v>
      </c>
      <c r="F409" s="959"/>
      <c r="G409" s="960"/>
      <c r="H409" s="820">
        <v>43.820000000000007</v>
      </c>
      <c r="I409" s="821"/>
      <c r="J409" s="847"/>
    </row>
    <row r="410" spans="1:10" ht="12.75" customHeight="1" x14ac:dyDescent="0.2">
      <c r="B410" s="592" t="s">
        <v>595</v>
      </c>
      <c r="C410" s="592">
        <v>93184</v>
      </c>
      <c r="D410" s="802" t="s">
        <v>1443</v>
      </c>
      <c r="E410" s="803"/>
      <c r="F410" s="803"/>
      <c r="G410" s="803"/>
      <c r="H410" s="803"/>
      <c r="I410" s="804"/>
      <c r="J410" s="592" t="s">
        <v>115</v>
      </c>
    </row>
    <row r="411" spans="1:10" x14ac:dyDescent="0.2">
      <c r="B411" s="808" t="s">
        <v>153</v>
      </c>
      <c r="C411" s="809"/>
      <c r="D411" s="809"/>
      <c r="E411" s="809"/>
      <c r="F411" s="809"/>
      <c r="G411" s="810"/>
      <c r="H411" s="811" t="s">
        <v>160</v>
      </c>
      <c r="I411" s="812"/>
      <c r="J411" s="575" t="s">
        <v>157</v>
      </c>
    </row>
    <row r="412" spans="1:10" x14ac:dyDescent="0.2">
      <c r="B412" s="818" t="s">
        <v>432</v>
      </c>
      <c r="C412" s="954"/>
      <c r="D412" s="954"/>
      <c r="E412" s="954"/>
      <c r="F412" s="954"/>
      <c r="G412" s="819"/>
      <c r="H412" s="797">
        <v>38.22</v>
      </c>
      <c r="I412" s="798"/>
      <c r="J412" s="842" t="s">
        <v>166</v>
      </c>
    </row>
    <row r="413" spans="1:10" x14ac:dyDescent="0.2">
      <c r="A413" s="179" t="s">
        <v>595</v>
      </c>
      <c r="B413" s="805" t="s">
        <v>158</v>
      </c>
      <c r="C413" s="806"/>
      <c r="D413" s="806"/>
      <c r="E413" s="806"/>
      <c r="F413" s="806"/>
      <c r="G413" s="807"/>
      <c r="H413" s="820">
        <v>38.22</v>
      </c>
      <c r="I413" s="821"/>
      <c r="J413" s="843"/>
    </row>
    <row r="414" spans="1:10" ht="12.75" customHeight="1" x14ac:dyDescent="0.2">
      <c r="B414" s="592" t="s">
        <v>596</v>
      </c>
      <c r="C414" s="592">
        <v>801000160</v>
      </c>
      <c r="D414" s="802" t="s">
        <v>1445</v>
      </c>
      <c r="E414" s="803"/>
      <c r="F414" s="803"/>
      <c r="G414" s="803"/>
      <c r="H414" s="803"/>
      <c r="I414" s="804"/>
      <c r="J414" s="592" t="s">
        <v>115</v>
      </c>
    </row>
    <row r="415" spans="1:10" x14ac:dyDescent="0.2">
      <c r="B415" s="808" t="s">
        <v>153</v>
      </c>
      <c r="C415" s="809"/>
      <c r="D415" s="809"/>
      <c r="E415" s="809"/>
      <c r="F415" s="809"/>
      <c r="G415" s="810"/>
      <c r="H415" s="811" t="s">
        <v>160</v>
      </c>
      <c r="I415" s="812"/>
      <c r="J415" s="575" t="s">
        <v>157</v>
      </c>
    </row>
    <row r="416" spans="1:10" x14ac:dyDescent="0.2">
      <c r="B416" s="818" t="s">
        <v>432</v>
      </c>
      <c r="C416" s="954"/>
      <c r="D416" s="954"/>
      <c r="E416" s="954"/>
      <c r="F416" s="954"/>
      <c r="G416" s="819"/>
      <c r="H416" s="797">
        <v>43.820000000000007</v>
      </c>
      <c r="I416" s="798"/>
      <c r="J416" s="842" t="s">
        <v>166</v>
      </c>
    </row>
    <row r="417" spans="1:10" x14ac:dyDescent="0.2">
      <c r="A417" s="179" t="s">
        <v>596</v>
      </c>
      <c r="B417" s="805" t="s">
        <v>158</v>
      </c>
      <c r="C417" s="806"/>
      <c r="D417" s="806"/>
      <c r="E417" s="806"/>
      <c r="F417" s="806"/>
      <c r="G417" s="807"/>
      <c r="H417" s="820">
        <v>43.820000000000007</v>
      </c>
      <c r="I417" s="821"/>
      <c r="J417" s="843"/>
    </row>
    <row r="418" spans="1:10" ht="12.75" customHeight="1" x14ac:dyDescent="0.2">
      <c r="B418" s="592" t="s">
        <v>597</v>
      </c>
      <c r="C418" s="592">
        <v>93194</v>
      </c>
      <c r="D418" s="802" t="s">
        <v>1446</v>
      </c>
      <c r="E418" s="803"/>
      <c r="F418" s="803"/>
      <c r="G418" s="803"/>
      <c r="H418" s="803"/>
      <c r="I418" s="804"/>
      <c r="J418" s="592" t="s">
        <v>115</v>
      </c>
    </row>
    <row r="419" spans="1:10" x14ac:dyDescent="0.2">
      <c r="B419" s="808" t="s">
        <v>153</v>
      </c>
      <c r="C419" s="809"/>
      <c r="D419" s="809"/>
      <c r="E419" s="809"/>
      <c r="F419" s="809"/>
      <c r="G419" s="810"/>
      <c r="H419" s="811" t="s">
        <v>167</v>
      </c>
      <c r="I419" s="812"/>
      <c r="J419" s="575" t="s">
        <v>157</v>
      </c>
    </row>
    <row r="420" spans="1:10" x14ac:dyDescent="0.2">
      <c r="B420" s="799" t="s">
        <v>433</v>
      </c>
      <c r="C420" s="800"/>
      <c r="D420" s="800"/>
      <c r="E420" s="800"/>
      <c r="F420" s="800"/>
      <c r="G420" s="801"/>
      <c r="H420" s="797">
        <v>38.22</v>
      </c>
      <c r="I420" s="798"/>
      <c r="J420" s="842" t="s">
        <v>166</v>
      </c>
    </row>
    <row r="421" spans="1:10" x14ac:dyDescent="0.2">
      <c r="A421" s="179" t="s">
        <v>597</v>
      </c>
      <c r="B421" s="805" t="s">
        <v>158</v>
      </c>
      <c r="C421" s="806"/>
      <c r="D421" s="806"/>
      <c r="E421" s="806"/>
      <c r="F421" s="806"/>
      <c r="G421" s="807"/>
      <c r="H421" s="820">
        <v>38.22</v>
      </c>
      <c r="I421" s="821"/>
      <c r="J421" s="843"/>
    </row>
    <row r="422" spans="1:10" x14ac:dyDescent="0.2">
      <c r="B422" s="626" t="s">
        <v>477</v>
      </c>
      <c r="C422" s="600"/>
      <c r="D422" s="601" t="s">
        <v>102</v>
      </c>
      <c r="E422" s="601"/>
      <c r="F422" s="601"/>
      <c r="G422" s="601"/>
      <c r="H422" s="601"/>
      <c r="I422" s="601"/>
      <c r="J422" s="602"/>
    </row>
    <row r="423" spans="1:10" ht="12.75" customHeight="1" x14ac:dyDescent="0.2">
      <c r="B423" s="592" t="s">
        <v>478</v>
      </c>
      <c r="C423" s="592" t="s">
        <v>447</v>
      </c>
      <c r="D423" s="802" t="s">
        <v>875</v>
      </c>
      <c r="E423" s="803"/>
      <c r="F423" s="803"/>
      <c r="G423" s="803"/>
      <c r="H423" s="803"/>
      <c r="I423" s="804"/>
      <c r="J423" s="592" t="s">
        <v>36</v>
      </c>
    </row>
    <row r="424" spans="1:10" x14ac:dyDescent="0.2">
      <c r="B424" s="808" t="s">
        <v>153</v>
      </c>
      <c r="C424" s="809"/>
      <c r="D424" s="809"/>
      <c r="E424" s="809"/>
      <c r="F424" s="809"/>
      <c r="G424" s="810"/>
      <c r="H424" s="811" t="s">
        <v>168</v>
      </c>
      <c r="I424" s="812"/>
      <c r="J424" s="575" t="s">
        <v>157</v>
      </c>
    </row>
    <row r="425" spans="1:10" x14ac:dyDescent="0.2">
      <c r="B425" s="827" t="s">
        <v>1258</v>
      </c>
      <c r="C425" s="828"/>
      <c r="D425" s="828"/>
      <c r="E425" s="828"/>
      <c r="F425" s="828"/>
      <c r="G425" s="829"/>
      <c r="H425" s="797">
        <v>330.82</v>
      </c>
      <c r="I425" s="798"/>
      <c r="J425" s="842" t="s">
        <v>156</v>
      </c>
    </row>
    <row r="426" spans="1:10" x14ac:dyDescent="0.2">
      <c r="A426" s="179" t="s">
        <v>478</v>
      </c>
      <c r="B426" s="805" t="s">
        <v>158</v>
      </c>
      <c r="C426" s="806"/>
      <c r="D426" s="806"/>
      <c r="E426" s="806"/>
      <c r="F426" s="806"/>
      <c r="G426" s="807"/>
      <c r="H426" s="820">
        <v>330.82</v>
      </c>
      <c r="I426" s="821"/>
      <c r="J426" s="843"/>
    </row>
    <row r="427" spans="1:10" ht="12.75" customHeight="1" x14ac:dyDescent="0.2">
      <c r="B427" s="592" t="s">
        <v>479</v>
      </c>
      <c r="C427" s="592">
        <v>1001000135</v>
      </c>
      <c r="D427" s="802" t="s">
        <v>1448</v>
      </c>
      <c r="E427" s="803"/>
      <c r="F427" s="803"/>
      <c r="G427" s="803"/>
      <c r="H427" s="803"/>
      <c r="I427" s="804"/>
      <c r="J427" s="592" t="s">
        <v>115</v>
      </c>
    </row>
    <row r="428" spans="1:10" x14ac:dyDescent="0.2">
      <c r="B428" s="808" t="s">
        <v>153</v>
      </c>
      <c r="C428" s="809"/>
      <c r="D428" s="809"/>
      <c r="E428" s="809"/>
      <c r="F428" s="809"/>
      <c r="G428" s="810"/>
      <c r="H428" s="811" t="s">
        <v>160</v>
      </c>
      <c r="I428" s="812"/>
      <c r="J428" s="575" t="s">
        <v>157</v>
      </c>
    </row>
    <row r="429" spans="1:10" x14ac:dyDescent="0.2">
      <c r="B429" s="827"/>
      <c r="C429" s="828"/>
      <c r="D429" s="828"/>
      <c r="E429" s="828"/>
      <c r="F429" s="828"/>
      <c r="G429" s="829"/>
      <c r="H429" s="797">
        <v>23.5</v>
      </c>
      <c r="I429" s="798"/>
      <c r="J429" s="842" t="s">
        <v>160</v>
      </c>
    </row>
    <row r="430" spans="1:10" x14ac:dyDescent="0.2">
      <c r="A430" s="179" t="s">
        <v>479</v>
      </c>
      <c r="B430" s="805" t="s">
        <v>158</v>
      </c>
      <c r="C430" s="806"/>
      <c r="D430" s="806"/>
      <c r="E430" s="806"/>
      <c r="F430" s="806"/>
      <c r="G430" s="807"/>
      <c r="H430" s="820">
        <v>23.5</v>
      </c>
      <c r="I430" s="821"/>
      <c r="J430" s="843"/>
    </row>
    <row r="431" spans="1:10" ht="25.5" customHeight="1" x14ac:dyDescent="0.2">
      <c r="B431" s="592" t="s">
        <v>732</v>
      </c>
      <c r="C431" s="592">
        <v>901000135</v>
      </c>
      <c r="D431" s="802" t="s">
        <v>1368</v>
      </c>
      <c r="E431" s="803"/>
      <c r="F431" s="803"/>
      <c r="G431" s="803"/>
      <c r="H431" s="803"/>
      <c r="I431" s="804"/>
      <c r="J431" s="592" t="s">
        <v>673</v>
      </c>
    </row>
    <row r="432" spans="1:10" x14ac:dyDescent="0.2">
      <c r="B432" s="808" t="s">
        <v>153</v>
      </c>
      <c r="C432" s="809"/>
      <c r="D432" s="809"/>
      <c r="E432" s="809"/>
      <c r="F432" s="809"/>
      <c r="G432" s="810"/>
      <c r="H432" s="811" t="s">
        <v>1162</v>
      </c>
      <c r="I432" s="812"/>
      <c r="J432" s="575" t="s">
        <v>157</v>
      </c>
    </row>
    <row r="433" spans="1:10" x14ac:dyDescent="0.2">
      <c r="B433" s="827"/>
      <c r="C433" s="828"/>
      <c r="D433" s="828"/>
      <c r="E433" s="828"/>
      <c r="F433" s="828"/>
      <c r="G433" s="829"/>
      <c r="H433" s="797">
        <v>3213.78</v>
      </c>
      <c r="I433" s="798"/>
      <c r="J433" s="842" t="s">
        <v>1162</v>
      </c>
    </row>
    <row r="434" spans="1:10" x14ac:dyDescent="0.2">
      <c r="A434" s="179" t="s">
        <v>732</v>
      </c>
      <c r="B434" s="805" t="s">
        <v>158</v>
      </c>
      <c r="C434" s="806"/>
      <c r="D434" s="806"/>
      <c r="E434" s="806"/>
      <c r="F434" s="806"/>
      <c r="G434" s="807"/>
      <c r="H434" s="820">
        <v>3213.78</v>
      </c>
      <c r="I434" s="821"/>
      <c r="J434" s="843"/>
    </row>
    <row r="435" spans="1:10" ht="12.75" customHeight="1" x14ac:dyDescent="0.2">
      <c r="B435" s="592" t="s">
        <v>733</v>
      </c>
      <c r="C435" s="592">
        <v>94231</v>
      </c>
      <c r="D435" s="802" t="s">
        <v>1449</v>
      </c>
      <c r="E435" s="803"/>
      <c r="F435" s="803"/>
      <c r="G435" s="803"/>
      <c r="H435" s="803"/>
      <c r="I435" s="804"/>
      <c r="J435" s="592" t="s">
        <v>115</v>
      </c>
    </row>
    <row r="436" spans="1:10" x14ac:dyDescent="0.2">
      <c r="B436" s="808" t="s">
        <v>153</v>
      </c>
      <c r="C436" s="809"/>
      <c r="D436" s="809"/>
      <c r="E436" s="809"/>
      <c r="F436" s="809"/>
      <c r="G436" s="810"/>
      <c r="H436" s="811" t="s">
        <v>160</v>
      </c>
      <c r="I436" s="812"/>
      <c r="J436" s="575" t="s">
        <v>157</v>
      </c>
    </row>
    <row r="437" spans="1:10" x14ac:dyDescent="0.2">
      <c r="B437" s="827"/>
      <c r="C437" s="828"/>
      <c r="D437" s="828"/>
      <c r="E437" s="828"/>
      <c r="F437" s="828"/>
      <c r="G437" s="829"/>
      <c r="H437" s="797">
        <v>70.28</v>
      </c>
      <c r="I437" s="798"/>
      <c r="J437" s="842" t="s">
        <v>160</v>
      </c>
    </row>
    <row r="438" spans="1:10" x14ac:dyDescent="0.2">
      <c r="A438" s="179" t="s">
        <v>733</v>
      </c>
      <c r="B438" s="805" t="s">
        <v>158</v>
      </c>
      <c r="C438" s="806"/>
      <c r="D438" s="806"/>
      <c r="E438" s="806"/>
      <c r="F438" s="806"/>
      <c r="G438" s="807"/>
      <c r="H438" s="820">
        <v>70.28</v>
      </c>
      <c r="I438" s="821"/>
      <c r="J438" s="843"/>
    </row>
    <row r="439" spans="1:10" ht="12.75" customHeight="1" x14ac:dyDescent="0.2">
      <c r="A439" s="179"/>
      <c r="B439" s="592" t="s">
        <v>734</v>
      </c>
      <c r="C439" s="592">
        <v>101979</v>
      </c>
      <c r="D439" s="802" t="s">
        <v>1451</v>
      </c>
      <c r="E439" s="803"/>
      <c r="F439" s="803"/>
      <c r="G439" s="803"/>
      <c r="H439" s="803"/>
      <c r="I439" s="804"/>
      <c r="J439" s="592" t="s">
        <v>115</v>
      </c>
    </row>
    <row r="440" spans="1:10" x14ac:dyDescent="0.2">
      <c r="B440" s="808" t="s">
        <v>153</v>
      </c>
      <c r="C440" s="809"/>
      <c r="D440" s="809"/>
      <c r="E440" s="809"/>
      <c r="F440" s="809"/>
      <c r="G440" s="810"/>
      <c r="H440" s="811" t="s">
        <v>160</v>
      </c>
      <c r="I440" s="812"/>
      <c r="J440" s="575" t="s">
        <v>157</v>
      </c>
    </row>
    <row r="441" spans="1:10" x14ac:dyDescent="0.2">
      <c r="B441" s="827"/>
      <c r="C441" s="828"/>
      <c r="D441" s="828"/>
      <c r="E441" s="828"/>
      <c r="F441" s="828"/>
      <c r="G441" s="829"/>
      <c r="H441" s="797">
        <v>110.88</v>
      </c>
      <c r="I441" s="798"/>
      <c r="J441" s="842" t="s">
        <v>160</v>
      </c>
    </row>
    <row r="442" spans="1:10" x14ac:dyDescent="0.2">
      <c r="A442" s="179" t="s">
        <v>734</v>
      </c>
      <c r="B442" s="805" t="s">
        <v>158</v>
      </c>
      <c r="C442" s="806"/>
      <c r="D442" s="806"/>
      <c r="E442" s="806"/>
      <c r="F442" s="806"/>
      <c r="G442" s="807"/>
      <c r="H442" s="820">
        <v>110.88</v>
      </c>
      <c r="I442" s="821"/>
      <c r="J442" s="843"/>
    </row>
    <row r="443" spans="1:10" ht="12.75" customHeight="1" x14ac:dyDescent="0.2">
      <c r="B443" s="592" t="s">
        <v>735</v>
      </c>
      <c r="C443" s="592">
        <v>94229</v>
      </c>
      <c r="D443" s="802" t="s">
        <v>1453</v>
      </c>
      <c r="E443" s="803"/>
      <c r="F443" s="803"/>
      <c r="G443" s="803"/>
      <c r="H443" s="803"/>
      <c r="I443" s="804"/>
      <c r="J443" s="592" t="s">
        <v>115</v>
      </c>
    </row>
    <row r="444" spans="1:10" x14ac:dyDescent="0.2">
      <c r="B444" s="808" t="s">
        <v>153</v>
      </c>
      <c r="C444" s="809"/>
      <c r="D444" s="809"/>
      <c r="E444" s="809"/>
      <c r="F444" s="809"/>
      <c r="G444" s="810"/>
      <c r="H444" s="811" t="s">
        <v>160</v>
      </c>
      <c r="I444" s="812"/>
      <c r="J444" s="575" t="s">
        <v>157</v>
      </c>
    </row>
    <row r="445" spans="1:10" x14ac:dyDescent="0.2">
      <c r="B445" s="827"/>
      <c r="C445" s="828"/>
      <c r="D445" s="828"/>
      <c r="E445" s="828"/>
      <c r="F445" s="828"/>
      <c r="G445" s="829"/>
      <c r="H445" s="797">
        <v>51.46</v>
      </c>
      <c r="I445" s="798"/>
      <c r="J445" s="842" t="s">
        <v>160</v>
      </c>
    </row>
    <row r="446" spans="1:10" x14ac:dyDescent="0.2">
      <c r="A446" s="179" t="s">
        <v>735</v>
      </c>
      <c r="B446" s="805" t="s">
        <v>158</v>
      </c>
      <c r="C446" s="806"/>
      <c r="D446" s="806"/>
      <c r="E446" s="806"/>
      <c r="F446" s="806"/>
      <c r="G446" s="807"/>
      <c r="H446" s="820">
        <v>51.46</v>
      </c>
      <c r="I446" s="821"/>
      <c r="J446" s="843"/>
    </row>
    <row r="447" spans="1:10" x14ac:dyDescent="0.2">
      <c r="B447" s="626" t="s">
        <v>480</v>
      </c>
      <c r="C447" s="600"/>
      <c r="D447" s="627" t="s">
        <v>105</v>
      </c>
      <c r="E447" s="601"/>
      <c r="F447" s="601"/>
      <c r="G447" s="601"/>
      <c r="H447" s="601"/>
      <c r="I447" s="601"/>
      <c r="J447" s="602"/>
    </row>
    <row r="448" spans="1:10" x14ac:dyDescent="0.2">
      <c r="B448" s="599" t="s">
        <v>481</v>
      </c>
      <c r="C448" s="600"/>
      <c r="D448" s="601" t="s">
        <v>107</v>
      </c>
      <c r="E448" s="601"/>
      <c r="F448" s="601"/>
      <c r="G448" s="601"/>
      <c r="H448" s="601"/>
      <c r="I448" s="601"/>
      <c r="J448" s="602"/>
    </row>
    <row r="449" spans="1:12" ht="12.75" customHeight="1" x14ac:dyDescent="0.2">
      <c r="B449" s="592" t="s">
        <v>736</v>
      </c>
      <c r="C449" s="592">
        <v>1501000100</v>
      </c>
      <c r="D449" s="802" t="s">
        <v>1455</v>
      </c>
      <c r="E449" s="803"/>
      <c r="F449" s="803"/>
      <c r="G449" s="803"/>
      <c r="H449" s="803"/>
      <c r="I449" s="804"/>
      <c r="J449" s="592" t="s">
        <v>36</v>
      </c>
    </row>
    <row r="450" spans="1:12" x14ac:dyDescent="0.2">
      <c r="B450" s="575" t="s">
        <v>153</v>
      </c>
      <c r="C450" s="907"/>
      <c r="D450" s="908"/>
      <c r="E450" s="909"/>
      <c r="F450" s="575" t="s">
        <v>436</v>
      </c>
      <c r="G450" s="575" t="s">
        <v>290</v>
      </c>
      <c r="H450" s="808" t="s">
        <v>156</v>
      </c>
      <c r="I450" s="810"/>
      <c r="J450" s="575" t="s">
        <v>157</v>
      </c>
    </row>
    <row r="451" spans="1:12" x14ac:dyDescent="0.2">
      <c r="B451" s="824" t="s">
        <v>158</v>
      </c>
      <c r="C451" s="825"/>
      <c r="D451" s="825"/>
      <c r="E451" s="826"/>
      <c r="F451" s="596">
        <v>1378.3812</v>
      </c>
      <c r="G451" s="596">
        <v>2</v>
      </c>
      <c r="H451" s="797">
        <v>2756.7624000000001</v>
      </c>
      <c r="I451" s="798"/>
      <c r="J451" s="813" t="s">
        <v>169</v>
      </c>
    </row>
    <row r="452" spans="1:12" x14ac:dyDescent="0.2">
      <c r="A452" s="179" t="s">
        <v>736</v>
      </c>
      <c r="B452" s="805" t="s">
        <v>158</v>
      </c>
      <c r="C452" s="806"/>
      <c r="D452" s="806"/>
      <c r="E452" s="806"/>
      <c r="F452" s="806"/>
      <c r="G452" s="807"/>
      <c r="H452" s="820">
        <v>2756.7624000000001</v>
      </c>
      <c r="I452" s="821"/>
      <c r="J452" s="815"/>
    </row>
    <row r="453" spans="1:12" ht="27.75" customHeight="1" x14ac:dyDescent="0.2">
      <c r="A453" s="179"/>
      <c r="B453" s="592" t="s">
        <v>737</v>
      </c>
      <c r="C453" s="592">
        <v>87529</v>
      </c>
      <c r="D453" s="802" t="s">
        <v>1456</v>
      </c>
      <c r="E453" s="803"/>
      <c r="F453" s="803"/>
      <c r="G453" s="803"/>
      <c r="H453" s="803"/>
      <c r="I453" s="804"/>
      <c r="J453" s="592" t="s">
        <v>36</v>
      </c>
    </row>
    <row r="454" spans="1:12" x14ac:dyDescent="0.2">
      <c r="A454" s="179"/>
      <c r="B454" s="808" t="s">
        <v>153</v>
      </c>
      <c r="C454" s="809"/>
      <c r="D454" s="810"/>
      <c r="E454" s="575" t="s">
        <v>407</v>
      </c>
      <c r="F454" s="575" t="s">
        <v>435</v>
      </c>
      <c r="G454" s="575" t="s">
        <v>434</v>
      </c>
      <c r="H454" s="808" t="s">
        <v>156</v>
      </c>
      <c r="I454" s="810"/>
      <c r="J454" s="575" t="s">
        <v>157</v>
      </c>
    </row>
    <row r="455" spans="1:12" x14ac:dyDescent="0.2">
      <c r="A455" s="179"/>
      <c r="B455" s="799"/>
      <c r="C455" s="800"/>
      <c r="D455" s="801"/>
      <c r="E455" s="596">
        <v>2756.7624000000001</v>
      </c>
      <c r="F455" s="596">
        <v>1325.864</v>
      </c>
      <c r="G455" s="596">
        <v>408.00999999999993</v>
      </c>
      <c r="H455" s="797">
        <v>1022.8884000000003</v>
      </c>
      <c r="I455" s="798"/>
      <c r="J455" s="846" t="s">
        <v>426</v>
      </c>
    </row>
    <row r="456" spans="1:12" x14ac:dyDescent="0.2">
      <c r="A456" s="179" t="s">
        <v>737</v>
      </c>
      <c r="B456" s="805" t="s">
        <v>158</v>
      </c>
      <c r="C456" s="806"/>
      <c r="D456" s="806"/>
      <c r="E456" s="806"/>
      <c r="F456" s="806"/>
      <c r="G456" s="807"/>
      <c r="H456" s="820">
        <v>1022.8884000000003</v>
      </c>
      <c r="I456" s="821"/>
      <c r="J456" s="847"/>
    </row>
    <row r="457" spans="1:12" ht="27.75" customHeight="1" x14ac:dyDescent="0.2">
      <c r="A457" s="179"/>
      <c r="B457" s="592" t="s">
        <v>738</v>
      </c>
      <c r="C457" s="592">
        <v>87777</v>
      </c>
      <c r="D457" s="802" t="s">
        <v>1458</v>
      </c>
      <c r="E457" s="803"/>
      <c r="F457" s="803"/>
      <c r="G457" s="803"/>
      <c r="H457" s="803"/>
      <c r="I457" s="804"/>
      <c r="J457" s="592" t="s">
        <v>36</v>
      </c>
      <c r="L457" s="190"/>
    </row>
    <row r="458" spans="1:12" x14ac:dyDescent="0.2">
      <c r="B458" s="808" t="s">
        <v>153</v>
      </c>
      <c r="C458" s="810"/>
      <c r="D458" s="575" t="s">
        <v>159</v>
      </c>
      <c r="E458" s="575" t="s">
        <v>155</v>
      </c>
      <c r="F458" s="575" t="s">
        <v>208</v>
      </c>
      <c r="G458" s="575" t="s">
        <v>600</v>
      </c>
      <c r="H458" s="808" t="s">
        <v>156</v>
      </c>
      <c r="I458" s="810"/>
      <c r="J458" s="575" t="s">
        <v>157</v>
      </c>
    </row>
    <row r="459" spans="1:12" x14ac:dyDescent="0.2">
      <c r="B459" s="827" t="s">
        <v>561</v>
      </c>
      <c r="C459" s="829"/>
      <c r="D459" s="596">
        <v>92.5</v>
      </c>
      <c r="E459" s="596">
        <v>3.82</v>
      </c>
      <c r="F459" s="596">
        <v>60.23</v>
      </c>
      <c r="G459" s="596">
        <v>1</v>
      </c>
      <c r="H459" s="797">
        <v>293.11999999999995</v>
      </c>
      <c r="I459" s="798"/>
      <c r="J459" s="846" t="s">
        <v>291</v>
      </c>
    </row>
    <row r="460" spans="1:12" x14ac:dyDescent="0.2">
      <c r="B460" s="827" t="s">
        <v>1091</v>
      </c>
      <c r="C460" s="829"/>
      <c r="D460" s="596">
        <v>94.68</v>
      </c>
      <c r="E460" s="596">
        <v>3</v>
      </c>
      <c r="F460" s="596"/>
      <c r="G460" s="596">
        <v>2</v>
      </c>
      <c r="H460" s="797">
        <v>568.08000000000004</v>
      </c>
      <c r="I460" s="798"/>
      <c r="J460" s="860"/>
    </row>
    <row r="461" spans="1:12" x14ac:dyDescent="0.2">
      <c r="B461" s="827" t="s">
        <v>620</v>
      </c>
      <c r="C461" s="829"/>
      <c r="D461" s="596">
        <v>92.419999999999987</v>
      </c>
      <c r="E461" s="596">
        <v>1.8</v>
      </c>
      <c r="F461" s="596"/>
      <c r="G461" s="596">
        <v>2</v>
      </c>
      <c r="H461" s="797">
        <v>332.71199999999999</v>
      </c>
      <c r="I461" s="798"/>
      <c r="J461" s="860"/>
    </row>
    <row r="462" spans="1:12" ht="12.75" customHeight="1" x14ac:dyDescent="0.2">
      <c r="B462" s="827" t="s">
        <v>924</v>
      </c>
      <c r="C462" s="829"/>
      <c r="D462" s="596">
        <v>18.380000000000003</v>
      </c>
      <c r="E462" s="596">
        <v>3</v>
      </c>
      <c r="F462" s="596"/>
      <c r="G462" s="596">
        <v>2</v>
      </c>
      <c r="H462" s="797">
        <v>110.28000000000002</v>
      </c>
      <c r="I462" s="798"/>
      <c r="J462" s="860"/>
    </row>
    <row r="463" spans="1:12" ht="12.75" customHeight="1" x14ac:dyDescent="0.2">
      <c r="B463" s="827" t="s">
        <v>621</v>
      </c>
      <c r="C463" s="829"/>
      <c r="D463" s="596">
        <v>13.780000000000001</v>
      </c>
      <c r="E463" s="596">
        <v>2.4</v>
      </c>
      <c r="F463" s="596">
        <v>11.399999999999999</v>
      </c>
      <c r="G463" s="596">
        <v>1</v>
      </c>
      <c r="H463" s="797">
        <v>21.672000000000004</v>
      </c>
      <c r="I463" s="798"/>
      <c r="J463" s="860"/>
    </row>
    <row r="464" spans="1:12" x14ac:dyDescent="0.2">
      <c r="A464" s="179" t="s">
        <v>738</v>
      </c>
      <c r="B464" s="877" t="s">
        <v>158</v>
      </c>
      <c r="C464" s="878"/>
      <c r="D464" s="878"/>
      <c r="E464" s="878"/>
      <c r="F464" s="878"/>
      <c r="G464" s="879"/>
      <c r="H464" s="880">
        <v>1325.864</v>
      </c>
      <c r="I464" s="881"/>
      <c r="J464" s="847"/>
    </row>
    <row r="465" spans="1:10" ht="27.75" customHeight="1" x14ac:dyDescent="0.2">
      <c r="B465" s="592" t="s">
        <v>739</v>
      </c>
      <c r="C465" s="592">
        <v>87536</v>
      </c>
      <c r="D465" s="802" t="s">
        <v>1460</v>
      </c>
      <c r="E465" s="803"/>
      <c r="F465" s="803"/>
      <c r="G465" s="803"/>
      <c r="H465" s="803"/>
      <c r="I465" s="804"/>
      <c r="J465" s="592" t="s">
        <v>36</v>
      </c>
    </row>
    <row r="466" spans="1:10" x14ac:dyDescent="0.2">
      <c r="B466" s="896" t="s">
        <v>153</v>
      </c>
      <c r="C466" s="969"/>
      <c r="D466" s="969"/>
      <c r="E466" s="969"/>
      <c r="F466" s="969"/>
      <c r="G466" s="897"/>
      <c r="H466" s="970" t="s">
        <v>156</v>
      </c>
      <c r="I466" s="971"/>
      <c r="J466" s="575" t="s">
        <v>157</v>
      </c>
    </row>
    <row r="467" spans="1:10" x14ac:dyDescent="0.2">
      <c r="B467" s="902" t="s">
        <v>564</v>
      </c>
      <c r="C467" s="903"/>
      <c r="D467" s="903"/>
      <c r="E467" s="903"/>
      <c r="F467" s="903"/>
      <c r="G467" s="904"/>
      <c r="H467" s="900">
        <v>290.68999999999994</v>
      </c>
      <c r="I467" s="901"/>
      <c r="J467" s="846" t="s">
        <v>213</v>
      </c>
    </row>
    <row r="468" spans="1:10" x14ac:dyDescent="0.2">
      <c r="A468" s="179" t="s">
        <v>739</v>
      </c>
      <c r="B468" s="805" t="s">
        <v>158</v>
      </c>
      <c r="C468" s="806"/>
      <c r="D468" s="806"/>
      <c r="E468" s="806"/>
      <c r="F468" s="806"/>
      <c r="G468" s="807"/>
      <c r="H468" s="905">
        <v>290.68999999999994</v>
      </c>
      <c r="I468" s="906"/>
      <c r="J468" s="847"/>
    </row>
    <row r="469" spans="1:10" x14ac:dyDescent="0.2">
      <c r="B469" s="592" t="s">
        <v>740</v>
      </c>
      <c r="C469" s="592">
        <v>87527</v>
      </c>
      <c r="D469" s="802" t="s">
        <v>1462</v>
      </c>
      <c r="E469" s="803"/>
      <c r="F469" s="803"/>
      <c r="G469" s="803"/>
      <c r="H469" s="803"/>
      <c r="I469" s="804"/>
      <c r="J469" s="592" t="s">
        <v>36</v>
      </c>
    </row>
    <row r="470" spans="1:10" x14ac:dyDescent="0.2">
      <c r="B470" s="896" t="s">
        <v>153</v>
      </c>
      <c r="C470" s="969"/>
      <c r="D470" s="969"/>
      <c r="E470" s="969"/>
      <c r="F470" s="969"/>
      <c r="G470" s="897"/>
      <c r="H470" s="970" t="s">
        <v>156</v>
      </c>
      <c r="I470" s="971"/>
      <c r="J470" s="575" t="s">
        <v>157</v>
      </c>
    </row>
    <row r="471" spans="1:10" x14ac:dyDescent="0.2">
      <c r="B471" s="902" t="s">
        <v>564</v>
      </c>
      <c r="C471" s="903"/>
      <c r="D471" s="903"/>
      <c r="E471" s="903"/>
      <c r="F471" s="903"/>
      <c r="G471" s="904"/>
      <c r="H471" s="900">
        <v>117.32</v>
      </c>
      <c r="I471" s="901"/>
      <c r="J471" s="846" t="s">
        <v>213</v>
      </c>
    </row>
    <row r="472" spans="1:10" x14ac:dyDescent="0.2">
      <c r="A472" s="179" t="s">
        <v>740</v>
      </c>
      <c r="B472" s="805" t="s">
        <v>158</v>
      </c>
      <c r="C472" s="806"/>
      <c r="D472" s="806"/>
      <c r="E472" s="806"/>
      <c r="F472" s="806"/>
      <c r="G472" s="807"/>
      <c r="H472" s="905">
        <v>117.32</v>
      </c>
      <c r="I472" s="906"/>
      <c r="J472" s="847"/>
    </row>
    <row r="473" spans="1:10" x14ac:dyDescent="0.2">
      <c r="B473" s="972" t="s">
        <v>123</v>
      </c>
      <c r="C473" s="833"/>
      <c r="D473" s="833"/>
      <c r="E473" s="833"/>
      <c r="F473" s="833"/>
      <c r="G473" s="833"/>
      <c r="H473" s="833"/>
      <c r="I473" s="833"/>
      <c r="J473" s="973"/>
    </row>
    <row r="474" spans="1:10" x14ac:dyDescent="0.2">
      <c r="B474" s="808" t="s">
        <v>153</v>
      </c>
      <c r="C474" s="810"/>
      <c r="D474" s="597" t="s">
        <v>140</v>
      </c>
      <c r="E474" s="597" t="s">
        <v>172</v>
      </c>
      <c r="F474" s="597" t="s">
        <v>338</v>
      </c>
      <c r="G474" s="597" t="s">
        <v>202</v>
      </c>
      <c r="H474" s="597" t="s">
        <v>206</v>
      </c>
      <c r="I474" s="597" t="s">
        <v>174</v>
      </c>
      <c r="J474" s="575" t="s">
        <v>157</v>
      </c>
    </row>
    <row r="475" spans="1:10" ht="24" customHeight="1" x14ac:dyDescent="0.2">
      <c r="B475" s="854"/>
      <c r="C475" s="855"/>
      <c r="D475" s="624" t="s">
        <v>901</v>
      </c>
      <c r="E475" s="624">
        <v>5.8</v>
      </c>
      <c r="F475" s="624">
        <v>2.1</v>
      </c>
      <c r="G475" s="624">
        <v>12.18</v>
      </c>
      <c r="H475" s="624">
        <v>1.47</v>
      </c>
      <c r="I475" s="616">
        <v>10.709999999999999</v>
      </c>
      <c r="J475" s="846" t="s">
        <v>339</v>
      </c>
    </row>
    <row r="476" spans="1:10" ht="24" customHeight="1" x14ac:dyDescent="0.2">
      <c r="B476" s="856"/>
      <c r="C476" s="857"/>
      <c r="D476" s="624" t="s">
        <v>902</v>
      </c>
      <c r="E476" s="624">
        <v>5.7</v>
      </c>
      <c r="F476" s="624">
        <v>2.1</v>
      </c>
      <c r="G476" s="624">
        <v>11.97</v>
      </c>
      <c r="H476" s="624">
        <v>1.47</v>
      </c>
      <c r="I476" s="616">
        <v>10.5</v>
      </c>
      <c r="J476" s="860"/>
    </row>
    <row r="477" spans="1:10" ht="24" customHeight="1" x14ac:dyDescent="0.2">
      <c r="B477" s="856"/>
      <c r="C477" s="857"/>
      <c r="D477" s="624" t="s">
        <v>903</v>
      </c>
      <c r="E477" s="624">
        <v>5.8</v>
      </c>
      <c r="F477" s="624">
        <v>2.1</v>
      </c>
      <c r="G477" s="624">
        <v>12.18</v>
      </c>
      <c r="H477" s="624">
        <v>1.47</v>
      </c>
      <c r="I477" s="616">
        <v>10.709999999999999</v>
      </c>
      <c r="J477" s="860"/>
    </row>
    <row r="478" spans="1:10" ht="24" customHeight="1" x14ac:dyDescent="0.2">
      <c r="B478" s="856"/>
      <c r="C478" s="857"/>
      <c r="D478" s="624" t="s">
        <v>906</v>
      </c>
      <c r="E478" s="624">
        <v>7.75</v>
      </c>
      <c r="F478" s="624">
        <v>3</v>
      </c>
      <c r="G478" s="624">
        <v>23.25</v>
      </c>
      <c r="H478" s="624">
        <v>2.21</v>
      </c>
      <c r="I478" s="616">
        <v>21.04</v>
      </c>
      <c r="J478" s="860"/>
    </row>
    <row r="479" spans="1:10" ht="24" customHeight="1" x14ac:dyDescent="0.2">
      <c r="B479" s="856"/>
      <c r="C479" s="857"/>
      <c r="D479" s="624" t="s">
        <v>907</v>
      </c>
      <c r="E479" s="624">
        <v>7.75</v>
      </c>
      <c r="F479" s="624">
        <v>3</v>
      </c>
      <c r="G479" s="624">
        <v>23.25</v>
      </c>
      <c r="H479" s="624">
        <v>1.89</v>
      </c>
      <c r="I479" s="616">
        <v>21.36</v>
      </c>
      <c r="J479" s="860"/>
    </row>
    <row r="480" spans="1:10" ht="24" customHeight="1" x14ac:dyDescent="0.2">
      <c r="B480" s="856"/>
      <c r="C480" s="857"/>
      <c r="D480" s="624" t="s">
        <v>910</v>
      </c>
      <c r="E480" s="624">
        <v>7.85</v>
      </c>
      <c r="F480" s="624">
        <v>3</v>
      </c>
      <c r="G480" s="624">
        <v>23.549999999999997</v>
      </c>
      <c r="H480" s="624">
        <v>1.89</v>
      </c>
      <c r="I480" s="616">
        <v>21.659999999999997</v>
      </c>
      <c r="J480" s="860"/>
    </row>
    <row r="481" spans="1:10" ht="24" customHeight="1" x14ac:dyDescent="0.2">
      <c r="B481" s="856"/>
      <c r="C481" s="857"/>
      <c r="D481" s="624" t="s">
        <v>911</v>
      </c>
      <c r="E481" s="624">
        <v>7.85</v>
      </c>
      <c r="F481" s="624">
        <v>3</v>
      </c>
      <c r="G481" s="624">
        <v>23.549999999999997</v>
      </c>
      <c r="H481" s="624">
        <v>2.21</v>
      </c>
      <c r="I481" s="616">
        <v>21.339999999999996</v>
      </c>
      <c r="J481" s="860"/>
    </row>
    <row r="482" spans="1:10" ht="24" customHeight="1" x14ac:dyDescent="0.2">
      <c r="A482" s="179"/>
      <c r="B482" s="856"/>
      <c r="C482" s="857"/>
      <c r="D482" s="625"/>
      <c r="E482" s="625"/>
      <c r="F482" s="625"/>
      <c r="G482" s="625"/>
      <c r="H482" s="620" t="s">
        <v>355</v>
      </c>
      <c r="I482" s="595">
        <v>117.32</v>
      </c>
      <c r="J482" s="860"/>
    </row>
    <row r="483" spans="1:10" ht="24" customHeight="1" x14ac:dyDescent="0.2">
      <c r="B483" s="856"/>
      <c r="C483" s="857"/>
      <c r="D483" s="624" t="s">
        <v>893</v>
      </c>
      <c r="E483" s="624">
        <v>18</v>
      </c>
      <c r="F483" s="624">
        <v>3</v>
      </c>
      <c r="G483" s="624">
        <v>54</v>
      </c>
      <c r="H483" s="624">
        <v>6.31</v>
      </c>
      <c r="I483" s="616">
        <v>47.69</v>
      </c>
      <c r="J483" s="860"/>
    </row>
    <row r="484" spans="1:10" ht="24" customHeight="1" x14ac:dyDescent="0.2">
      <c r="B484" s="856"/>
      <c r="C484" s="857"/>
      <c r="D484" s="624" t="s">
        <v>189</v>
      </c>
      <c r="E484" s="624">
        <v>12.66</v>
      </c>
      <c r="F484" s="624">
        <v>3</v>
      </c>
      <c r="G484" s="624">
        <v>37.979999999999997</v>
      </c>
      <c r="H484" s="624">
        <v>4.2699999999999996</v>
      </c>
      <c r="I484" s="616">
        <v>33.709999999999994</v>
      </c>
      <c r="J484" s="860"/>
    </row>
    <row r="485" spans="1:10" ht="24" customHeight="1" x14ac:dyDescent="0.2">
      <c r="B485" s="856"/>
      <c r="C485" s="857"/>
      <c r="D485" s="624" t="s">
        <v>897</v>
      </c>
      <c r="E485" s="624">
        <v>12.2</v>
      </c>
      <c r="F485" s="624">
        <v>3</v>
      </c>
      <c r="G485" s="624">
        <v>36.6</v>
      </c>
      <c r="H485" s="624">
        <v>4.2699999999999996</v>
      </c>
      <c r="I485" s="616">
        <v>32.33</v>
      </c>
      <c r="J485" s="860"/>
    </row>
    <row r="486" spans="1:10" ht="24" customHeight="1" x14ac:dyDescent="0.2">
      <c r="B486" s="856"/>
      <c r="C486" s="857"/>
      <c r="D486" s="624" t="s">
        <v>898</v>
      </c>
      <c r="E486" s="624">
        <v>11.08</v>
      </c>
      <c r="F486" s="624">
        <v>3</v>
      </c>
      <c r="G486" s="624">
        <v>33.24</v>
      </c>
      <c r="H486" s="624">
        <v>2.21</v>
      </c>
      <c r="I486" s="616">
        <v>31.03</v>
      </c>
      <c r="J486" s="860"/>
    </row>
    <row r="487" spans="1:10" ht="24" customHeight="1" x14ac:dyDescent="0.2">
      <c r="B487" s="856"/>
      <c r="C487" s="857"/>
      <c r="D487" s="624" t="s">
        <v>905</v>
      </c>
      <c r="E487" s="624">
        <v>12.2</v>
      </c>
      <c r="F487" s="624">
        <v>3</v>
      </c>
      <c r="G487" s="624">
        <v>36.6</v>
      </c>
      <c r="H487" s="624">
        <v>4.2699999999999996</v>
      </c>
      <c r="I487" s="616">
        <v>32.33</v>
      </c>
      <c r="J487" s="860"/>
    </row>
    <row r="488" spans="1:10" ht="24" customHeight="1" x14ac:dyDescent="0.2">
      <c r="B488" s="856"/>
      <c r="C488" s="857"/>
      <c r="D488" s="624" t="s">
        <v>908</v>
      </c>
      <c r="E488" s="624">
        <v>9.6999999999999993</v>
      </c>
      <c r="F488" s="624">
        <v>3</v>
      </c>
      <c r="G488" s="624">
        <v>29.1</v>
      </c>
      <c r="H488" s="624">
        <v>2.21</v>
      </c>
      <c r="I488" s="616">
        <v>26.89</v>
      </c>
      <c r="J488" s="860"/>
    </row>
    <row r="489" spans="1:10" ht="24" customHeight="1" x14ac:dyDescent="0.2">
      <c r="B489" s="856"/>
      <c r="C489" s="857"/>
      <c r="D489" s="624" t="s">
        <v>260</v>
      </c>
      <c r="E489" s="624">
        <v>10.4</v>
      </c>
      <c r="F489" s="624">
        <v>3</v>
      </c>
      <c r="G489" s="624">
        <v>31.200000000000003</v>
      </c>
      <c r="H489" s="624">
        <v>1.8900000000000001</v>
      </c>
      <c r="I489" s="616">
        <v>29.310000000000002</v>
      </c>
      <c r="J489" s="860"/>
    </row>
    <row r="490" spans="1:10" ht="24" customHeight="1" x14ac:dyDescent="0.2">
      <c r="B490" s="856"/>
      <c r="C490" s="857"/>
      <c r="D490" s="624" t="s">
        <v>963</v>
      </c>
      <c r="E490" s="624">
        <v>10.8</v>
      </c>
      <c r="F490" s="624">
        <v>3</v>
      </c>
      <c r="G490" s="624">
        <v>32.400000000000006</v>
      </c>
      <c r="H490" s="624">
        <v>1.8900000000000001</v>
      </c>
      <c r="I490" s="616">
        <v>30.510000000000005</v>
      </c>
      <c r="J490" s="860"/>
    </row>
    <row r="491" spans="1:10" ht="24" customHeight="1" x14ac:dyDescent="0.2">
      <c r="B491" s="856"/>
      <c r="C491" s="857"/>
      <c r="D491" s="624" t="s">
        <v>909</v>
      </c>
      <c r="E491" s="624">
        <v>9.6999999999999993</v>
      </c>
      <c r="F491" s="624">
        <v>3</v>
      </c>
      <c r="G491" s="624">
        <v>29.1</v>
      </c>
      <c r="H491" s="624">
        <v>2.21</v>
      </c>
      <c r="I491" s="616">
        <v>26.89</v>
      </c>
      <c r="J491" s="860"/>
    </row>
    <row r="492" spans="1:10" ht="24" customHeight="1" x14ac:dyDescent="0.2">
      <c r="A492" s="179"/>
      <c r="B492" s="858"/>
      <c r="C492" s="859"/>
      <c r="D492" s="625"/>
      <c r="E492" s="625"/>
      <c r="F492" s="625"/>
      <c r="G492" s="625"/>
      <c r="H492" s="620" t="s">
        <v>563</v>
      </c>
      <c r="I492" s="595">
        <v>290.68999999999994</v>
      </c>
      <c r="J492" s="847"/>
    </row>
    <row r="493" spans="1:10" ht="24.75" customHeight="1" x14ac:dyDescent="0.2">
      <c r="B493" s="592" t="s">
        <v>741</v>
      </c>
      <c r="C493" s="592">
        <v>87275</v>
      </c>
      <c r="D493" s="802" t="s">
        <v>1464</v>
      </c>
      <c r="E493" s="803"/>
      <c r="F493" s="803"/>
      <c r="G493" s="803"/>
      <c r="H493" s="803"/>
      <c r="I493" s="804"/>
      <c r="J493" s="592" t="s">
        <v>36</v>
      </c>
    </row>
    <row r="494" spans="1:10" x14ac:dyDescent="0.2">
      <c r="B494" s="808" t="s">
        <v>153</v>
      </c>
      <c r="C494" s="809"/>
      <c r="D494" s="809"/>
      <c r="E494" s="809"/>
      <c r="F494" s="809"/>
      <c r="G494" s="810"/>
      <c r="H494" s="811" t="s">
        <v>163</v>
      </c>
      <c r="I494" s="812"/>
      <c r="J494" s="575" t="s">
        <v>157</v>
      </c>
    </row>
    <row r="495" spans="1:10" x14ac:dyDescent="0.2">
      <c r="B495" s="827" t="s">
        <v>298</v>
      </c>
      <c r="C495" s="828"/>
      <c r="D495" s="828"/>
      <c r="E495" s="828"/>
      <c r="F495" s="828"/>
      <c r="G495" s="829"/>
      <c r="H495" s="797">
        <v>408.00999999999993</v>
      </c>
      <c r="I495" s="798"/>
      <c r="J495" s="842" t="s">
        <v>156</v>
      </c>
    </row>
    <row r="496" spans="1:10" x14ac:dyDescent="0.2">
      <c r="A496" s="179" t="s">
        <v>741</v>
      </c>
      <c r="B496" s="805" t="s">
        <v>158</v>
      </c>
      <c r="C496" s="806"/>
      <c r="D496" s="806"/>
      <c r="E496" s="806"/>
      <c r="F496" s="806"/>
      <c r="G496" s="807"/>
      <c r="H496" s="820">
        <v>408.00999999999993</v>
      </c>
      <c r="I496" s="821"/>
      <c r="J496" s="843"/>
    </row>
    <row r="497" spans="2:10" ht="12.75" customHeight="1" x14ac:dyDescent="0.2">
      <c r="B497" s="599" t="s">
        <v>482</v>
      </c>
      <c r="C497" s="600"/>
      <c r="D497" s="601" t="s">
        <v>423</v>
      </c>
      <c r="E497" s="601"/>
      <c r="F497" s="601"/>
      <c r="G497" s="601"/>
      <c r="H497" s="601"/>
      <c r="I497" s="601"/>
      <c r="J497" s="602"/>
    </row>
    <row r="498" spans="2:10" ht="12.75" customHeight="1" x14ac:dyDescent="0.2">
      <c r="B498" s="592" t="s">
        <v>742</v>
      </c>
      <c r="C498" s="592" t="s">
        <v>1213</v>
      </c>
      <c r="D498" s="802" t="s">
        <v>1223</v>
      </c>
      <c r="E498" s="803"/>
      <c r="F498" s="803"/>
      <c r="G498" s="803"/>
      <c r="H498" s="803"/>
      <c r="I498" s="804"/>
      <c r="J498" s="592" t="s">
        <v>36</v>
      </c>
    </row>
    <row r="499" spans="2:10" x14ac:dyDescent="0.2">
      <c r="B499" s="808" t="s">
        <v>153</v>
      </c>
      <c r="C499" s="810"/>
      <c r="D499" s="597" t="s">
        <v>140</v>
      </c>
      <c r="E499" s="811" t="s">
        <v>156</v>
      </c>
      <c r="F499" s="812"/>
      <c r="G499" s="811" t="s">
        <v>622</v>
      </c>
      <c r="H499" s="812"/>
      <c r="I499" s="597" t="s">
        <v>174</v>
      </c>
      <c r="J499" s="575" t="s">
        <v>157</v>
      </c>
    </row>
    <row r="500" spans="2:10" x14ac:dyDescent="0.2">
      <c r="B500" s="854"/>
      <c r="C500" s="855"/>
      <c r="D500" s="624" t="s">
        <v>890</v>
      </c>
      <c r="E500" s="844">
        <v>9</v>
      </c>
      <c r="F500" s="845"/>
      <c r="G500" s="844">
        <v>12.2</v>
      </c>
      <c r="H500" s="845"/>
      <c r="I500" s="616">
        <v>9</v>
      </c>
      <c r="J500" s="846" t="s">
        <v>339</v>
      </c>
    </row>
    <row r="501" spans="2:10" x14ac:dyDescent="0.2">
      <c r="B501" s="856"/>
      <c r="C501" s="857"/>
      <c r="D501" s="624" t="s">
        <v>891</v>
      </c>
      <c r="E501" s="844">
        <v>6.69</v>
      </c>
      <c r="F501" s="845"/>
      <c r="G501" s="844">
        <v>10.38</v>
      </c>
      <c r="H501" s="845"/>
      <c r="I501" s="616">
        <v>6.69</v>
      </c>
      <c r="J501" s="860"/>
    </row>
    <row r="502" spans="2:10" x14ac:dyDescent="0.2">
      <c r="B502" s="856"/>
      <c r="C502" s="857"/>
      <c r="D502" s="624" t="s">
        <v>335</v>
      </c>
      <c r="E502" s="844">
        <v>58.51</v>
      </c>
      <c r="F502" s="845"/>
      <c r="G502" s="844">
        <v>75.7</v>
      </c>
      <c r="H502" s="845"/>
      <c r="I502" s="616">
        <v>58.51</v>
      </c>
      <c r="J502" s="860"/>
    </row>
    <row r="503" spans="2:10" x14ac:dyDescent="0.2">
      <c r="B503" s="856"/>
      <c r="C503" s="857"/>
      <c r="D503" s="624" t="s">
        <v>963</v>
      </c>
      <c r="E503" s="844">
        <v>6.48</v>
      </c>
      <c r="F503" s="845"/>
      <c r="G503" s="844">
        <v>10.8</v>
      </c>
      <c r="H503" s="845"/>
      <c r="I503" s="616">
        <v>6.48</v>
      </c>
      <c r="J503" s="860"/>
    </row>
    <row r="504" spans="2:10" x14ac:dyDescent="0.2">
      <c r="B504" s="856"/>
      <c r="C504" s="857"/>
      <c r="D504" s="624" t="s">
        <v>892</v>
      </c>
      <c r="E504" s="844">
        <v>10.43</v>
      </c>
      <c r="F504" s="845"/>
      <c r="G504" s="844">
        <v>13.34</v>
      </c>
      <c r="H504" s="845"/>
      <c r="I504" s="616">
        <v>10.43</v>
      </c>
      <c r="J504" s="860"/>
    </row>
    <row r="505" spans="2:10" ht="24" customHeight="1" x14ac:dyDescent="0.2">
      <c r="B505" s="856"/>
      <c r="C505" s="857"/>
      <c r="D505" s="624" t="s">
        <v>350</v>
      </c>
      <c r="E505" s="844">
        <v>11.2</v>
      </c>
      <c r="F505" s="845"/>
      <c r="G505" s="844">
        <v>13.6</v>
      </c>
      <c r="H505" s="845"/>
      <c r="I505" s="616">
        <v>11.2</v>
      </c>
      <c r="J505" s="860"/>
    </row>
    <row r="506" spans="2:10" ht="12.75" customHeight="1" x14ac:dyDescent="0.2">
      <c r="B506" s="856"/>
      <c r="C506" s="857"/>
      <c r="D506" s="624" t="s">
        <v>893</v>
      </c>
      <c r="E506" s="844">
        <v>20</v>
      </c>
      <c r="F506" s="845"/>
      <c r="G506" s="844">
        <v>18</v>
      </c>
      <c r="H506" s="845"/>
      <c r="I506" s="616">
        <v>20</v>
      </c>
      <c r="J506" s="860"/>
    </row>
    <row r="507" spans="2:10" ht="12.75" customHeight="1" x14ac:dyDescent="0.2">
      <c r="B507" s="856"/>
      <c r="C507" s="857"/>
      <c r="D507" s="624" t="s">
        <v>894</v>
      </c>
      <c r="E507" s="844">
        <v>10.4</v>
      </c>
      <c r="F507" s="845"/>
      <c r="G507" s="844">
        <v>13.2</v>
      </c>
      <c r="H507" s="845"/>
      <c r="I507" s="616">
        <v>10.4</v>
      </c>
      <c r="J507" s="860"/>
    </row>
    <row r="508" spans="2:10" x14ac:dyDescent="0.2">
      <c r="B508" s="856"/>
      <c r="C508" s="857"/>
      <c r="D508" s="624" t="s">
        <v>189</v>
      </c>
      <c r="E508" s="844">
        <v>9.01</v>
      </c>
      <c r="F508" s="845"/>
      <c r="G508" s="844">
        <v>12.66</v>
      </c>
      <c r="H508" s="845"/>
      <c r="I508" s="616">
        <v>9.01</v>
      </c>
      <c r="J508" s="860"/>
    </row>
    <row r="509" spans="2:10" x14ac:dyDescent="0.2">
      <c r="B509" s="856"/>
      <c r="C509" s="857"/>
      <c r="D509" s="624" t="s">
        <v>1251</v>
      </c>
      <c r="E509" s="844">
        <v>2.86</v>
      </c>
      <c r="F509" s="845"/>
      <c r="G509" s="844">
        <v>7.16</v>
      </c>
      <c r="H509" s="845"/>
      <c r="I509" s="616">
        <v>2.86</v>
      </c>
      <c r="J509" s="860"/>
    </row>
    <row r="510" spans="2:10" x14ac:dyDescent="0.2">
      <c r="B510" s="856"/>
      <c r="C510" s="857"/>
      <c r="D510" s="624" t="s">
        <v>257</v>
      </c>
      <c r="E510" s="844">
        <v>3.2</v>
      </c>
      <c r="F510" s="845"/>
      <c r="G510" s="844">
        <v>7.2</v>
      </c>
      <c r="H510" s="845"/>
      <c r="I510" s="616">
        <v>3.2</v>
      </c>
      <c r="J510" s="860"/>
    </row>
    <row r="511" spans="2:10" x14ac:dyDescent="0.2">
      <c r="B511" s="856"/>
      <c r="C511" s="857"/>
      <c r="D511" s="624" t="s">
        <v>895</v>
      </c>
      <c r="E511" s="844">
        <v>44.22</v>
      </c>
      <c r="F511" s="845"/>
      <c r="G511" s="844">
        <v>35.47</v>
      </c>
      <c r="H511" s="845"/>
      <c r="I511" s="616">
        <v>44.22</v>
      </c>
      <c r="J511" s="860"/>
    </row>
    <row r="512" spans="2:10" x14ac:dyDescent="0.2">
      <c r="B512" s="856"/>
      <c r="C512" s="857"/>
      <c r="D512" s="624" t="s">
        <v>260</v>
      </c>
      <c r="E512" s="844">
        <v>5.76</v>
      </c>
      <c r="F512" s="845"/>
      <c r="G512" s="844">
        <v>10.4</v>
      </c>
      <c r="H512" s="845"/>
      <c r="I512" s="616">
        <v>5.76</v>
      </c>
      <c r="J512" s="860"/>
    </row>
    <row r="513" spans="2:10" x14ac:dyDescent="0.2">
      <c r="B513" s="856"/>
      <c r="C513" s="857"/>
      <c r="D513" s="624" t="s">
        <v>896</v>
      </c>
      <c r="E513" s="844">
        <v>15.09</v>
      </c>
      <c r="F513" s="845"/>
      <c r="G513" s="844">
        <v>17.010000000000002</v>
      </c>
      <c r="H513" s="845"/>
      <c r="I513" s="616">
        <v>15.09</v>
      </c>
      <c r="J513" s="860"/>
    </row>
    <row r="514" spans="2:10" x14ac:dyDescent="0.2">
      <c r="B514" s="856"/>
      <c r="C514" s="857"/>
      <c r="D514" s="624" t="s">
        <v>897</v>
      </c>
      <c r="E514" s="844">
        <v>9</v>
      </c>
      <c r="F514" s="845"/>
      <c r="G514" s="844">
        <v>12.2</v>
      </c>
      <c r="H514" s="845"/>
      <c r="I514" s="616">
        <v>9</v>
      </c>
      <c r="J514" s="860"/>
    </row>
    <row r="515" spans="2:10" x14ac:dyDescent="0.2">
      <c r="B515" s="856"/>
      <c r="C515" s="857"/>
      <c r="D515" s="624" t="s">
        <v>898</v>
      </c>
      <c r="E515" s="844">
        <v>6.98</v>
      </c>
      <c r="F515" s="845"/>
      <c r="G515" s="844">
        <v>11.08</v>
      </c>
      <c r="H515" s="845"/>
      <c r="I515" s="616">
        <v>6.98</v>
      </c>
      <c r="J515" s="860"/>
    </row>
    <row r="516" spans="2:10" x14ac:dyDescent="0.2">
      <c r="B516" s="856"/>
      <c r="C516" s="857"/>
      <c r="D516" s="624" t="s">
        <v>899</v>
      </c>
      <c r="E516" s="844">
        <v>10.199999999999999</v>
      </c>
      <c r="F516" s="845"/>
      <c r="G516" s="844">
        <v>13.1</v>
      </c>
      <c r="H516" s="845"/>
      <c r="I516" s="616">
        <v>10.199999999999999</v>
      </c>
      <c r="J516" s="860"/>
    </row>
    <row r="517" spans="2:10" x14ac:dyDescent="0.2">
      <c r="B517" s="856"/>
      <c r="C517" s="857"/>
      <c r="D517" s="624" t="s">
        <v>900</v>
      </c>
      <c r="E517" s="844">
        <v>8.51</v>
      </c>
      <c r="F517" s="845"/>
      <c r="G517" s="844">
        <v>12.42</v>
      </c>
      <c r="H517" s="845"/>
      <c r="I517" s="616">
        <v>8.51</v>
      </c>
      <c r="J517" s="860"/>
    </row>
    <row r="518" spans="2:10" ht="12.75" customHeight="1" x14ac:dyDescent="0.2">
      <c r="B518" s="856"/>
      <c r="C518" s="857"/>
      <c r="D518" s="624" t="s">
        <v>901</v>
      </c>
      <c r="E518" s="844">
        <v>2.08</v>
      </c>
      <c r="F518" s="845"/>
      <c r="G518" s="844">
        <v>5.8</v>
      </c>
      <c r="H518" s="845"/>
      <c r="I518" s="616">
        <v>2.08</v>
      </c>
      <c r="J518" s="860"/>
    </row>
    <row r="519" spans="2:10" x14ac:dyDescent="0.2">
      <c r="B519" s="856"/>
      <c r="C519" s="857"/>
      <c r="D519" s="624" t="s">
        <v>902</v>
      </c>
      <c r="E519" s="844">
        <v>2</v>
      </c>
      <c r="F519" s="845"/>
      <c r="G519" s="844">
        <v>5.7</v>
      </c>
      <c r="H519" s="845"/>
      <c r="I519" s="616">
        <v>2</v>
      </c>
      <c r="J519" s="860"/>
    </row>
    <row r="520" spans="2:10" x14ac:dyDescent="0.2">
      <c r="B520" s="856"/>
      <c r="C520" s="857"/>
      <c r="D520" s="624" t="s">
        <v>903</v>
      </c>
      <c r="E520" s="844">
        <v>2.08</v>
      </c>
      <c r="F520" s="845"/>
      <c r="G520" s="844">
        <v>5.8</v>
      </c>
      <c r="H520" s="845"/>
      <c r="I520" s="616">
        <v>2.08</v>
      </c>
      <c r="J520" s="860"/>
    </row>
    <row r="521" spans="2:10" ht="12.75" customHeight="1" x14ac:dyDescent="0.2">
      <c r="B521" s="856"/>
      <c r="C521" s="857"/>
      <c r="D521" s="624" t="s">
        <v>904</v>
      </c>
      <c r="E521" s="844">
        <v>20.59</v>
      </c>
      <c r="F521" s="845"/>
      <c r="G521" s="844">
        <v>18.64</v>
      </c>
      <c r="H521" s="845"/>
      <c r="I521" s="616">
        <v>20.59</v>
      </c>
      <c r="J521" s="860"/>
    </row>
    <row r="522" spans="2:10" x14ac:dyDescent="0.2">
      <c r="B522" s="856"/>
      <c r="C522" s="857"/>
      <c r="D522" s="624" t="s">
        <v>905</v>
      </c>
      <c r="E522" s="844">
        <v>9</v>
      </c>
      <c r="F522" s="845"/>
      <c r="G522" s="844">
        <v>12.2</v>
      </c>
      <c r="H522" s="845"/>
      <c r="I522" s="616">
        <v>9</v>
      </c>
      <c r="J522" s="860"/>
    </row>
    <row r="523" spans="2:10" x14ac:dyDescent="0.2">
      <c r="B523" s="856"/>
      <c r="C523" s="857"/>
      <c r="D523" s="624" t="s">
        <v>906</v>
      </c>
      <c r="E523" s="844">
        <v>3.75</v>
      </c>
      <c r="F523" s="845"/>
      <c r="G523" s="844">
        <v>7.75</v>
      </c>
      <c r="H523" s="845"/>
      <c r="I523" s="616">
        <v>3.75</v>
      </c>
      <c r="J523" s="860"/>
    </row>
    <row r="524" spans="2:10" x14ac:dyDescent="0.2">
      <c r="B524" s="856"/>
      <c r="C524" s="857"/>
      <c r="D524" s="624" t="s">
        <v>907</v>
      </c>
      <c r="E524" s="844">
        <v>3.75</v>
      </c>
      <c r="F524" s="845"/>
      <c r="G524" s="844">
        <v>7.75</v>
      </c>
      <c r="H524" s="845"/>
      <c r="I524" s="616">
        <v>3.75</v>
      </c>
      <c r="J524" s="860"/>
    </row>
    <row r="525" spans="2:10" x14ac:dyDescent="0.2">
      <c r="B525" s="856"/>
      <c r="C525" s="857"/>
      <c r="D525" s="624" t="s">
        <v>908</v>
      </c>
      <c r="E525" s="844">
        <v>5.66</v>
      </c>
      <c r="F525" s="845"/>
      <c r="G525" s="844">
        <v>9.6999999999999993</v>
      </c>
      <c r="H525" s="845"/>
      <c r="I525" s="616">
        <v>5.66</v>
      </c>
      <c r="J525" s="860"/>
    </row>
    <row r="526" spans="2:10" x14ac:dyDescent="0.2">
      <c r="B526" s="856"/>
      <c r="C526" s="857"/>
      <c r="D526" s="624" t="s">
        <v>909</v>
      </c>
      <c r="E526" s="844">
        <v>5.66</v>
      </c>
      <c r="F526" s="845"/>
      <c r="G526" s="844">
        <v>9.6999999999999993</v>
      </c>
      <c r="H526" s="845"/>
      <c r="I526" s="616">
        <v>5.66</v>
      </c>
      <c r="J526" s="860"/>
    </row>
    <row r="527" spans="2:10" x14ac:dyDescent="0.2">
      <c r="B527" s="856"/>
      <c r="C527" s="857"/>
      <c r="D527" s="624" t="s">
        <v>1252</v>
      </c>
      <c r="E527" s="844">
        <v>3.8</v>
      </c>
      <c r="F527" s="845"/>
      <c r="G527" s="844">
        <v>7.85</v>
      </c>
      <c r="H527" s="845"/>
      <c r="I527" s="616">
        <v>3.8</v>
      </c>
      <c r="J527" s="860"/>
    </row>
    <row r="528" spans="2:10" x14ac:dyDescent="0.2">
      <c r="B528" s="856"/>
      <c r="C528" s="857"/>
      <c r="D528" s="624" t="s">
        <v>1253</v>
      </c>
      <c r="E528" s="844">
        <v>3.8</v>
      </c>
      <c r="F528" s="845"/>
      <c r="G528" s="844">
        <v>7.85</v>
      </c>
      <c r="H528" s="845"/>
      <c r="I528" s="616">
        <v>3.8</v>
      </c>
      <c r="J528" s="860"/>
    </row>
    <row r="529" spans="1:10" ht="15" customHeight="1" x14ac:dyDescent="0.2">
      <c r="A529" s="179" t="s">
        <v>742</v>
      </c>
      <c r="B529" s="858"/>
      <c r="C529" s="859"/>
      <c r="D529" s="977" t="s">
        <v>437</v>
      </c>
      <c r="E529" s="978"/>
      <c r="F529" s="978"/>
      <c r="G529" s="978"/>
      <c r="H529" s="979"/>
      <c r="I529" s="595">
        <v>309.71000000000004</v>
      </c>
      <c r="J529" s="847"/>
    </row>
    <row r="530" spans="1:10" ht="12.75" customHeight="1" x14ac:dyDescent="0.2">
      <c r="B530" s="592" t="s">
        <v>743</v>
      </c>
      <c r="C530" s="592">
        <v>96123</v>
      </c>
      <c r="D530" s="802" t="s">
        <v>1466</v>
      </c>
      <c r="E530" s="803"/>
      <c r="F530" s="803"/>
      <c r="G530" s="803"/>
      <c r="H530" s="803"/>
      <c r="I530" s="804"/>
      <c r="J530" s="592" t="s">
        <v>115</v>
      </c>
    </row>
    <row r="531" spans="1:10" ht="12" customHeight="1" x14ac:dyDescent="0.2">
      <c r="B531" s="808" t="s">
        <v>140</v>
      </c>
      <c r="C531" s="809"/>
      <c r="D531" s="809"/>
      <c r="E531" s="809"/>
      <c r="F531" s="809"/>
      <c r="G531" s="810"/>
      <c r="H531" s="811" t="s">
        <v>160</v>
      </c>
      <c r="I531" s="812"/>
      <c r="J531" s="575" t="s">
        <v>157</v>
      </c>
    </row>
    <row r="532" spans="1:10" x14ac:dyDescent="0.2">
      <c r="B532" s="974"/>
      <c r="C532" s="975"/>
      <c r="D532" s="975"/>
      <c r="E532" s="975"/>
      <c r="F532" s="975"/>
      <c r="G532" s="976"/>
      <c r="H532" s="797">
        <v>404.66</v>
      </c>
      <c r="I532" s="798"/>
      <c r="J532" s="842" t="s">
        <v>160</v>
      </c>
    </row>
    <row r="533" spans="1:10" x14ac:dyDescent="0.2">
      <c r="A533" s="179" t="s">
        <v>743</v>
      </c>
      <c r="B533" s="805" t="s">
        <v>158</v>
      </c>
      <c r="C533" s="806"/>
      <c r="D533" s="806"/>
      <c r="E533" s="806"/>
      <c r="F533" s="806"/>
      <c r="G533" s="807"/>
      <c r="H533" s="820">
        <v>404.66</v>
      </c>
      <c r="I533" s="821"/>
      <c r="J533" s="843"/>
    </row>
    <row r="534" spans="1:10" x14ac:dyDescent="0.2">
      <c r="B534" s="626" t="s">
        <v>483</v>
      </c>
      <c r="C534" s="600"/>
      <c r="D534" s="601" t="s">
        <v>108</v>
      </c>
      <c r="E534" s="601"/>
      <c r="F534" s="601"/>
      <c r="G534" s="601"/>
      <c r="H534" s="601"/>
      <c r="I534" s="601"/>
      <c r="J534" s="602"/>
    </row>
    <row r="535" spans="1:10" x14ac:dyDescent="0.2">
      <c r="B535" s="626" t="s">
        <v>484</v>
      </c>
      <c r="C535" s="600"/>
      <c r="D535" s="601" t="s">
        <v>109</v>
      </c>
      <c r="E535" s="601"/>
      <c r="F535" s="601"/>
      <c r="G535" s="601"/>
      <c r="H535" s="601"/>
      <c r="I535" s="601"/>
      <c r="J535" s="602"/>
    </row>
    <row r="536" spans="1:10" ht="30.75" customHeight="1" x14ac:dyDescent="0.2">
      <c r="B536" s="592" t="s">
        <v>485</v>
      </c>
      <c r="C536" s="592">
        <v>94569</v>
      </c>
      <c r="D536" s="802" t="s">
        <v>1468</v>
      </c>
      <c r="E536" s="803"/>
      <c r="F536" s="803"/>
      <c r="G536" s="803"/>
      <c r="H536" s="803"/>
      <c r="I536" s="804"/>
      <c r="J536" s="592" t="s">
        <v>36</v>
      </c>
    </row>
    <row r="537" spans="1:10" ht="12" customHeight="1" x14ac:dyDescent="0.2">
      <c r="B537" s="808" t="s">
        <v>153</v>
      </c>
      <c r="C537" s="809"/>
      <c r="D537" s="809"/>
      <c r="E537" s="809"/>
      <c r="F537" s="809"/>
      <c r="G537" s="810"/>
      <c r="H537" s="811" t="s">
        <v>156</v>
      </c>
      <c r="I537" s="812"/>
      <c r="J537" s="575" t="s">
        <v>157</v>
      </c>
    </row>
    <row r="538" spans="1:10" x14ac:dyDescent="0.2">
      <c r="B538" s="799" t="s">
        <v>926</v>
      </c>
      <c r="C538" s="800"/>
      <c r="D538" s="800"/>
      <c r="E538" s="800"/>
      <c r="F538" s="800"/>
      <c r="G538" s="801"/>
      <c r="H538" s="797">
        <v>33.97</v>
      </c>
      <c r="I538" s="798"/>
      <c r="J538" s="842" t="s">
        <v>156</v>
      </c>
    </row>
    <row r="539" spans="1:10" x14ac:dyDescent="0.2">
      <c r="A539" s="179" t="s">
        <v>485</v>
      </c>
      <c r="B539" s="805" t="s">
        <v>158</v>
      </c>
      <c r="C539" s="806"/>
      <c r="D539" s="806"/>
      <c r="E539" s="806"/>
      <c r="F539" s="806"/>
      <c r="G539" s="807"/>
      <c r="H539" s="820">
        <v>33.97</v>
      </c>
      <c r="I539" s="821"/>
      <c r="J539" s="843"/>
    </row>
    <row r="540" spans="1:10" ht="30.75" customHeight="1" x14ac:dyDescent="0.2">
      <c r="B540" s="592" t="s">
        <v>486</v>
      </c>
      <c r="C540" s="592" t="s">
        <v>667</v>
      </c>
      <c r="D540" s="802" t="s">
        <v>927</v>
      </c>
      <c r="E540" s="803"/>
      <c r="F540" s="803"/>
      <c r="G540" s="803"/>
      <c r="H540" s="803"/>
      <c r="I540" s="804"/>
      <c r="J540" s="592" t="s">
        <v>98</v>
      </c>
    </row>
    <row r="541" spans="1:10" ht="12" customHeight="1" x14ac:dyDescent="0.2">
      <c r="B541" s="808" t="s">
        <v>153</v>
      </c>
      <c r="C541" s="809"/>
      <c r="D541" s="809"/>
      <c r="E541" s="809"/>
      <c r="F541" s="809"/>
      <c r="G541" s="810"/>
      <c r="H541" s="811" t="s">
        <v>31</v>
      </c>
      <c r="I541" s="812"/>
      <c r="J541" s="575" t="s">
        <v>157</v>
      </c>
    </row>
    <row r="542" spans="1:10" x14ac:dyDescent="0.2">
      <c r="B542" s="799" t="s">
        <v>226</v>
      </c>
      <c r="C542" s="800"/>
      <c r="D542" s="800"/>
      <c r="E542" s="800"/>
      <c r="F542" s="800"/>
      <c r="G542" s="801"/>
      <c r="H542" s="797">
        <v>1</v>
      </c>
      <c r="I542" s="798"/>
      <c r="J542" s="842" t="s">
        <v>31</v>
      </c>
    </row>
    <row r="543" spans="1:10" x14ac:dyDescent="0.2">
      <c r="A543" s="179" t="s">
        <v>486</v>
      </c>
      <c r="B543" s="805" t="s">
        <v>158</v>
      </c>
      <c r="C543" s="806"/>
      <c r="D543" s="806"/>
      <c r="E543" s="806"/>
      <c r="F543" s="806"/>
      <c r="G543" s="807"/>
      <c r="H543" s="820">
        <v>1</v>
      </c>
      <c r="I543" s="821"/>
      <c r="J543" s="843"/>
    </row>
    <row r="544" spans="1:10" ht="12.75" customHeight="1" x14ac:dyDescent="0.2">
      <c r="B544" s="592" t="s">
        <v>487</v>
      </c>
      <c r="C544" s="592" t="s">
        <v>645</v>
      </c>
      <c r="D544" s="802" t="s">
        <v>1298</v>
      </c>
      <c r="E544" s="803"/>
      <c r="F544" s="803"/>
      <c r="G544" s="803"/>
      <c r="H544" s="803"/>
      <c r="I544" s="804"/>
      <c r="J544" s="592" t="s">
        <v>36</v>
      </c>
    </row>
    <row r="545" spans="1:10" ht="12" customHeight="1" x14ac:dyDescent="0.2">
      <c r="B545" s="808" t="s">
        <v>153</v>
      </c>
      <c r="C545" s="809"/>
      <c r="D545" s="809"/>
      <c r="E545" s="809"/>
      <c r="F545" s="809"/>
      <c r="G545" s="810"/>
      <c r="H545" s="811" t="s">
        <v>156</v>
      </c>
      <c r="I545" s="812"/>
      <c r="J545" s="575" t="s">
        <v>157</v>
      </c>
    </row>
    <row r="546" spans="1:10" x14ac:dyDescent="0.2">
      <c r="B546" s="799" t="s">
        <v>971</v>
      </c>
      <c r="C546" s="800"/>
      <c r="D546" s="800"/>
      <c r="E546" s="800"/>
      <c r="F546" s="800"/>
      <c r="G546" s="801"/>
      <c r="H546" s="797">
        <v>17.27</v>
      </c>
      <c r="I546" s="798"/>
      <c r="J546" s="842" t="s">
        <v>156</v>
      </c>
    </row>
    <row r="547" spans="1:10" x14ac:dyDescent="0.2">
      <c r="A547" s="179" t="s">
        <v>487</v>
      </c>
      <c r="B547" s="805" t="s">
        <v>158</v>
      </c>
      <c r="C547" s="806"/>
      <c r="D547" s="806"/>
      <c r="E547" s="806"/>
      <c r="F547" s="806"/>
      <c r="G547" s="807"/>
      <c r="H547" s="820">
        <v>17.27</v>
      </c>
      <c r="I547" s="821"/>
      <c r="J547" s="843"/>
    </row>
    <row r="548" spans="1:10" x14ac:dyDescent="0.2">
      <c r="B548" s="606" t="s">
        <v>488</v>
      </c>
      <c r="C548" s="604"/>
      <c r="D548" s="605" t="s">
        <v>110</v>
      </c>
      <c r="E548" s="605"/>
      <c r="F548" s="605"/>
      <c r="G548" s="605"/>
      <c r="H548" s="605"/>
      <c r="I548" s="605"/>
      <c r="J548" s="605"/>
    </row>
    <row r="549" spans="1:10" ht="12.75" customHeight="1" x14ac:dyDescent="0.2">
      <c r="A549" s="179"/>
      <c r="B549" s="592" t="s">
        <v>489</v>
      </c>
      <c r="C549" s="592">
        <v>110181</v>
      </c>
      <c r="D549" s="802" t="s">
        <v>934</v>
      </c>
      <c r="E549" s="803"/>
      <c r="F549" s="803"/>
      <c r="G549" s="803"/>
      <c r="H549" s="803"/>
      <c r="I549" s="804"/>
      <c r="J549" s="592" t="s">
        <v>98</v>
      </c>
    </row>
    <row r="550" spans="1:10" ht="13.5" customHeight="1" x14ac:dyDescent="0.2">
      <c r="B550" s="808" t="s">
        <v>153</v>
      </c>
      <c r="C550" s="809"/>
      <c r="D550" s="809"/>
      <c r="E550" s="809"/>
      <c r="F550" s="809"/>
      <c r="G550" s="810"/>
      <c r="H550" s="811" t="s">
        <v>31</v>
      </c>
      <c r="I550" s="812"/>
      <c r="J550" s="575" t="s">
        <v>157</v>
      </c>
    </row>
    <row r="551" spans="1:10" x14ac:dyDescent="0.2">
      <c r="B551" s="799" t="s">
        <v>194</v>
      </c>
      <c r="C551" s="800"/>
      <c r="D551" s="800"/>
      <c r="E551" s="800"/>
      <c r="F551" s="800"/>
      <c r="G551" s="801"/>
      <c r="H551" s="797">
        <v>6</v>
      </c>
      <c r="I551" s="798"/>
      <c r="J551" s="842" t="s">
        <v>31</v>
      </c>
    </row>
    <row r="552" spans="1:10" x14ac:dyDescent="0.2">
      <c r="A552" s="179" t="s">
        <v>489</v>
      </c>
      <c r="B552" s="805" t="s">
        <v>158</v>
      </c>
      <c r="C552" s="806"/>
      <c r="D552" s="806"/>
      <c r="E552" s="806"/>
      <c r="F552" s="806"/>
      <c r="G552" s="807"/>
      <c r="H552" s="820">
        <v>6</v>
      </c>
      <c r="I552" s="821"/>
      <c r="J552" s="843"/>
    </row>
    <row r="553" spans="1:10" ht="12.75" customHeight="1" x14ac:dyDescent="0.2">
      <c r="A553" s="179"/>
      <c r="B553" s="592" t="s">
        <v>490</v>
      </c>
      <c r="C553" s="592">
        <v>110014</v>
      </c>
      <c r="D553" s="802" t="s">
        <v>1214</v>
      </c>
      <c r="E553" s="803"/>
      <c r="F553" s="803"/>
      <c r="G553" s="803"/>
      <c r="H553" s="803"/>
      <c r="I553" s="804"/>
      <c r="J553" s="592" t="s">
        <v>98</v>
      </c>
    </row>
    <row r="554" spans="1:10" ht="13.5" customHeight="1" x14ac:dyDescent="0.2">
      <c r="B554" s="808" t="s">
        <v>153</v>
      </c>
      <c r="C554" s="809"/>
      <c r="D554" s="809"/>
      <c r="E554" s="809"/>
      <c r="F554" s="809"/>
      <c r="G554" s="810"/>
      <c r="H554" s="811" t="s">
        <v>31</v>
      </c>
      <c r="I554" s="812"/>
      <c r="J554" s="575" t="s">
        <v>157</v>
      </c>
    </row>
    <row r="555" spans="1:10" x14ac:dyDescent="0.2">
      <c r="B555" s="799" t="s">
        <v>197</v>
      </c>
      <c r="C555" s="800"/>
      <c r="D555" s="800"/>
      <c r="E555" s="800"/>
      <c r="F555" s="800"/>
      <c r="G555" s="801"/>
      <c r="H555" s="797">
        <v>1</v>
      </c>
      <c r="I555" s="798"/>
      <c r="J555" s="842" t="s">
        <v>31</v>
      </c>
    </row>
    <row r="556" spans="1:10" x14ac:dyDescent="0.2">
      <c r="A556" s="179" t="s">
        <v>490</v>
      </c>
      <c r="B556" s="805" t="s">
        <v>158</v>
      </c>
      <c r="C556" s="806"/>
      <c r="D556" s="806"/>
      <c r="E556" s="806"/>
      <c r="F556" s="806"/>
      <c r="G556" s="807"/>
      <c r="H556" s="820">
        <v>1</v>
      </c>
      <c r="I556" s="821"/>
      <c r="J556" s="843"/>
    </row>
    <row r="557" spans="1:10" ht="12.75" customHeight="1" x14ac:dyDescent="0.2">
      <c r="A557" s="179"/>
      <c r="B557" s="592" t="s">
        <v>744</v>
      </c>
      <c r="C557" s="592">
        <v>90846</v>
      </c>
      <c r="D557" s="802" t="s">
        <v>1470</v>
      </c>
      <c r="E557" s="803"/>
      <c r="F557" s="803"/>
      <c r="G557" s="803"/>
      <c r="H557" s="803"/>
      <c r="I557" s="804"/>
      <c r="J557" s="592" t="s">
        <v>98</v>
      </c>
    </row>
    <row r="558" spans="1:10" ht="13.5" customHeight="1" x14ac:dyDescent="0.2">
      <c r="B558" s="808" t="s">
        <v>153</v>
      </c>
      <c r="C558" s="809"/>
      <c r="D558" s="809"/>
      <c r="E558" s="809"/>
      <c r="F558" s="809"/>
      <c r="G558" s="810"/>
      <c r="H558" s="811" t="s">
        <v>31</v>
      </c>
      <c r="I558" s="812"/>
      <c r="J558" s="575" t="s">
        <v>157</v>
      </c>
    </row>
    <row r="559" spans="1:10" x14ac:dyDescent="0.2">
      <c r="B559" s="799" t="s">
        <v>932</v>
      </c>
      <c r="C559" s="800"/>
      <c r="D559" s="800"/>
      <c r="E559" s="800"/>
      <c r="F559" s="800"/>
      <c r="G559" s="801"/>
      <c r="H559" s="797">
        <v>21</v>
      </c>
      <c r="I559" s="798"/>
      <c r="J559" s="842" t="s">
        <v>31</v>
      </c>
    </row>
    <row r="560" spans="1:10" x14ac:dyDescent="0.2">
      <c r="A560" s="179" t="s">
        <v>744</v>
      </c>
      <c r="B560" s="805" t="s">
        <v>158</v>
      </c>
      <c r="C560" s="806"/>
      <c r="D560" s="806"/>
      <c r="E560" s="806"/>
      <c r="F560" s="806"/>
      <c r="G560" s="807"/>
      <c r="H560" s="820">
        <v>21</v>
      </c>
      <c r="I560" s="821"/>
      <c r="J560" s="843"/>
    </row>
    <row r="561" spans="1:10" ht="27.75" customHeight="1" x14ac:dyDescent="0.2">
      <c r="A561" s="179"/>
      <c r="B561" s="592" t="s">
        <v>745</v>
      </c>
      <c r="C561" s="592">
        <v>91341</v>
      </c>
      <c r="D561" s="802" t="s">
        <v>1472</v>
      </c>
      <c r="E561" s="803"/>
      <c r="F561" s="803"/>
      <c r="G561" s="803"/>
      <c r="H561" s="803"/>
      <c r="I561" s="804"/>
      <c r="J561" s="592" t="s">
        <v>36</v>
      </c>
    </row>
    <row r="562" spans="1:10" ht="13.5" customHeight="1" x14ac:dyDescent="0.2">
      <c r="B562" s="808" t="s">
        <v>153</v>
      </c>
      <c r="C562" s="809"/>
      <c r="D562" s="809"/>
      <c r="E562" s="809"/>
      <c r="F562" s="809"/>
      <c r="G562" s="810"/>
      <c r="H562" s="811" t="s">
        <v>156</v>
      </c>
      <c r="I562" s="812"/>
      <c r="J562" s="575" t="s">
        <v>157</v>
      </c>
    </row>
    <row r="563" spans="1:10" x14ac:dyDescent="0.2">
      <c r="B563" s="799" t="s">
        <v>193</v>
      </c>
      <c r="C563" s="800"/>
      <c r="D563" s="800"/>
      <c r="E563" s="800"/>
      <c r="F563" s="800"/>
      <c r="G563" s="801"/>
      <c r="H563" s="797">
        <v>4.41</v>
      </c>
      <c r="I563" s="798"/>
      <c r="J563" s="842" t="s">
        <v>170</v>
      </c>
    </row>
    <row r="564" spans="1:10" x14ac:dyDescent="0.2">
      <c r="B564" s="799" t="s">
        <v>198</v>
      </c>
      <c r="C564" s="800"/>
      <c r="D564" s="800"/>
      <c r="E564" s="800"/>
      <c r="F564" s="800"/>
      <c r="G564" s="801"/>
      <c r="H564" s="797">
        <v>11.399999999999999</v>
      </c>
      <c r="I564" s="798"/>
      <c r="J564" s="863"/>
    </row>
    <row r="565" spans="1:10" x14ac:dyDescent="0.2">
      <c r="B565" s="799" t="s">
        <v>406</v>
      </c>
      <c r="C565" s="800"/>
      <c r="D565" s="800"/>
      <c r="E565" s="800"/>
      <c r="F565" s="800"/>
      <c r="G565" s="801"/>
      <c r="H565" s="797">
        <v>0.48999999999999994</v>
      </c>
      <c r="I565" s="798"/>
      <c r="J565" s="863"/>
    </row>
    <row r="566" spans="1:10" x14ac:dyDescent="0.2">
      <c r="A566" s="179" t="s">
        <v>745</v>
      </c>
      <c r="B566" s="805" t="s">
        <v>158</v>
      </c>
      <c r="C566" s="806"/>
      <c r="D566" s="806"/>
      <c r="E566" s="806"/>
      <c r="F566" s="806"/>
      <c r="G566" s="807"/>
      <c r="H566" s="820">
        <v>15.809999999999999</v>
      </c>
      <c r="I566" s="821"/>
      <c r="J566" s="843"/>
    </row>
    <row r="567" spans="1:10" ht="24" customHeight="1" x14ac:dyDescent="0.2">
      <c r="A567" s="179"/>
      <c r="B567" s="592" t="s">
        <v>746</v>
      </c>
      <c r="C567" s="592">
        <v>91305</v>
      </c>
      <c r="D567" s="802" t="s">
        <v>1474</v>
      </c>
      <c r="E567" s="803"/>
      <c r="F567" s="803"/>
      <c r="G567" s="803"/>
      <c r="H567" s="803"/>
      <c r="I567" s="804"/>
      <c r="J567" s="592" t="s">
        <v>98</v>
      </c>
    </row>
    <row r="568" spans="1:10" ht="13.5" customHeight="1" x14ac:dyDescent="0.2">
      <c r="B568" s="808" t="s">
        <v>153</v>
      </c>
      <c r="C568" s="809"/>
      <c r="D568" s="809"/>
      <c r="E568" s="809"/>
      <c r="F568" s="809"/>
      <c r="G568" s="810"/>
      <c r="H568" s="811" t="s">
        <v>31</v>
      </c>
      <c r="I568" s="812"/>
      <c r="J568" s="575" t="s">
        <v>157</v>
      </c>
    </row>
    <row r="569" spans="1:10" x14ac:dyDescent="0.2">
      <c r="B569" s="799" t="s">
        <v>931</v>
      </c>
      <c r="C569" s="800"/>
      <c r="D569" s="800"/>
      <c r="E569" s="800"/>
      <c r="F569" s="800"/>
      <c r="G569" s="801"/>
      <c r="H569" s="797">
        <v>8</v>
      </c>
      <c r="I569" s="798"/>
      <c r="J569" s="842" t="s">
        <v>438</v>
      </c>
    </row>
    <row r="570" spans="1:10" x14ac:dyDescent="0.2">
      <c r="A570" s="179" t="s">
        <v>746</v>
      </c>
      <c r="B570" s="805" t="s">
        <v>158</v>
      </c>
      <c r="C570" s="806"/>
      <c r="D570" s="806"/>
      <c r="E570" s="806"/>
      <c r="F570" s="806"/>
      <c r="G570" s="807"/>
      <c r="H570" s="820">
        <v>8</v>
      </c>
      <c r="I570" s="821"/>
      <c r="J570" s="843"/>
    </row>
    <row r="571" spans="1:10" x14ac:dyDescent="0.2">
      <c r="A571" s="179"/>
      <c r="B571" s="592" t="s">
        <v>929</v>
      </c>
      <c r="C571" s="592">
        <v>110146</v>
      </c>
      <c r="D571" s="802" t="s">
        <v>930</v>
      </c>
      <c r="E571" s="803"/>
      <c r="F571" s="803"/>
      <c r="G571" s="803"/>
      <c r="H571" s="803"/>
      <c r="I571" s="804"/>
      <c r="J571" s="592" t="s">
        <v>98</v>
      </c>
    </row>
    <row r="572" spans="1:10" x14ac:dyDescent="0.2">
      <c r="B572" s="808" t="s">
        <v>153</v>
      </c>
      <c r="C572" s="809"/>
      <c r="D572" s="809"/>
      <c r="E572" s="809"/>
      <c r="F572" s="809"/>
      <c r="G572" s="810"/>
      <c r="H572" s="811" t="s">
        <v>31</v>
      </c>
      <c r="I572" s="812"/>
      <c r="J572" s="575" t="s">
        <v>157</v>
      </c>
    </row>
    <row r="573" spans="1:10" x14ac:dyDescent="0.2">
      <c r="A573" s="179"/>
      <c r="B573" s="799" t="s">
        <v>1285</v>
      </c>
      <c r="C573" s="800"/>
      <c r="D573" s="800"/>
      <c r="E573" s="800"/>
      <c r="F573" s="800"/>
      <c r="G573" s="801"/>
      <c r="H573" s="797">
        <v>1</v>
      </c>
      <c r="I573" s="798"/>
      <c r="J573" s="842" t="s">
        <v>31</v>
      </c>
    </row>
    <row r="574" spans="1:10" x14ac:dyDescent="0.2">
      <c r="A574" s="179" t="s">
        <v>929</v>
      </c>
      <c r="B574" s="805" t="s">
        <v>158</v>
      </c>
      <c r="C574" s="806"/>
      <c r="D574" s="806"/>
      <c r="E574" s="806"/>
      <c r="F574" s="806"/>
      <c r="G574" s="807"/>
      <c r="H574" s="820">
        <v>1</v>
      </c>
      <c r="I574" s="821"/>
      <c r="J574" s="843"/>
    </row>
    <row r="575" spans="1:10" ht="12.75" customHeight="1" x14ac:dyDescent="0.2">
      <c r="A575" s="179"/>
      <c r="B575" s="592" t="s">
        <v>933</v>
      </c>
      <c r="C575" s="592" t="s">
        <v>1283</v>
      </c>
      <c r="D575" s="802" t="s">
        <v>1282</v>
      </c>
      <c r="E575" s="803"/>
      <c r="F575" s="803"/>
      <c r="G575" s="803"/>
      <c r="H575" s="803"/>
      <c r="I575" s="804"/>
      <c r="J575" s="592" t="s">
        <v>98</v>
      </c>
    </row>
    <row r="576" spans="1:10" x14ac:dyDescent="0.2">
      <c r="B576" s="808" t="s">
        <v>153</v>
      </c>
      <c r="C576" s="809"/>
      <c r="D576" s="809"/>
      <c r="E576" s="809"/>
      <c r="F576" s="809"/>
      <c r="G576" s="810"/>
      <c r="H576" s="811" t="s">
        <v>31</v>
      </c>
      <c r="I576" s="812"/>
      <c r="J576" s="575" t="s">
        <v>157</v>
      </c>
    </row>
    <row r="577" spans="1:10" x14ac:dyDescent="0.2">
      <c r="A577" s="179"/>
      <c r="B577" s="799" t="s">
        <v>1284</v>
      </c>
      <c r="C577" s="800"/>
      <c r="D577" s="800"/>
      <c r="E577" s="800"/>
      <c r="F577" s="800"/>
      <c r="G577" s="801"/>
      <c r="H577" s="797">
        <v>1</v>
      </c>
      <c r="I577" s="798"/>
      <c r="J577" s="842" t="s">
        <v>31</v>
      </c>
    </row>
    <row r="578" spans="1:10" x14ac:dyDescent="0.2">
      <c r="A578" s="179" t="s">
        <v>933</v>
      </c>
      <c r="B578" s="805" t="s">
        <v>158</v>
      </c>
      <c r="C578" s="806"/>
      <c r="D578" s="806"/>
      <c r="E578" s="806"/>
      <c r="F578" s="806"/>
      <c r="G578" s="807"/>
      <c r="H578" s="820">
        <v>1</v>
      </c>
      <c r="I578" s="821"/>
      <c r="J578" s="843"/>
    </row>
    <row r="579" spans="1:10" ht="12.75" customHeight="1" x14ac:dyDescent="0.2">
      <c r="A579" s="179"/>
      <c r="B579" s="592" t="s">
        <v>1281</v>
      </c>
      <c r="C579" s="592" t="s">
        <v>627</v>
      </c>
      <c r="D579" s="802" t="s">
        <v>928</v>
      </c>
      <c r="E579" s="803"/>
      <c r="F579" s="803"/>
      <c r="G579" s="803"/>
      <c r="H579" s="803"/>
      <c r="I579" s="804"/>
      <c r="J579" s="592" t="s">
        <v>98</v>
      </c>
    </row>
    <row r="580" spans="1:10" x14ac:dyDescent="0.2">
      <c r="B580" s="808" t="s">
        <v>153</v>
      </c>
      <c r="C580" s="809"/>
      <c r="D580" s="809"/>
      <c r="E580" s="809"/>
      <c r="F580" s="809"/>
      <c r="G580" s="810"/>
      <c r="H580" s="811" t="s">
        <v>31</v>
      </c>
      <c r="I580" s="812"/>
      <c r="J580" s="575" t="s">
        <v>157</v>
      </c>
    </row>
    <row r="581" spans="1:10" x14ac:dyDescent="0.2">
      <c r="A581" s="179"/>
      <c r="B581" s="799" t="s">
        <v>406</v>
      </c>
      <c r="C581" s="800"/>
      <c r="D581" s="800"/>
      <c r="E581" s="800"/>
      <c r="F581" s="800"/>
      <c r="G581" s="801"/>
      <c r="H581" s="797">
        <v>1</v>
      </c>
      <c r="I581" s="798"/>
      <c r="J581" s="842" t="s">
        <v>31</v>
      </c>
    </row>
    <row r="582" spans="1:10" x14ac:dyDescent="0.2">
      <c r="A582" s="179" t="s">
        <v>1281</v>
      </c>
      <c r="B582" s="805" t="s">
        <v>158</v>
      </c>
      <c r="C582" s="806"/>
      <c r="D582" s="806"/>
      <c r="E582" s="806"/>
      <c r="F582" s="806"/>
      <c r="G582" s="807"/>
      <c r="H582" s="820">
        <v>1</v>
      </c>
      <c r="I582" s="821"/>
      <c r="J582" s="843"/>
    </row>
    <row r="583" spans="1:10" x14ac:dyDescent="0.2">
      <c r="B583" s="626" t="s">
        <v>543</v>
      </c>
      <c r="C583" s="600"/>
      <c r="D583" s="601" t="s">
        <v>103</v>
      </c>
      <c r="E583" s="601"/>
      <c r="F583" s="601"/>
      <c r="G583" s="601"/>
      <c r="H583" s="601"/>
      <c r="I583" s="601"/>
      <c r="J583" s="602"/>
    </row>
    <row r="584" spans="1:10" x14ac:dyDescent="0.2">
      <c r="B584" s="994" t="s">
        <v>183</v>
      </c>
      <c r="C584" s="995"/>
      <c r="D584" s="995"/>
      <c r="E584" s="995"/>
      <c r="F584" s="995"/>
      <c r="G584" s="995"/>
      <c r="H584" s="995"/>
      <c r="I584" s="995"/>
      <c r="J584" s="996"/>
    </row>
    <row r="585" spans="1:10" x14ac:dyDescent="0.2">
      <c r="B585" s="834" t="s">
        <v>103</v>
      </c>
      <c r="C585" s="835"/>
      <c r="D585" s="835"/>
      <c r="E585" s="835"/>
      <c r="F585" s="835"/>
      <c r="G585" s="835"/>
      <c r="H585" s="835"/>
      <c r="I585" s="835"/>
      <c r="J585" s="836"/>
    </row>
    <row r="586" spans="1:10" x14ac:dyDescent="0.2">
      <c r="B586" s="808" t="s">
        <v>153</v>
      </c>
      <c r="C586" s="809"/>
      <c r="D586" s="810"/>
      <c r="E586" s="808" t="s">
        <v>140</v>
      </c>
      <c r="F586" s="809"/>
      <c r="G586" s="810"/>
      <c r="H586" s="811" t="s">
        <v>156</v>
      </c>
      <c r="I586" s="812"/>
      <c r="J586" s="597" t="s">
        <v>182</v>
      </c>
    </row>
    <row r="587" spans="1:10" ht="12.75" customHeight="1" x14ac:dyDescent="0.2">
      <c r="B587" s="997" t="s">
        <v>1254</v>
      </c>
      <c r="C587" s="998"/>
      <c r="D587" s="999"/>
      <c r="E587" s="837" t="s">
        <v>890</v>
      </c>
      <c r="F587" s="838"/>
      <c r="G587" s="839"/>
      <c r="H587" s="840">
        <v>9</v>
      </c>
      <c r="I587" s="841"/>
      <c r="J587" s="842" t="s">
        <v>156</v>
      </c>
    </row>
    <row r="588" spans="1:10" x14ac:dyDescent="0.2">
      <c r="B588" s="1000"/>
      <c r="C588" s="1001"/>
      <c r="D588" s="1002"/>
      <c r="E588" s="837" t="s">
        <v>891</v>
      </c>
      <c r="F588" s="838"/>
      <c r="G588" s="839"/>
      <c r="H588" s="840">
        <v>6.69</v>
      </c>
      <c r="I588" s="841"/>
      <c r="J588" s="863"/>
    </row>
    <row r="589" spans="1:10" x14ac:dyDescent="0.2">
      <c r="B589" s="1000"/>
      <c r="C589" s="1001"/>
      <c r="D589" s="1002"/>
      <c r="E589" s="837" t="s">
        <v>335</v>
      </c>
      <c r="F589" s="838"/>
      <c r="G589" s="839"/>
      <c r="H589" s="840">
        <v>58.51</v>
      </c>
      <c r="I589" s="841"/>
      <c r="J589" s="863"/>
    </row>
    <row r="590" spans="1:10" x14ac:dyDescent="0.2">
      <c r="B590" s="1000"/>
      <c r="C590" s="1001"/>
      <c r="D590" s="1002"/>
      <c r="E590" s="837" t="s">
        <v>963</v>
      </c>
      <c r="F590" s="838"/>
      <c r="G590" s="839"/>
      <c r="H590" s="840">
        <v>6.48</v>
      </c>
      <c r="I590" s="841"/>
      <c r="J590" s="863"/>
    </row>
    <row r="591" spans="1:10" x14ac:dyDescent="0.2">
      <c r="B591" s="1000"/>
      <c r="C591" s="1001"/>
      <c r="D591" s="1002"/>
      <c r="E591" s="837" t="s">
        <v>892</v>
      </c>
      <c r="F591" s="838"/>
      <c r="G591" s="839"/>
      <c r="H591" s="840">
        <v>10.43</v>
      </c>
      <c r="I591" s="841"/>
      <c r="J591" s="863"/>
    </row>
    <row r="592" spans="1:10" x14ac:dyDescent="0.2">
      <c r="B592" s="1000"/>
      <c r="C592" s="1001"/>
      <c r="D592" s="1002"/>
      <c r="E592" s="837" t="s">
        <v>350</v>
      </c>
      <c r="F592" s="838"/>
      <c r="G592" s="839"/>
      <c r="H592" s="840">
        <v>11.2</v>
      </c>
      <c r="I592" s="841"/>
      <c r="J592" s="863"/>
    </row>
    <row r="593" spans="2:10" x14ac:dyDescent="0.2">
      <c r="B593" s="1000"/>
      <c r="C593" s="1001"/>
      <c r="D593" s="1002"/>
      <c r="E593" s="837" t="s">
        <v>893</v>
      </c>
      <c r="F593" s="838"/>
      <c r="G593" s="839"/>
      <c r="H593" s="840">
        <v>20</v>
      </c>
      <c r="I593" s="841"/>
      <c r="J593" s="863"/>
    </row>
    <row r="594" spans="2:10" x14ac:dyDescent="0.2">
      <c r="B594" s="1000"/>
      <c r="C594" s="1001"/>
      <c r="D594" s="1002"/>
      <c r="E594" s="837" t="s">
        <v>894</v>
      </c>
      <c r="F594" s="838"/>
      <c r="G594" s="839"/>
      <c r="H594" s="840">
        <v>10.4</v>
      </c>
      <c r="I594" s="841"/>
      <c r="J594" s="863"/>
    </row>
    <row r="595" spans="2:10" x14ac:dyDescent="0.2">
      <c r="B595" s="1000"/>
      <c r="C595" s="1001"/>
      <c r="D595" s="1002"/>
      <c r="E595" s="837" t="s">
        <v>189</v>
      </c>
      <c r="F595" s="838"/>
      <c r="G595" s="839"/>
      <c r="H595" s="840">
        <v>9.01</v>
      </c>
      <c r="I595" s="841"/>
      <c r="J595" s="863"/>
    </row>
    <row r="596" spans="2:10" x14ac:dyDescent="0.2">
      <c r="B596" s="1000"/>
      <c r="C596" s="1001"/>
      <c r="D596" s="1002"/>
      <c r="E596" s="837" t="s">
        <v>1251</v>
      </c>
      <c r="F596" s="838"/>
      <c r="G596" s="839"/>
      <c r="H596" s="840">
        <v>2.86</v>
      </c>
      <c r="I596" s="841"/>
      <c r="J596" s="863"/>
    </row>
    <row r="597" spans="2:10" x14ac:dyDescent="0.2">
      <c r="B597" s="1000"/>
      <c r="C597" s="1001"/>
      <c r="D597" s="1002"/>
      <c r="E597" s="837" t="s">
        <v>257</v>
      </c>
      <c r="F597" s="838"/>
      <c r="G597" s="839"/>
      <c r="H597" s="840">
        <v>3.2</v>
      </c>
      <c r="I597" s="841"/>
      <c r="J597" s="863"/>
    </row>
    <row r="598" spans="2:10" x14ac:dyDescent="0.2">
      <c r="B598" s="1000"/>
      <c r="C598" s="1001"/>
      <c r="D598" s="1002"/>
      <c r="E598" s="837" t="s">
        <v>895</v>
      </c>
      <c r="F598" s="838"/>
      <c r="G598" s="839"/>
      <c r="H598" s="840">
        <v>44.22</v>
      </c>
      <c r="I598" s="841"/>
      <c r="J598" s="863"/>
    </row>
    <row r="599" spans="2:10" x14ac:dyDescent="0.2">
      <c r="B599" s="1000"/>
      <c r="C599" s="1001"/>
      <c r="D599" s="1002"/>
      <c r="E599" s="837" t="s">
        <v>260</v>
      </c>
      <c r="F599" s="838"/>
      <c r="G599" s="839"/>
      <c r="H599" s="840">
        <v>5.76</v>
      </c>
      <c r="I599" s="841"/>
      <c r="J599" s="863"/>
    </row>
    <row r="600" spans="2:10" x14ac:dyDescent="0.2">
      <c r="B600" s="1000"/>
      <c r="C600" s="1001"/>
      <c r="D600" s="1002"/>
      <c r="E600" s="837" t="s">
        <v>896</v>
      </c>
      <c r="F600" s="838"/>
      <c r="G600" s="839"/>
      <c r="H600" s="840">
        <v>15.09</v>
      </c>
      <c r="I600" s="841"/>
      <c r="J600" s="863"/>
    </row>
    <row r="601" spans="2:10" x14ac:dyDescent="0.2">
      <c r="B601" s="1000"/>
      <c r="C601" s="1001"/>
      <c r="D601" s="1002"/>
      <c r="E601" s="837" t="s">
        <v>897</v>
      </c>
      <c r="F601" s="838"/>
      <c r="G601" s="839"/>
      <c r="H601" s="840">
        <v>9</v>
      </c>
      <c r="I601" s="841"/>
      <c r="J601" s="863"/>
    </row>
    <row r="602" spans="2:10" x14ac:dyDescent="0.2">
      <c r="B602" s="1000"/>
      <c r="C602" s="1001"/>
      <c r="D602" s="1002"/>
      <c r="E602" s="837" t="s">
        <v>898</v>
      </c>
      <c r="F602" s="838"/>
      <c r="G602" s="839"/>
      <c r="H602" s="840">
        <v>6.98</v>
      </c>
      <c r="I602" s="841"/>
      <c r="J602" s="863"/>
    </row>
    <row r="603" spans="2:10" x14ac:dyDescent="0.2">
      <c r="B603" s="1000"/>
      <c r="C603" s="1001"/>
      <c r="D603" s="1002"/>
      <c r="E603" s="837" t="s">
        <v>899</v>
      </c>
      <c r="F603" s="838"/>
      <c r="G603" s="839"/>
      <c r="H603" s="840">
        <v>10.199999999999999</v>
      </c>
      <c r="I603" s="841"/>
      <c r="J603" s="863"/>
    </row>
    <row r="604" spans="2:10" x14ac:dyDescent="0.2">
      <c r="B604" s="1000"/>
      <c r="C604" s="1001"/>
      <c r="D604" s="1002"/>
      <c r="E604" s="837" t="s">
        <v>900</v>
      </c>
      <c r="F604" s="838"/>
      <c r="G604" s="839"/>
      <c r="H604" s="840">
        <v>8.51</v>
      </c>
      <c r="I604" s="841"/>
      <c r="J604" s="863"/>
    </row>
    <row r="605" spans="2:10" x14ac:dyDescent="0.2">
      <c r="B605" s="1000"/>
      <c r="C605" s="1001"/>
      <c r="D605" s="1002"/>
      <c r="E605" s="837" t="s">
        <v>901</v>
      </c>
      <c r="F605" s="838"/>
      <c r="G605" s="839"/>
      <c r="H605" s="840">
        <v>2.08</v>
      </c>
      <c r="I605" s="841"/>
      <c r="J605" s="863"/>
    </row>
    <row r="606" spans="2:10" x14ac:dyDescent="0.2">
      <c r="B606" s="1000"/>
      <c r="C606" s="1001"/>
      <c r="D606" s="1002"/>
      <c r="E606" s="837" t="s">
        <v>902</v>
      </c>
      <c r="F606" s="838"/>
      <c r="G606" s="839"/>
      <c r="H606" s="840">
        <v>2</v>
      </c>
      <c r="I606" s="841"/>
      <c r="J606" s="863"/>
    </row>
    <row r="607" spans="2:10" x14ac:dyDescent="0.2">
      <c r="B607" s="1000"/>
      <c r="C607" s="1001"/>
      <c r="D607" s="1002"/>
      <c r="E607" s="837" t="s">
        <v>903</v>
      </c>
      <c r="F607" s="838"/>
      <c r="G607" s="839"/>
      <c r="H607" s="840">
        <v>2.08</v>
      </c>
      <c r="I607" s="841"/>
      <c r="J607" s="863"/>
    </row>
    <row r="608" spans="2:10" x14ac:dyDescent="0.2">
      <c r="B608" s="1000"/>
      <c r="C608" s="1001"/>
      <c r="D608" s="1002"/>
      <c r="E608" s="837" t="s">
        <v>904</v>
      </c>
      <c r="F608" s="838"/>
      <c r="G608" s="839"/>
      <c r="H608" s="840">
        <v>20.59</v>
      </c>
      <c r="I608" s="841"/>
      <c r="J608" s="863"/>
    </row>
    <row r="609" spans="2:10" x14ac:dyDescent="0.2">
      <c r="B609" s="1000"/>
      <c r="C609" s="1001"/>
      <c r="D609" s="1002"/>
      <c r="E609" s="837" t="s">
        <v>905</v>
      </c>
      <c r="F609" s="838"/>
      <c r="G609" s="839"/>
      <c r="H609" s="840">
        <v>9</v>
      </c>
      <c r="I609" s="841"/>
      <c r="J609" s="863"/>
    </row>
    <row r="610" spans="2:10" x14ac:dyDescent="0.2">
      <c r="B610" s="1000"/>
      <c r="C610" s="1001"/>
      <c r="D610" s="1002"/>
      <c r="E610" s="837" t="s">
        <v>906</v>
      </c>
      <c r="F610" s="838"/>
      <c r="G610" s="839"/>
      <c r="H610" s="840">
        <v>3.75</v>
      </c>
      <c r="I610" s="841"/>
      <c r="J610" s="863"/>
    </row>
    <row r="611" spans="2:10" x14ac:dyDescent="0.2">
      <c r="B611" s="1000"/>
      <c r="C611" s="1001"/>
      <c r="D611" s="1002"/>
      <c r="E611" s="837" t="s">
        <v>907</v>
      </c>
      <c r="F611" s="838"/>
      <c r="G611" s="839"/>
      <c r="H611" s="840">
        <v>3.75</v>
      </c>
      <c r="I611" s="841"/>
      <c r="J611" s="863"/>
    </row>
    <row r="612" spans="2:10" x14ac:dyDescent="0.2">
      <c r="B612" s="1000"/>
      <c r="C612" s="1001"/>
      <c r="D612" s="1002"/>
      <c r="E612" s="837" t="s">
        <v>908</v>
      </c>
      <c r="F612" s="838"/>
      <c r="G612" s="839"/>
      <c r="H612" s="840">
        <v>5.66</v>
      </c>
      <c r="I612" s="841"/>
      <c r="J612" s="863"/>
    </row>
    <row r="613" spans="2:10" x14ac:dyDescent="0.2">
      <c r="B613" s="1000"/>
      <c r="C613" s="1001"/>
      <c r="D613" s="1002"/>
      <c r="E613" s="837" t="s">
        <v>909</v>
      </c>
      <c r="F613" s="838"/>
      <c r="G613" s="839"/>
      <c r="H613" s="840">
        <v>5.66</v>
      </c>
      <c r="I613" s="841"/>
      <c r="J613" s="863"/>
    </row>
    <row r="614" spans="2:10" x14ac:dyDescent="0.2">
      <c r="B614" s="1000"/>
      <c r="C614" s="1001"/>
      <c r="D614" s="1002"/>
      <c r="E614" s="837" t="s">
        <v>1252</v>
      </c>
      <c r="F614" s="838"/>
      <c r="G614" s="839"/>
      <c r="H614" s="840">
        <v>3.8</v>
      </c>
      <c r="I614" s="841"/>
      <c r="J614" s="863"/>
    </row>
    <row r="615" spans="2:10" x14ac:dyDescent="0.2">
      <c r="B615" s="1003"/>
      <c r="C615" s="1004"/>
      <c r="D615" s="1005"/>
      <c r="E615" s="837" t="s">
        <v>1253</v>
      </c>
      <c r="F615" s="838"/>
      <c r="G615" s="839"/>
      <c r="H615" s="840">
        <v>3.8</v>
      </c>
      <c r="I615" s="841"/>
      <c r="J615" s="863"/>
    </row>
    <row r="616" spans="2:10" x14ac:dyDescent="0.2">
      <c r="B616" s="608"/>
      <c r="C616" s="608"/>
      <c r="D616" s="608"/>
      <c r="E616" s="977" t="s">
        <v>437</v>
      </c>
      <c r="F616" s="978"/>
      <c r="G616" s="979"/>
      <c r="H616" s="820">
        <v>309.71000000000004</v>
      </c>
      <c r="I616" s="821"/>
      <c r="J616" s="843"/>
    </row>
    <row r="617" spans="2:10" x14ac:dyDescent="0.2">
      <c r="B617" s="945" t="s">
        <v>1255</v>
      </c>
      <c r="C617" s="946"/>
      <c r="D617" s="947"/>
      <c r="E617" s="837" t="s">
        <v>890</v>
      </c>
      <c r="F617" s="838"/>
      <c r="G617" s="839"/>
      <c r="H617" s="840">
        <v>11.3</v>
      </c>
      <c r="I617" s="841"/>
      <c r="J617" s="842" t="s">
        <v>340</v>
      </c>
    </row>
    <row r="618" spans="2:10" x14ac:dyDescent="0.2">
      <c r="B618" s="948"/>
      <c r="C618" s="949"/>
      <c r="D618" s="950"/>
      <c r="E618" s="837" t="s">
        <v>891</v>
      </c>
      <c r="F618" s="838"/>
      <c r="G618" s="839"/>
      <c r="H618" s="840">
        <v>9.48</v>
      </c>
      <c r="I618" s="841"/>
      <c r="J618" s="863"/>
    </row>
    <row r="619" spans="2:10" x14ac:dyDescent="0.2">
      <c r="B619" s="948"/>
      <c r="C619" s="949"/>
      <c r="D619" s="950"/>
      <c r="E619" s="837" t="s">
        <v>335</v>
      </c>
      <c r="F619" s="838"/>
      <c r="G619" s="839"/>
      <c r="H619" s="840">
        <v>55.3</v>
      </c>
      <c r="I619" s="841"/>
      <c r="J619" s="863"/>
    </row>
    <row r="620" spans="2:10" x14ac:dyDescent="0.2">
      <c r="B620" s="948"/>
      <c r="C620" s="949"/>
      <c r="D620" s="950"/>
      <c r="E620" s="837" t="s">
        <v>892</v>
      </c>
      <c r="F620" s="838"/>
      <c r="G620" s="839"/>
      <c r="H620" s="840">
        <v>11.54</v>
      </c>
      <c r="I620" s="841"/>
      <c r="J620" s="863"/>
    </row>
    <row r="621" spans="2:10" x14ac:dyDescent="0.2">
      <c r="B621" s="948"/>
      <c r="C621" s="949"/>
      <c r="D621" s="950"/>
      <c r="E621" s="837" t="s">
        <v>350</v>
      </c>
      <c r="F621" s="838"/>
      <c r="G621" s="839"/>
      <c r="H621" s="840">
        <v>11.8</v>
      </c>
      <c r="I621" s="841"/>
      <c r="J621" s="863"/>
    </row>
    <row r="622" spans="2:10" x14ac:dyDescent="0.2">
      <c r="B622" s="948"/>
      <c r="C622" s="949"/>
      <c r="D622" s="950"/>
      <c r="E622" s="837" t="s">
        <v>894</v>
      </c>
      <c r="F622" s="838"/>
      <c r="G622" s="839"/>
      <c r="H622" s="840">
        <v>12.3</v>
      </c>
      <c r="I622" s="841"/>
      <c r="J622" s="863"/>
    </row>
    <row r="623" spans="2:10" x14ac:dyDescent="0.2">
      <c r="B623" s="948"/>
      <c r="C623" s="949"/>
      <c r="D623" s="950"/>
      <c r="E623" s="837" t="s">
        <v>1251</v>
      </c>
      <c r="F623" s="838"/>
      <c r="G623" s="839"/>
      <c r="H623" s="840">
        <v>5.48</v>
      </c>
      <c r="I623" s="841"/>
      <c r="J623" s="863"/>
    </row>
    <row r="624" spans="2:10" x14ac:dyDescent="0.2">
      <c r="B624" s="948"/>
      <c r="C624" s="949"/>
      <c r="D624" s="950"/>
      <c r="E624" s="837" t="s">
        <v>895</v>
      </c>
      <c r="F624" s="838"/>
      <c r="G624" s="839"/>
      <c r="H624" s="840">
        <v>27.37</v>
      </c>
      <c r="I624" s="841"/>
      <c r="J624" s="863"/>
    </row>
    <row r="625" spans="1:10" x14ac:dyDescent="0.2">
      <c r="B625" s="948"/>
      <c r="C625" s="949"/>
      <c r="D625" s="950"/>
      <c r="E625" s="837" t="s">
        <v>896</v>
      </c>
      <c r="F625" s="838"/>
      <c r="G625" s="839"/>
      <c r="H625" s="840">
        <v>16.21</v>
      </c>
      <c r="I625" s="841"/>
      <c r="J625" s="863"/>
    </row>
    <row r="626" spans="1:10" x14ac:dyDescent="0.2">
      <c r="B626" s="948"/>
      <c r="C626" s="949"/>
      <c r="D626" s="950"/>
      <c r="E626" s="837" t="s">
        <v>899</v>
      </c>
      <c r="F626" s="838"/>
      <c r="G626" s="839"/>
      <c r="H626" s="840">
        <v>11.3</v>
      </c>
      <c r="I626" s="841"/>
      <c r="J626" s="863"/>
    </row>
    <row r="627" spans="1:10" x14ac:dyDescent="0.2">
      <c r="B627" s="948"/>
      <c r="C627" s="949"/>
      <c r="D627" s="950"/>
      <c r="E627" s="837" t="s">
        <v>900</v>
      </c>
      <c r="F627" s="838"/>
      <c r="G627" s="839"/>
      <c r="H627" s="840">
        <v>10.62</v>
      </c>
      <c r="I627" s="841"/>
      <c r="J627" s="863"/>
    </row>
    <row r="628" spans="1:10" x14ac:dyDescent="0.2">
      <c r="B628" s="948"/>
      <c r="C628" s="949"/>
      <c r="D628" s="950"/>
      <c r="E628" s="837" t="s">
        <v>904</v>
      </c>
      <c r="F628" s="838"/>
      <c r="G628" s="839"/>
      <c r="H628" s="840">
        <v>17.739999999999998</v>
      </c>
      <c r="I628" s="841"/>
      <c r="J628" s="863"/>
    </row>
    <row r="629" spans="1:10" x14ac:dyDescent="0.2">
      <c r="B629" s="951"/>
      <c r="C629" s="952"/>
      <c r="D629" s="953"/>
      <c r="E629" s="864" t="s">
        <v>1224</v>
      </c>
      <c r="F629" s="865"/>
      <c r="G629" s="866"/>
      <c r="H629" s="820">
        <v>200.44000000000003</v>
      </c>
      <c r="I629" s="821"/>
      <c r="J629" s="843"/>
    </row>
    <row r="630" spans="1:10" x14ac:dyDescent="0.2">
      <c r="B630" s="626" t="s">
        <v>491</v>
      </c>
      <c r="C630" s="600"/>
      <c r="D630" s="601" t="s">
        <v>122</v>
      </c>
      <c r="E630" s="601"/>
      <c r="F630" s="601"/>
      <c r="G630" s="601"/>
      <c r="H630" s="601"/>
      <c r="I630" s="601"/>
      <c r="J630" s="602"/>
    </row>
    <row r="631" spans="1:10" ht="12.75" customHeight="1" x14ac:dyDescent="0.2">
      <c r="B631" s="592" t="s">
        <v>492</v>
      </c>
      <c r="C631" s="592">
        <v>95241</v>
      </c>
      <c r="D631" s="802" t="s">
        <v>1415</v>
      </c>
      <c r="E631" s="803"/>
      <c r="F631" s="803"/>
      <c r="G631" s="803"/>
      <c r="H631" s="803"/>
      <c r="I631" s="804"/>
      <c r="J631" s="592" t="s">
        <v>36</v>
      </c>
    </row>
    <row r="632" spans="1:10" x14ac:dyDescent="0.2">
      <c r="B632" s="867" t="s">
        <v>153</v>
      </c>
      <c r="C632" s="868"/>
      <c r="D632" s="868"/>
      <c r="E632" s="868"/>
      <c r="F632" s="868"/>
      <c r="G632" s="869"/>
      <c r="H632" s="811" t="s">
        <v>156</v>
      </c>
      <c r="I632" s="812"/>
      <c r="J632" s="597" t="s">
        <v>157</v>
      </c>
    </row>
    <row r="633" spans="1:10" x14ac:dyDescent="0.2">
      <c r="B633" s="848" t="s">
        <v>441</v>
      </c>
      <c r="C633" s="849"/>
      <c r="D633" s="849"/>
      <c r="E633" s="849"/>
      <c r="F633" s="849"/>
      <c r="G633" s="850"/>
      <c r="H633" s="797">
        <v>309.71000000000004</v>
      </c>
      <c r="I633" s="798"/>
      <c r="J633" s="846" t="s">
        <v>156</v>
      </c>
    </row>
    <row r="634" spans="1:10" x14ac:dyDescent="0.2">
      <c r="B634" s="848" t="s">
        <v>936</v>
      </c>
      <c r="C634" s="849"/>
      <c r="D634" s="849"/>
      <c r="E634" s="849"/>
      <c r="F634" s="849"/>
      <c r="G634" s="850"/>
      <c r="H634" s="797">
        <v>6.03</v>
      </c>
      <c r="I634" s="798"/>
      <c r="J634" s="847"/>
    </row>
    <row r="635" spans="1:10" x14ac:dyDescent="0.2">
      <c r="A635" s="179" t="s">
        <v>492</v>
      </c>
      <c r="B635" s="851" t="s">
        <v>158</v>
      </c>
      <c r="C635" s="852"/>
      <c r="D635" s="852"/>
      <c r="E635" s="852"/>
      <c r="F635" s="852"/>
      <c r="G635" s="853"/>
      <c r="H635" s="820">
        <v>315.74</v>
      </c>
      <c r="I635" s="821"/>
      <c r="J635" s="597"/>
    </row>
    <row r="636" spans="1:10" ht="12.75" customHeight="1" x14ac:dyDescent="0.2">
      <c r="B636" s="592" t="s">
        <v>937</v>
      </c>
      <c r="C636" s="592">
        <v>701000102</v>
      </c>
      <c r="D636" s="802" t="s">
        <v>1476</v>
      </c>
      <c r="E636" s="803"/>
      <c r="F636" s="803"/>
      <c r="G636" s="803"/>
      <c r="H636" s="803"/>
      <c r="I636" s="804"/>
      <c r="J636" s="592" t="s">
        <v>36</v>
      </c>
    </row>
    <row r="637" spans="1:10" x14ac:dyDescent="0.2">
      <c r="B637" s="867" t="s">
        <v>153</v>
      </c>
      <c r="C637" s="868"/>
      <c r="D637" s="868"/>
      <c r="E637" s="868"/>
      <c r="F637" s="868"/>
      <c r="G637" s="869"/>
      <c r="H637" s="811" t="s">
        <v>156</v>
      </c>
      <c r="I637" s="812"/>
      <c r="J637" s="597" t="s">
        <v>157</v>
      </c>
    </row>
    <row r="638" spans="1:10" x14ac:dyDescent="0.2">
      <c r="B638" s="848" t="s">
        <v>441</v>
      </c>
      <c r="C638" s="849"/>
      <c r="D638" s="849"/>
      <c r="E638" s="849"/>
      <c r="F638" s="849"/>
      <c r="G638" s="850"/>
      <c r="H638" s="797">
        <v>309.71000000000004</v>
      </c>
      <c r="I638" s="798"/>
      <c r="J638" s="846" t="s">
        <v>156</v>
      </c>
    </row>
    <row r="639" spans="1:10" x14ac:dyDescent="0.2">
      <c r="B639" s="848" t="s">
        <v>936</v>
      </c>
      <c r="C639" s="849"/>
      <c r="D639" s="849"/>
      <c r="E639" s="849"/>
      <c r="F639" s="849"/>
      <c r="G639" s="850"/>
      <c r="H639" s="797">
        <v>6.03</v>
      </c>
      <c r="I639" s="798"/>
      <c r="J639" s="847"/>
    </row>
    <row r="640" spans="1:10" x14ac:dyDescent="0.2">
      <c r="A640" s="179" t="s">
        <v>937</v>
      </c>
      <c r="B640" s="851" t="s">
        <v>158</v>
      </c>
      <c r="C640" s="852"/>
      <c r="D640" s="852"/>
      <c r="E640" s="852"/>
      <c r="F640" s="852"/>
      <c r="G640" s="853"/>
      <c r="H640" s="820">
        <v>315.74</v>
      </c>
      <c r="I640" s="821"/>
      <c r="J640" s="597"/>
    </row>
    <row r="641" spans="1:12" x14ac:dyDescent="0.2">
      <c r="B641" s="626" t="s">
        <v>493</v>
      </c>
      <c r="C641" s="600"/>
      <c r="D641" s="601" t="s">
        <v>210</v>
      </c>
      <c r="E641" s="601"/>
      <c r="F641" s="601"/>
      <c r="G641" s="601"/>
      <c r="H641" s="601"/>
      <c r="I641" s="601"/>
      <c r="J641" s="602"/>
      <c r="L641" s="169" t="b">
        <v>1</v>
      </c>
    </row>
    <row r="642" spans="1:12" ht="27.75" customHeight="1" x14ac:dyDescent="0.2">
      <c r="B642" s="592" t="s">
        <v>494</v>
      </c>
      <c r="C642" s="592">
        <v>87261</v>
      </c>
      <c r="D642" s="802" t="s">
        <v>1477</v>
      </c>
      <c r="E642" s="803"/>
      <c r="F642" s="803"/>
      <c r="G642" s="803"/>
      <c r="H642" s="803"/>
      <c r="I642" s="804"/>
      <c r="J642" s="592" t="s">
        <v>36</v>
      </c>
      <c r="L642" s="190"/>
    </row>
    <row r="643" spans="1:12" x14ac:dyDescent="0.2">
      <c r="B643" s="808" t="s">
        <v>153</v>
      </c>
      <c r="C643" s="809"/>
      <c r="D643" s="809"/>
      <c r="E643" s="809"/>
      <c r="F643" s="809"/>
      <c r="G643" s="810"/>
      <c r="H643" s="811" t="s">
        <v>156</v>
      </c>
      <c r="I643" s="812"/>
      <c r="J643" s="575" t="s">
        <v>157</v>
      </c>
    </row>
    <row r="644" spans="1:12" x14ac:dyDescent="0.2">
      <c r="B644" s="799" t="s">
        <v>442</v>
      </c>
      <c r="C644" s="800"/>
      <c r="D644" s="800"/>
      <c r="E644" s="800"/>
      <c r="F644" s="800"/>
      <c r="G644" s="801"/>
      <c r="H644" s="797">
        <v>23.52</v>
      </c>
      <c r="I644" s="798"/>
      <c r="J644" s="842" t="s">
        <v>156</v>
      </c>
    </row>
    <row r="645" spans="1:12" x14ac:dyDescent="0.2">
      <c r="A645" s="179" t="s">
        <v>494</v>
      </c>
      <c r="B645" s="805" t="s">
        <v>158</v>
      </c>
      <c r="C645" s="806"/>
      <c r="D645" s="806"/>
      <c r="E645" s="806"/>
      <c r="F645" s="806"/>
      <c r="G645" s="807"/>
      <c r="H645" s="820">
        <v>23.52</v>
      </c>
      <c r="I645" s="821"/>
      <c r="J645" s="843"/>
    </row>
    <row r="646" spans="1:12" ht="27.75" customHeight="1" x14ac:dyDescent="0.2">
      <c r="B646" s="592" t="s">
        <v>495</v>
      </c>
      <c r="C646" s="592">
        <v>87262</v>
      </c>
      <c r="D646" s="802" t="s">
        <v>1479</v>
      </c>
      <c r="E646" s="803"/>
      <c r="F646" s="803"/>
      <c r="G646" s="803"/>
      <c r="H646" s="803"/>
      <c r="I646" s="804"/>
      <c r="J646" s="592" t="s">
        <v>36</v>
      </c>
      <c r="L646" s="190"/>
    </row>
    <row r="647" spans="1:12" x14ac:dyDescent="0.2">
      <c r="B647" s="808" t="s">
        <v>153</v>
      </c>
      <c r="C647" s="809"/>
      <c r="D647" s="809"/>
      <c r="E647" s="809"/>
      <c r="F647" s="809"/>
      <c r="G647" s="810"/>
      <c r="H647" s="811" t="s">
        <v>156</v>
      </c>
      <c r="I647" s="812"/>
      <c r="J647" s="575" t="s">
        <v>157</v>
      </c>
    </row>
    <row r="648" spans="1:12" x14ac:dyDescent="0.2">
      <c r="B648" s="799" t="s">
        <v>442</v>
      </c>
      <c r="C648" s="800"/>
      <c r="D648" s="800"/>
      <c r="E648" s="800"/>
      <c r="F648" s="800"/>
      <c r="G648" s="801"/>
      <c r="H648" s="797">
        <v>184.33000000000007</v>
      </c>
      <c r="I648" s="798"/>
      <c r="J648" s="842" t="s">
        <v>156</v>
      </c>
    </row>
    <row r="649" spans="1:12" x14ac:dyDescent="0.2">
      <c r="A649" s="179" t="s">
        <v>495</v>
      </c>
      <c r="B649" s="805" t="s">
        <v>158</v>
      </c>
      <c r="C649" s="806"/>
      <c r="D649" s="806"/>
      <c r="E649" s="806"/>
      <c r="F649" s="806"/>
      <c r="G649" s="807"/>
      <c r="H649" s="820">
        <v>184.33000000000007</v>
      </c>
      <c r="I649" s="821"/>
      <c r="J649" s="843"/>
    </row>
    <row r="650" spans="1:12" ht="27.75" customHeight="1" x14ac:dyDescent="0.2">
      <c r="B650" s="592" t="s">
        <v>938</v>
      </c>
      <c r="C650" s="592">
        <v>87263</v>
      </c>
      <c r="D650" s="802" t="s">
        <v>1481</v>
      </c>
      <c r="E650" s="803"/>
      <c r="F650" s="803"/>
      <c r="G650" s="803"/>
      <c r="H650" s="803"/>
      <c r="I650" s="804"/>
      <c r="J650" s="592" t="s">
        <v>36</v>
      </c>
      <c r="L650" s="190"/>
    </row>
    <row r="651" spans="1:12" x14ac:dyDescent="0.2">
      <c r="B651" s="808" t="s">
        <v>153</v>
      </c>
      <c r="C651" s="809"/>
      <c r="D651" s="809"/>
      <c r="E651" s="809"/>
      <c r="F651" s="809"/>
      <c r="G651" s="810"/>
      <c r="H651" s="811" t="s">
        <v>156</v>
      </c>
      <c r="I651" s="812"/>
      <c r="J651" s="575" t="s">
        <v>157</v>
      </c>
    </row>
    <row r="652" spans="1:12" x14ac:dyDescent="0.2">
      <c r="B652" s="799" t="s">
        <v>442</v>
      </c>
      <c r="C652" s="800"/>
      <c r="D652" s="800"/>
      <c r="E652" s="800"/>
      <c r="F652" s="800"/>
      <c r="G652" s="801"/>
      <c r="H652" s="797">
        <v>101.85999999999999</v>
      </c>
      <c r="I652" s="798"/>
      <c r="J652" s="842" t="s">
        <v>156</v>
      </c>
    </row>
    <row r="653" spans="1:12" x14ac:dyDescent="0.2">
      <c r="A653" s="179" t="s">
        <v>938</v>
      </c>
      <c r="B653" s="805" t="s">
        <v>158</v>
      </c>
      <c r="C653" s="806"/>
      <c r="D653" s="806"/>
      <c r="E653" s="806"/>
      <c r="F653" s="806"/>
      <c r="G653" s="807"/>
      <c r="H653" s="820">
        <v>101.85999999999999</v>
      </c>
      <c r="I653" s="821"/>
      <c r="J653" s="843"/>
    </row>
    <row r="654" spans="1:12" ht="12.75" customHeight="1" x14ac:dyDescent="0.2">
      <c r="B654" s="592" t="s">
        <v>1148</v>
      </c>
      <c r="C654" s="592">
        <v>88650</v>
      </c>
      <c r="D654" s="802" t="s">
        <v>1483</v>
      </c>
      <c r="E654" s="803"/>
      <c r="F654" s="803"/>
      <c r="G654" s="803"/>
      <c r="H654" s="803"/>
      <c r="I654" s="804"/>
      <c r="J654" s="592" t="s">
        <v>115</v>
      </c>
    </row>
    <row r="655" spans="1:12" x14ac:dyDescent="0.2">
      <c r="B655" s="808" t="s">
        <v>153</v>
      </c>
      <c r="C655" s="809"/>
      <c r="D655" s="809"/>
      <c r="E655" s="809"/>
      <c r="F655" s="809"/>
      <c r="G655" s="810"/>
      <c r="H655" s="811" t="s">
        <v>160</v>
      </c>
      <c r="I655" s="812"/>
      <c r="J655" s="575" t="s">
        <v>157</v>
      </c>
    </row>
    <row r="656" spans="1:12" x14ac:dyDescent="0.2">
      <c r="B656" s="799" t="s">
        <v>442</v>
      </c>
      <c r="C656" s="800"/>
      <c r="D656" s="800"/>
      <c r="E656" s="800"/>
      <c r="F656" s="800"/>
      <c r="G656" s="801"/>
      <c r="H656" s="797">
        <v>200.44000000000003</v>
      </c>
      <c r="I656" s="798"/>
      <c r="J656" s="842" t="s">
        <v>568</v>
      </c>
    </row>
    <row r="657" spans="1:10" x14ac:dyDescent="0.2">
      <c r="A657" s="179" t="s">
        <v>1148</v>
      </c>
      <c r="B657" s="805" t="s">
        <v>158</v>
      </c>
      <c r="C657" s="806"/>
      <c r="D657" s="806"/>
      <c r="E657" s="806"/>
      <c r="F657" s="806"/>
      <c r="G657" s="807"/>
      <c r="H657" s="820">
        <v>200.44000000000003</v>
      </c>
      <c r="I657" s="821"/>
      <c r="J657" s="843"/>
    </row>
    <row r="658" spans="1:10" x14ac:dyDescent="0.2">
      <c r="B658" s="626" t="s">
        <v>544</v>
      </c>
      <c r="C658" s="600"/>
      <c r="D658" s="601" t="s">
        <v>876</v>
      </c>
      <c r="E658" s="601"/>
      <c r="F658" s="601"/>
      <c r="G658" s="601"/>
      <c r="H658" s="601"/>
      <c r="I658" s="601"/>
      <c r="J658" s="602"/>
    </row>
    <row r="659" spans="1:10" x14ac:dyDescent="0.2">
      <c r="B659" s="603"/>
      <c r="C659" s="603"/>
      <c r="D659" s="830" t="s">
        <v>259</v>
      </c>
      <c r="E659" s="831"/>
      <c r="F659" s="831"/>
      <c r="G659" s="831"/>
      <c r="H659" s="831"/>
      <c r="I659" s="832"/>
      <c r="J659" s="603"/>
    </row>
    <row r="660" spans="1:10" x14ac:dyDescent="0.2">
      <c r="B660" s="626" t="s">
        <v>545</v>
      </c>
      <c r="C660" s="600"/>
      <c r="D660" s="833" t="s">
        <v>112</v>
      </c>
      <c r="E660" s="833"/>
      <c r="F660" s="833"/>
      <c r="G660" s="833"/>
      <c r="H660" s="833"/>
      <c r="I660" s="833"/>
      <c r="J660" s="602"/>
    </row>
    <row r="661" spans="1:10" x14ac:dyDescent="0.2">
      <c r="B661" s="626" t="s">
        <v>503</v>
      </c>
      <c r="C661" s="600"/>
      <c r="D661" s="833" t="s">
        <v>949</v>
      </c>
      <c r="E661" s="833"/>
      <c r="F661" s="833"/>
      <c r="G661" s="833"/>
      <c r="H661" s="833"/>
      <c r="I661" s="833"/>
      <c r="J661" s="602"/>
    </row>
    <row r="662" spans="1:10" ht="12.75" customHeight="1" x14ac:dyDescent="0.2">
      <c r="B662" s="592" t="s">
        <v>504</v>
      </c>
      <c r="C662" s="592">
        <v>99635</v>
      </c>
      <c r="D662" s="802" t="s">
        <v>1639</v>
      </c>
      <c r="E662" s="803"/>
      <c r="F662" s="803"/>
      <c r="G662" s="803"/>
      <c r="H662" s="803"/>
      <c r="I662" s="804"/>
      <c r="J662" s="592" t="s">
        <v>98</v>
      </c>
    </row>
    <row r="663" spans="1:10" x14ac:dyDescent="0.2">
      <c r="B663" s="808" t="s">
        <v>153</v>
      </c>
      <c r="C663" s="809"/>
      <c r="D663" s="809"/>
      <c r="E663" s="809"/>
      <c r="F663" s="809"/>
      <c r="G663" s="810"/>
      <c r="H663" s="811" t="s">
        <v>32</v>
      </c>
      <c r="I663" s="812"/>
      <c r="J663" s="575" t="s">
        <v>157</v>
      </c>
    </row>
    <row r="664" spans="1:10" x14ac:dyDescent="0.2">
      <c r="B664" s="799"/>
      <c r="C664" s="800"/>
      <c r="D664" s="800"/>
      <c r="E664" s="800"/>
      <c r="F664" s="800"/>
      <c r="G664" s="801"/>
      <c r="H664" s="797">
        <v>6</v>
      </c>
      <c r="I664" s="798"/>
      <c r="J664" s="842" t="s">
        <v>31</v>
      </c>
    </row>
    <row r="665" spans="1:10" x14ac:dyDescent="0.2">
      <c r="A665" s="179" t="s">
        <v>504</v>
      </c>
      <c r="B665" s="805" t="s">
        <v>158</v>
      </c>
      <c r="C665" s="806"/>
      <c r="D665" s="806"/>
      <c r="E665" s="806"/>
      <c r="F665" s="806"/>
      <c r="G665" s="807"/>
      <c r="H665" s="820">
        <v>6</v>
      </c>
      <c r="I665" s="821"/>
      <c r="J665" s="843"/>
    </row>
    <row r="666" spans="1:10" ht="12.75" customHeight="1" x14ac:dyDescent="0.2">
      <c r="B666" s="592" t="s">
        <v>505</v>
      </c>
      <c r="C666" s="592">
        <v>1301002030</v>
      </c>
      <c r="D666" s="802" t="s">
        <v>1641</v>
      </c>
      <c r="E666" s="803"/>
      <c r="F666" s="803"/>
      <c r="G666" s="803"/>
      <c r="H666" s="803"/>
      <c r="I666" s="804"/>
      <c r="J666" s="592" t="s">
        <v>98</v>
      </c>
    </row>
    <row r="667" spans="1:10" x14ac:dyDescent="0.2">
      <c r="B667" s="808" t="s">
        <v>153</v>
      </c>
      <c r="C667" s="809"/>
      <c r="D667" s="809"/>
      <c r="E667" s="809"/>
      <c r="F667" s="809"/>
      <c r="G667" s="810"/>
      <c r="H667" s="811" t="s">
        <v>32</v>
      </c>
      <c r="I667" s="812"/>
      <c r="J667" s="575" t="s">
        <v>157</v>
      </c>
    </row>
    <row r="668" spans="1:10" x14ac:dyDescent="0.2">
      <c r="B668" s="799"/>
      <c r="C668" s="800"/>
      <c r="D668" s="800"/>
      <c r="E668" s="800"/>
      <c r="F668" s="800"/>
      <c r="G668" s="801"/>
      <c r="H668" s="797">
        <v>6</v>
      </c>
      <c r="I668" s="798"/>
      <c r="J668" s="842" t="s">
        <v>31</v>
      </c>
    </row>
    <row r="669" spans="1:10" x14ac:dyDescent="0.2">
      <c r="A669" s="179" t="s">
        <v>505</v>
      </c>
      <c r="B669" s="805" t="s">
        <v>158</v>
      </c>
      <c r="C669" s="806"/>
      <c r="D669" s="806"/>
      <c r="E669" s="806"/>
      <c r="F669" s="806"/>
      <c r="G669" s="807"/>
      <c r="H669" s="820">
        <v>6</v>
      </c>
      <c r="I669" s="821"/>
      <c r="J669" s="843"/>
    </row>
    <row r="670" spans="1:10" x14ac:dyDescent="0.2">
      <c r="A670" s="179"/>
      <c r="B670" s="626" t="s">
        <v>506</v>
      </c>
      <c r="C670" s="600"/>
      <c r="D670" s="833" t="s">
        <v>402</v>
      </c>
      <c r="E670" s="833"/>
      <c r="F670" s="833"/>
      <c r="G670" s="833"/>
      <c r="H670" s="833"/>
      <c r="I670" s="833"/>
      <c r="J670" s="602"/>
    </row>
    <row r="671" spans="1:10" ht="29.25" customHeight="1" x14ac:dyDescent="0.2">
      <c r="B671" s="592" t="s">
        <v>507</v>
      </c>
      <c r="C671" s="592" t="s">
        <v>611</v>
      </c>
      <c r="D671" s="802" t="s">
        <v>573</v>
      </c>
      <c r="E671" s="803"/>
      <c r="F671" s="803"/>
      <c r="G671" s="803"/>
      <c r="H671" s="803"/>
      <c r="I671" s="804"/>
      <c r="J671" s="592" t="s">
        <v>98</v>
      </c>
    </row>
    <row r="672" spans="1:10" x14ac:dyDescent="0.2">
      <c r="B672" s="808" t="s">
        <v>153</v>
      </c>
      <c r="C672" s="809"/>
      <c r="D672" s="809"/>
      <c r="E672" s="809"/>
      <c r="F672" s="809"/>
      <c r="G672" s="810"/>
      <c r="H672" s="811" t="s">
        <v>32</v>
      </c>
      <c r="I672" s="812"/>
      <c r="J672" s="575" t="s">
        <v>157</v>
      </c>
    </row>
    <row r="673" spans="1:10" x14ac:dyDescent="0.2">
      <c r="B673" s="827" t="s">
        <v>939</v>
      </c>
      <c r="C673" s="828"/>
      <c r="D673" s="828"/>
      <c r="E673" s="828"/>
      <c r="F673" s="828"/>
      <c r="G673" s="829"/>
      <c r="H673" s="797">
        <v>12</v>
      </c>
      <c r="I673" s="798"/>
      <c r="J673" s="842" t="s">
        <v>31</v>
      </c>
    </row>
    <row r="674" spans="1:10" x14ac:dyDescent="0.2">
      <c r="A674" s="179" t="s">
        <v>507</v>
      </c>
      <c r="B674" s="805" t="s">
        <v>158</v>
      </c>
      <c r="C674" s="806"/>
      <c r="D674" s="806"/>
      <c r="E674" s="806"/>
      <c r="F674" s="806"/>
      <c r="G674" s="807"/>
      <c r="H674" s="820">
        <v>12</v>
      </c>
      <c r="I674" s="821"/>
      <c r="J674" s="843"/>
    </row>
    <row r="675" spans="1:10" ht="12.75" customHeight="1" x14ac:dyDescent="0.2">
      <c r="B675" s="592" t="s">
        <v>508</v>
      </c>
      <c r="C675" s="592" t="s">
        <v>629</v>
      </c>
      <c r="D675" s="802" t="s">
        <v>947</v>
      </c>
      <c r="E675" s="803"/>
      <c r="F675" s="803"/>
      <c r="G675" s="803"/>
      <c r="H675" s="803"/>
      <c r="I675" s="804"/>
      <c r="J675" s="592" t="s">
        <v>98</v>
      </c>
    </row>
    <row r="676" spans="1:10" x14ac:dyDescent="0.2">
      <c r="B676" s="808" t="s">
        <v>153</v>
      </c>
      <c r="C676" s="809"/>
      <c r="D676" s="809"/>
      <c r="E676" s="809"/>
      <c r="F676" s="809"/>
      <c r="G676" s="810"/>
      <c r="H676" s="811" t="s">
        <v>32</v>
      </c>
      <c r="I676" s="812"/>
      <c r="J676" s="575" t="s">
        <v>157</v>
      </c>
    </row>
    <row r="677" spans="1:10" x14ac:dyDescent="0.2">
      <c r="B677" s="827"/>
      <c r="C677" s="828"/>
      <c r="D677" s="828"/>
      <c r="E677" s="828"/>
      <c r="F677" s="828"/>
      <c r="G677" s="829"/>
      <c r="H677" s="797">
        <v>1</v>
      </c>
      <c r="I677" s="798"/>
      <c r="J677" s="842" t="s">
        <v>31</v>
      </c>
    </row>
    <row r="678" spans="1:10" x14ac:dyDescent="0.2">
      <c r="A678" s="179" t="s">
        <v>508</v>
      </c>
      <c r="B678" s="805" t="s">
        <v>158</v>
      </c>
      <c r="C678" s="806"/>
      <c r="D678" s="806"/>
      <c r="E678" s="806"/>
      <c r="F678" s="806"/>
      <c r="G678" s="807"/>
      <c r="H678" s="820">
        <v>1</v>
      </c>
      <c r="I678" s="821"/>
      <c r="J678" s="843"/>
    </row>
    <row r="679" spans="1:10" ht="37.5" customHeight="1" x14ac:dyDescent="0.2">
      <c r="B679" s="592" t="s">
        <v>509</v>
      </c>
      <c r="C679" s="592">
        <v>1301004052</v>
      </c>
      <c r="D679" s="802" t="s">
        <v>1642</v>
      </c>
      <c r="E679" s="803"/>
      <c r="F679" s="803"/>
      <c r="G679" s="803"/>
      <c r="H679" s="803"/>
      <c r="I679" s="804"/>
      <c r="J679" s="592" t="s">
        <v>136</v>
      </c>
    </row>
    <row r="680" spans="1:10" x14ac:dyDescent="0.2">
      <c r="B680" s="808" t="s">
        <v>153</v>
      </c>
      <c r="C680" s="809"/>
      <c r="D680" s="809"/>
      <c r="E680" s="809"/>
      <c r="F680" s="809"/>
      <c r="G680" s="810"/>
      <c r="H680" s="811" t="s">
        <v>32</v>
      </c>
      <c r="I680" s="812"/>
      <c r="J680" s="575" t="s">
        <v>157</v>
      </c>
    </row>
    <row r="681" spans="1:10" x14ac:dyDescent="0.2">
      <c r="B681" s="827"/>
      <c r="C681" s="828"/>
      <c r="D681" s="828"/>
      <c r="E681" s="828"/>
      <c r="F681" s="828"/>
      <c r="G681" s="829"/>
      <c r="H681" s="797">
        <v>8</v>
      </c>
      <c r="I681" s="798"/>
      <c r="J681" s="842" t="s">
        <v>31</v>
      </c>
    </row>
    <row r="682" spans="1:10" x14ac:dyDescent="0.2">
      <c r="A682" s="179" t="s">
        <v>509</v>
      </c>
      <c r="B682" s="805" t="s">
        <v>158</v>
      </c>
      <c r="C682" s="806"/>
      <c r="D682" s="806"/>
      <c r="E682" s="806"/>
      <c r="F682" s="806"/>
      <c r="G682" s="807"/>
      <c r="H682" s="820">
        <v>8</v>
      </c>
      <c r="I682" s="821"/>
      <c r="J682" s="843"/>
    </row>
    <row r="683" spans="1:10" ht="37.5" customHeight="1" x14ac:dyDescent="0.2">
      <c r="B683" s="592" t="s">
        <v>601</v>
      </c>
      <c r="C683" s="592">
        <v>86919</v>
      </c>
      <c r="D683" s="802" t="s">
        <v>1643</v>
      </c>
      <c r="E683" s="803"/>
      <c r="F683" s="803"/>
      <c r="G683" s="803"/>
      <c r="H683" s="803"/>
      <c r="I683" s="804"/>
      <c r="J683" s="592" t="s">
        <v>98</v>
      </c>
    </row>
    <row r="684" spans="1:10" x14ac:dyDescent="0.2">
      <c r="B684" s="808" t="s">
        <v>153</v>
      </c>
      <c r="C684" s="809"/>
      <c r="D684" s="809"/>
      <c r="E684" s="809"/>
      <c r="F684" s="809"/>
      <c r="G684" s="810"/>
      <c r="H684" s="811" t="s">
        <v>32</v>
      </c>
      <c r="I684" s="812"/>
      <c r="J684" s="575" t="s">
        <v>157</v>
      </c>
    </row>
    <row r="685" spans="1:10" x14ac:dyDescent="0.2">
      <c r="B685" s="827"/>
      <c r="C685" s="828"/>
      <c r="D685" s="828"/>
      <c r="E685" s="828"/>
      <c r="F685" s="828"/>
      <c r="G685" s="829"/>
      <c r="H685" s="797">
        <v>1</v>
      </c>
      <c r="I685" s="798"/>
      <c r="J685" s="842" t="s">
        <v>31</v>
      </c>
    </row>
    <row r="686" spans="1:10" x14ac:dyDescent="0.2">
      <c r="A686" s="179" t="s">
        <v>601</v>
      </c>
      <c r="B686" s="805" t="s">
        <v>158</v>
      </c>
      <c r="C686" s="806"/>
      <c r="D686" s="806"/>
      <c r="E686" s="806"/>
      <c r="F686" s="806"/>
      <c r="G686" s="807"/>
      <c r="H686" s="820">
        <v>1</v>
      </c>
      <c r="I686" s="821"/>
      <c r="J686" s="843"/>
    </row>
    <row r="687" spans="1:10" x14ac:dyDescent="0.2">
      <c r="A687" s="179"/>
      <c r="B687" s="626" t="s">
        <v>510</v>
      </c>
      <c r="C687" s="600"/>
      <c r="D687" s="833" t="s">
        <v>357</v>
      </c>
      <c r="E687" s="833"/>
      <c r="F687" s="833"/>
      <c r="G687" s="833"/>
      <c r="H687" s="833"/>
      <c r="I687" s="833"/>
      <c r="J687" s="602"/>
    </row>
    <row r="688" spans="1:10" ht="12.75" customHeight="1" x14ac:dyDescent="0.2">
      <c r="A688" s="179"/>
      <c r="B688" s="592" t="s">
        <v>511</v>
      </c>
      <c r="C688" s="592">
        <v>95547</v>
      </c>
      <c r="D688" s="802" t="s">
        <v>1645</v>
      </c>
      <c r="E688" s="803"/>
      <c r="F688" s="803"/>
      <c r="G688" s="803"/>
      <c r="H688" s="803"/>
      <c r="I688" s="804"/>
      <c r="J688" s="592" t="s">
        <v>98</v>
      </c>
    </row>
    <row r="689" spans="1:10" x14ac:dyDescent="0.2">
      <c r="A689" s="179"/>
      <c r="B689" s="808" t="s">
        <v>153</v>
      </c>
      <c r="C689" s="809"/>
      <c r="D689" s="809"/>
      <c r="E689" s="809"/>
      <c r="F689" s="809"/>
      <c r="G689" s="810"/>
      <c r="H689" s="811" t="s">
        <v>32</v>
      </c>
      <c r="I689" s="812"/>
      <c r="J689" s="575" t="s">
        <v>157</v>
      </c>
    </row>
    <row r="690" spans="1:10" x14ac:dyDescent="0.2">
      <c r="A690" s="179"/>
      <c r="B690" s="827"/>
      <c r="C690" s="828"/>
      <c r="D690" s="828"/>
      <c r="E690" s="828"/>
      <c r="F690" s="828"/>
      <c r="G690" s="829"/>
      <c r="H690" s="797">
        <v>20</v>
      </c>
      <c r="I690" s="798"/>
      <c r="J690" s="842" t="s">
        <v>31</v>
      </c>
    </row>
    <row r="691" spans="1:10" x14ac:dyDescent="0.2">
      <c r="A691" s="179" t="s">
        <v>511</v>
      </c>
      <c r="B691" s="805" t="s">
        <v>158</v>
      </c>
      <c r="C691" s="806"/>
      <c r="D691" s="806"/>
      <c r="E691" s="806"/>
      <c r="F691" s="806"/>
      <c r="G691" s="807"/>
      <c r="H691" s="820">
        <v>20</v>
      </c>
      <c r="I691" s="821"/>
      <c r="J691" s="843"/>
    </row>
    <row r="692" spans="1:10" ht="12.75" customHeight="1" x14ac:dyDescent="0.2">
      <c r="A692" s="179"/>
      <c r="B692" s="592" t="s">
        <v>512</v>
      </c>
      <c r="C692" s="592">
        <v>1301004064</v>
      </c>
      <c r="D692" s="802" t="s">
        <v>1647</v>
      </c>
      <c r="E692" s="803"/>
      <c r="F692" s="803"/>
      <c r="G692" s="803"/>
      <c r="H692" s="803"/>
      <c r="I692" s="804"/>
      <c r="J692" s="592" t="s">
        <v>98</v>
      </c>
    </row>
    <row r="693" spans="1:10" x14ac:dyDescent="0.2">
      <c r="A693" s="179"/>
      <c r="B693" s="808" t="s">
        <v>153</v>
      </c>
      <c r="C693" s="809"/>
      <c r="D693" s="809"/>
      <c r="E693" s="809"/>
      <c r="F693" s="809"/>
      <c r="G693" s="810"/>
      <c r="H693" s="811" t="s">
        <v>32</v>
      </c>
      <c r="I693" s="812"/>
      <c r="J693" s="575" t="s">
        <v>157</v>
      </c>
    </row>
    <row r="694" spans="1:10" x14ac:dyDescent="0.2">
      <c r="A694" s="179"/>
      <c r="B694" s="827"/>
      <c r="C694" s="828"/>
      <c r="D694" s="828"/>
      <c r="E694" s="828"/>
      <c r="F694" s="828"/>
      <c r="G694" s="829"/>
      <c r="H694" s="797">
        <v>20</v>
      </c>
      <c r="I694" s="798"/>
      <c r="J694" s="842" t="s">
        <v>31</v>
      </c>
    </row>
    <row r="695" spans="1:10" x14ac:dyDescent="0.2">
      <c r="A695" s="179" t="s">
        <v>512</v>
      </c>
      <c r="B695" s="805" t="s">
        <v>158</v>
      </c>
      <c r="C695" s="806"/>
      <c r="D695" s="806"/>
      <c r="E695" s="806"/>
      <c r="F695" s="806"/>
      <c r="G695" s="807"/>
      <c r="H695" s="820">
        <v>20</v>
      </c>
      <c r="I695" s="821"/>
      <c r="J695" s="843"/>
    </row>
    <row r="696" spans="1:10" ht="12.75" customHeight="1" x14ac:dyDescent="0.2">
      <c r="A696" s="179"/>
      <c r="B696" s="592" t="s">
        <v>513</v>
      </c>
      <c r="C696" s="592">
        <v>190664</v>
      </c>
      <c r="D696" s="802" t="s">
        <v>948</v>
      </c>
      <c r="E696" s="803"/>
      <c r="F696" s="803"/>
      <c r="G696" s="803"/>
      <c r="H696" s="803"/>
      <c r="I696" s="804"/>
      <c r="J696" s="592" t="s">
        <v>98</v>
      </c>
    </row>
    <row r="697" spans="1:10" x14ac:dyDescent="0.2">
      <c r="A697" s="179"/>
      <c r="B697" s="808" t="s">
        <v>153</v>
      </c>
      <c r="C697" s="809"/>
      <c r="D697" s="809"/>
      <c r="E697" s="809"/>
      <c r="F697" s="809"/>
      <c r="G697" s="810"/>
      <c r="H697" s="811" t="s">
        <v>32</v>
      </c>
      <c r="I697" s="812"/>
      <c r="J697" s="575" t="s">
        <v>157</v>
      </c>
    </row>
    <row r="698" spans="1:10" x14ac:dyDescent="0.2">
      <c r="A698" s="179"/>
      <c r="B698" s="827"/>
      <c r="C698" s="828"/>
      <c r="D698" s="828"/>
      <c r="E698" s="828"/>
      <c r="F698" s="828"/>
      <c r="G698" s="829"/>
      <c r="H698" s="797">
        <v>14</v>
      </c>
      <c r="I698" s="798"/>
      <c r="J698" s="842" t="s">
        <v>31</v>
      </c>
    </row>
    <row r="699" spans="1:10" x14ac:dyDescent="0.2">
      <c r="A699" s="179" t="s">
        <v>513</v>
      </c>
      <c r="B699" s="805" t="s">
        <v>158</v>
      </c>
      <c r="C699" s="806"/>
      <c r="D699" s="806"/>
      <c r="E699" s="806"/>
      <c r="F699" s="806"/>
      <c r="G699" s="807"/>
      <c r="H699" s="820">
        <v>14</v>
      </c>
      <c r="I699" s="821"/>
      <c r="J699" s="843"/>
    </row>
    <row r="700" spans="1:10" x14ac:dyDescent="0.2">
      <c r="A700" s="179"/>
      <c r="B700" s="626" t="s">
        <v>514</v>
      </c>
      <c r="C700" s="600"/>
      <c r="D700" s="833" t="s">
        <v>443</v>
      </c>
      <c r="E700" s="833"/>
      <c r="F700" s="833"/>
      <c r="G700" s="833"/>
      <c r="H700" s="833"/>
      <c r="I700" s="833"/>
      <c r="J700" s="602"/>
    </row>
    <row r="701" spans="1:10" ht="12.75" customHeight="1" x14ac:dyDescent="0.2">
      <c r="A701" s="179"/>
      <c r="B701" s="592" t="s">
        <v>515</v>
      </c>
      <c r="C701" s="592">
        <v>95472</v>
      </c>
      <c r="D701" s="802" t="s">
        <v>1648</v>
      </c>
      <c r="E701" s="803"/>
      <c r="F701" s="803"/>
      <c r="G701" s="803"/>
      <c r="H701" s="803"/>
      <c r="I701" s="804"/>
      <c r="J701" s="592" t="s">
        <v>98</v>
      </c>
    </row>
    <row r="702" spans="1:10" x14ac:dyDescent="0.2">
      <c r="A702" s="179"/>
      <c r="B702" s="808" t="s">
        <v>153</v>
      </c>
      <c r="C702" s="809"/>
      <c r="D702" s="809"/>
      <c r="E702" s="809"/>
      <c r="F702" s="809"/>
      <c r="G702" s="810"/>
      <c r="H702" s="811" t="s">
        <v>32</v>
      </c>
      <c r="I702" s="812"/>
      <c r="J702" s="575" t="s">
        <v>157</v>
      </c>
    </row>
    <row r="703" spans="1:10" x14ac:dyDescent="0.2">
      <c r="A703" s="179"/>
      <c r="B703" s="827"/>
      <c r="C703" s="828"/>
      <c r="D703" s="828"/>
      <c r="E703" s="828"/>
      <c r="F703" s="828"/>
      <c r="G703" s="829"/>
      <c r="H703" s="797">
        <v>6</v>
      </c>
      <c r="I703" s="798"/>
      <c r="J703" s="842" t="s">
        <v>31</v>
      </c>
    </row>
    <row r="704" spans="1:10" x14ac:dyDescent="0.2">
      <c r="A704" s="179" t="s">
        <v>515</v>
      </c>
      <c r="B704" s="805" t="s">
        <v>158</v>
      </c>
      <c r="C704" s="806"/>
      <c r="D704" s="806"/>
      <c r="E704" s="806"/>
      <c r="F704" s="806"/>
      <c r="G704" s="807"/>
      <c r="H704" s="820">
        <v>6</v>
      </c>
      <c r="I704" s="821"/>
      <c r="J704" s="843"/>
    </row>
    <row r="705" spans="1:10" ht="12.75" customHeight="1" x14ac:dyDescent="0.2">
      <c r="A705" s="179"/>
      <c r="B705" s="592" t="s">
        <v>516</v>
      </c>
      <c r="C705" s="592">
        <v>2401001015</v>
      </c>
      <c r="D705" s="802" t="s">
        <v>1650</v>
      </c>
      <c r="E705" s="803"/>
      <c r="F705" s="803"/>
      <c r="G705" s="803"/>
      <c r="H705" s="803"/>
      <c r="I705" s="804"/>
      <c r="J705" s="592" t="s">
        <v>98</v>
      </c>
    </row>
    <row r="706" spans="1:10" x14ac:dyDescent="0.2">
      <c r="A706" s="179"/>
      <c r="B706" s="808" t="s">
        <v>153</v>
      </c>
      <c r="C706" s="809"/>
      <c r="D706" s="809"/>
      <c r="E706" s="809"/>
      <c r="F706" s="809"/>
      <c r="G706" s="810"/>
      <c r="H706" s="811" t="s">
        <v>32</v>
      </c>
      <c r="I706" s="812"/>
      <c r="J706" s="575" t="s">
        <v>157</v>
      </c>
    </row>
    <row r="707" spans="1:10" x14ac:dyDescent="0.2">
      <c r="A707" s="179"/>
      <c r="B707" s="827"/>
      <c r="C707" s="828"/>
      <c r="D707" s="828"/>
      <c r="E707" s="828"/>
      <c r="F707" s="828"/>
      <c r="G707" s="829"/>
      <c r="H707" s="797">
        <v>6</v>
      </c>
      <c r="I707" s="798"/>
      <c r="J707" s="842" t="s">
        <v>31</v>
      </c>
    </row>
    <row r="708" spans="1:10" x14ac:dyDescent="0.2">
      <c r="A708" s="179" t="s">
        <v>516</v>
      </c>
      <c r="B708" s="805" t="s">
        <v>158</v>
      </c>
      <c r="C708" s="806"/>
      <c r="D708" s="806"/>
      <c r="E708" s="806"/>
      <c r="F708" s="806"/>
      <c r="G708" s="807"/>
      <c r="H708" s="820">
        <v>6</v>
      </c>
      <c r="I708" s="821"/>
      <c r="J708" s="843"/>
    </row>
    <row r="709" spans="1:10" ht="12.75" customHeight="1" x14ac:dyDescent="0.2">
      <c r="A709" s="179"/>
      <c r="B709" s="592" t="s">
        <v>517</v>
      </c>
      <c r="C709" s="592">
        <v>100849</v>
      </c>
      <c r="D709" s="802" t="s">
        <v>1651</v>
      </c>
      <c r="E709" s="803"/>
      <c r="F709" s="803"/>
      <c r="G709" s="803"/>
      <c r="H709" s="803"/>
      <c r="I709" s="804"/>
      <c r="J709" s="592" t="s">
        <v>98</v>
      </c>
    </row>
    <row r="710" spans="1:10" x14ac:dyDescent="0.2">
      <c r="A710" s="179"/>
      <c r="B710" s="808" t="s">
        <v>153</v>
      </c>
      <c r="C710" s="809"/>
      <c r="D710" s="809"/>
      <c r="E710" s="809"/>
      <c r="F710" s="809"/>
      <c r="G710" s="810"/>
      <c r="H710" s="811" t="s">
        <v>32</v>
      </c>
      <c r="I710" s="812"/>
      <c r="J710" s="575" t="s">
        <v>157</v>
      </c>
    </row>
    <row r="711" spans="1:10" x14ac:dyDescent="0.2">
      <c r="A711" s="179"/>
      <c r="B711" s="827"/>
      <c r="C711" s="828"/>
      <c r="D711" s="828"/>
      <c r="E711" s="828"/>
      <c r="F711" s="828"/>
      <c r="G711" s="829"/>
      <c r="H711" s="797">
        <v>6</v>
      </c>
      <c r="I711" s="798"/>
      <c r="J711" s="842" t="s">
        <v>31</v>
      </c>
    </row>
    <row r="712" spans="1:10" x14ac:dyDescent="0.2">
      <c r="A712" s="179" t="s">
        <v>517</v>
      </c>
      <c r="B712" s="805" t="s">
        <v>158</v>
      </c>
      <c r="C712" s="806"/>
      <c r="D712" s="806"/>
      <c r="E712" s="806"/>
      <c r="F712" s="806"/>
      <c r="G712" s="807"/>
      <c r="H712" s="820">
        <v>6</v>
      </c>
      <c r="I712" s="821"/>
      <c r="J712" s="843"/>
    </row>
    <row r="713" spans="1:10" ht="12.75" customHeight="1" x14ac:dyDescent="0.2">
      <c r="A713" s="179"/>
      <c r="B713" s="592" t="s">
        <v>781</v>
      </c>
      <c r="C713" s="592">
        <v>2401002010</v>
      </c>
      <c r="D713" s="802" t="s">
        <v>1653</v>
      </c>
      <c r="E713" s="803"/>
      <c r="F713" s="803"/>
      <c r="G713" s="803"/>
      <c r="H713" s="803"/>
      <c r="I713" s="804"/>
      <c r="J713" s="592" t="s">
        <v>98</v>
      </c>
    </row>
    <row r="714" spans="1:10" x14ac:dyDescent="0.2">
      <c r="A714" s="179"/>
      <c r="B714" s="808" t="s">
        <v>153</v>
      </c>
      <c r="C714" s="809"/>
      <c r="D714" s="809"/>
      <c r="E714" s="809"/>
      <c r="F714" s="809"/>
      <c r="G714" s="810"/>
      <c r="H714" s="811" t="s">
        <v>32</v>
      </c>
      <c r="I714" s="812"/>
      <c r="J714" s="575" t="s">
        <v>157</v>
      </c>
    </row>
    <row r="715" spans="1:10" x14ac:dyDescent="0.2">
      <c r="A715" s="179"/>
      <c r="B715" s="827"/>
      <c r="C715" s="828"/>
      <c r="D715" s="828"/>
      <c r="E715" s="828"/>
      <c r="F715" s="828"/>
      <c r="G715" s="829"/>
      <c r="H715" s="797">
        <v>16</v>
      </c>
      <c r="I715" s="798"/>
      <c r="J715" s="842" t="s">
        <v>31</v>
      </c>
    </row>
    <row r="716" spans="1:10" x14ac:dyDescent="0.2">
      <c r="A716" s="179" t="s">
        <v>781</v>
      </c>
      <c r="B716" s="805" t="s">
        <v>158</v>
      </c>
      <c r="C716" s="806"/>
      <c r="D716" s="806"/>
      <c r="E716" s="806"/>
      <c r="F716" s="806"/>
      <c r="G716" s="807"/>
      <c r="H716" s="820">
        <v>16</v>
      </c>
      <c r="I716" s="821"/>
      <c r="J716" s="843"/>
    </row>
    <row r="717" spans="1:10" ht="12.75" customHeight="1" x14ac:dyDescent="0.2">
      <c r="A717" s="179"/>
      <c r="B717" s="592" t="s">
        <v>782</v>
      </c>
      <c r="C717" s="592">
        <v>100867</v>
      </c>
      <c r="D717" s="802" t="s">
        <v>1654</v>
      </c>
      <c r="E717" s="803"/>
      <c r="F717" s="803"/>
      <c r="G717" s="803"/>
      <c r="H717" s="803"/>
      <c r="I717" s="804"/>
      <c r="J717" s="592" t="s">
        <v>98</v>
      </c>
    </row>
    <row r="718" spans="1:10" x14ac:dyDescent="0.2">
      <c r="A718" s="179"/>
      <c r="B718" s="808" t="s">
        <v>153</v>
      </c>
      <c r="C718" s="809"/>
      <c r="D718" s="809"/>
      <c r="E718" s="809"/>
      <c r="F718" s="809"/>
      <c r="G718" s="810"/>
      <c r="H718" s="811" t="s">
        <v>32</v>
      </c>
      <c r="I718" s="812"/>
      <c r="J718" s="575" t="s">
        <v>157</v>
      </c>
    </row>
    <row r="719" spans="1:10" x14ac:dyDescent="0.2">
      <c r="A719" s="179"/>
      <c r="B719" s="827"/>
      <c r="C719" s="828"/>
      <c r="D719" s="828"/>
      <c r="E719" s="828"/>
      <c r="F719" s="828"/>
      <c r="G719" s="829"/>
      <c r="H719" s="797">
        <v>12</v>
      </c>
      <c r="I719" s="798"/>
      <c r="J719" s="842" t="s">
        <v>31</v>
      </c>
    </row>
    <row r="720" spans="1:10" x14ac:dyDescent="0.2">
      <c r="A720" s="179" t="s">
        <v>782</v>
      </c>
      <c r="B720" s="805" t="s">
        <v>158</v>
      </c>
      <c r="C720" s="806"/>
      <c r="D720" s="806"/>
      <c r="E720" s="806"/>
      <c r="F720" s="806"/>
      <c r="G720" s="807"/>
      <c r="H720" s="820">
        <v>12</v>
      </c>
      <c r="I720" s="821"/>
      <c r="J720" s="843"/>
    </row>
    <row r="721" spans="1:10" ht="13.5" customHeight="1" x14ac:dyDescent="0.2">
      <c r="A721" s="179"/>
      <c r="B721" s="592" t="s">
        <v>783</v>
      </c>
      <c r="C721" s="592">
        <v>100868</v>
      </c>
      <c r="D721" s="802" t="s">
        <v>1656</v>
      </c>
      <c r="E721" s="803"/>
      <c r="F721" s="803"/>
      <c r="G721" s="803"/>
      <c r="H721" s="803"/>
      <c r="I721" s="804"/>
      <c r="J721" s="592" t="s">
        <v>98</v>
      </c>
    </row>
    <row r="722" spans="1:10" x14ac:dyDescent="0.2">
      <c r="A722" s="179"/>
      <c r="B722" s="808" t="s">
        <v>153</v>
      </c>
      <c r="C722" s="809"/>
      <c r="D722" s="809"/>
      <c r="E722" s="809"/>
      <c r="F722" s="809"/>
      <c r="G722" s="810"/>
      <c r="H722" s="811" t="s">
        <v>32</v>
      </c>
      <c r="I722" s="812"/>
      <c r="J722" s="575" t="s">
        <v>157</v>
      </c>
    </row>
    <row r="723" spans="1:10" x14ac:dyDescent="0.2">
      <c r="A723" s="179"/>
      <c r="B723" s="827"/>
      <c r="C723" s="828"/>
      <c r="D723" s="828"/>
      <c r="E723" s="828"/>
      <c r="F723" s="828"/>
      <c r="G723" s="829"/>
      <c r="H723" s="797">
        <v>12</v>
      </c>
      <c r="I723" s="798"/>
      <c r="J723" s="842" t="s">
        <v>31</v>
      </c>
    </row>
    <row r="724" spans="1:10" x14ac:dyDescent="0.2">
      <c r="A724" s="179" t="s">
        <v>783</v>
      </c>
      <c r="B724" s="805" t="s">
        <v>158</v>
      </c>
      <c r="C724" s="806"/>
      <c r="D724" s="806"/>
      <c r="E724" s="806"/>
      <c r="F724" s="806"/>
      <c r="G724" s="807"/>
      <c r="H724" s="820">
        <v>12</v>
      </c>
      <c r="I724" s="821"/>
      <c r="J724" s="843"/>
    </row>
    <row r="725" spans="1:10" ht="13.5" customHeight="1" x14ac:dyDescent="0.2">
      <c r="A725" s="179"/>
      <c r="B725" s="592" t="s">
        <v>784</v>
      </c>
      <c r="C725" s="592">
        <v>100863</v>
      </c>
      <c r="D725" s="802" t="s">
        <v>1658</v>
      </c>
      <c r="E725" s="803"/>
      <c r="F725" s="803"/>
      <c r="G725" s="803"/>
      <c r="H725" s="803"/>
      <c r="I725" s="804"/>
      <c r="J725" s="592" t="s">
        <v>98</v>
      </c>
    </row>
    <row r="726" spans="1:10" x14ac:dyDescent="0.2">
      <c r="A726" s="179"/>
      <c r="B726" s="808" t="s">
        <v>153</v>
      </c>
      <c r="C726" s="809"/>
      <c r="D726" s="809"/>
      <c r="E726" s="809"/>
      <c r="F726" s="809"/>
      <c r="G726" s="810"/>
      <c r="H726" s="811" t="s">
        <v>32</v>
      </c>
      <c r="I726" s="812"/>
      <c r="J726" s="575" t="s">
        <v>157</v>
      </c>
    </row>
    <row r="727" spans="1:10" x14ac:dyDescent="0.2">
      <c r="A727" s="179"/>
      <c r="B727" s="827"/>
      <c r="C727" s="828"/>
      <c r="D727" s="828"/>
      <c r="E727" s="828"/>
      <c r="F727" s="828"/>
      <c r="G727" s="829"/>
      <c r="H727" s="797">
        <v>2</v>
      </c>
      <c r="I727" s="798"/>
      <c r="J727" s="842" t="s">
        <v>31</v>
      </c>
    </row>
    <row r="728" spans="1:10" x14ac:dyDescent="0.2">
      <c r="A728" s="179" t="s">
        <v>784</v>
      </c>
      <c r="B728" s="805" t="s">
        <v>158</v>
      </c>
      <c r="C728" s="806"/>
      <c r="D728" s="806"/>
      <c r="E728" s="806"/>
      <c r="F728" s="806"/>
      <c r="G728" s="807"/>
      <c r="H728" s="820">
        <v>2</v>
      </c>
      <c r="I728" s="821"/>
      <c r="J728" s="843"/>
    </row>
    <row r="729" spans="1:10" ht="12.75" customHeight="1" x14ac:dyDescent="0.2">
      <c r="A729" s="179"/>
      <c r="B729" s="592" t="s">
        <v>785</v>
      </c>
      <c r="C729" s="592">
        <v>2401001017</v>
      </c>
      <c r="D729" s="802" t="s">
        <v>1660</v>
      </c>
      <c r="E729" s="803"/>
      <c r="F729" s="803"/>
      <c r="G729" s="803"/>
      <c r="H729" s="803"/>
      <c r="I729" s="804"/>
      <c r="J729" s="592" t="s">
        <v>98</v>
      </c>
    </row>
    <row r="730" spans="1:10" x14ac:dyDescent="0.2">
      <c r="A730" s="179"/>
      <c r="B730" s="808" t="s">
        <v>153</v>
      </c>
      <c r="C730" s="809"/>
      <c r="D730" s="809"/>
      <c r="E730" s="809"/>
      <c r="F730" s="809"/>
      <c r="G730" s="810"/>
      <c r="H730" s="811" t="s">
        <v>32</v>
      </c>
      <c r="I730" s="812"/>
      <c r="J730" s="575" t="s">
        <v>157</v>
      </c>
    </row>
    <row r="731" spans="1:10" x14ac:dyDescent="0.2">
      <c r="A731" s="179"/>
      <c r="B731" s="827"/>
      <c r="C731" s="828"/>
      <c r="D731" s="828"/>
      <c r="E731" s="828"/>
      <c r="F731" s="828"/>
      <c r="G731" s="829"/>
      <c r="H731" s="797">
        <v>6</v>
      </c>
      <c r="I731" s="798"/>
      <c r="J731" s="842" t="s">
        <v>31</v>
      </c>
    </row>
    <row r="732" spans="1:10" x14ac:dyDescent="0.2">
      <c r="A732" s="179" t="s">
        <v>785</v>
      </c>
      <c r="B732" s="805" t="s">
        <v>158</v>
      </c>
      <c r="C732" s="806"/>
      <c r="D732" s="806"/>
      <c r="E732" s="806"/>
      <c r="F732" s="806"/>
      <c r="G732" s="807"/>
      <c r="H732" s="820">
        <v>6</v>
      </c>
      <c r="I732" s="821"/>
      <c r="J732" s="843"/>
    </row>
    <row r="733" spans="1:10" ht="12.75" customHeight="1" x14ac:dyDescent="0.2">
      <c r="A733" s="179"/>
      <c r="B733" s="592" t="s">
        <v>786</v>
      </c>
      <c r="C733" s="592">
        <v>2401001022</v>
      </c>
      <c r="D733" s="802" t="s">
        <v>1661</v>
      </c>
      <c r="E733" s="803"/>
      <c r="F733" s="803"/>
      <c r="G733" s="803"/>
      <c r="H733" s="803"/>
      <c r="I733" s="804"/>
      <c r="J733" s="592" t="s">
        <v>98</v>
      </c>
    </row>
    <row r="734" spans="1:10" x14ac:dyDescent="0.2">
      <c r="A734" s="179"/>
      <c r="B734" s="808" t="s">
        <v>153</v>
      </c>
      <c r="C734" s="809"/>
      <c r="D734" s="809"/>
      <c r="E734" s="809"/>
      <c r="F734" s="809"/>
      <c r="G734" s="810"/>
      <c r="H734" s="811" t="s">
        <v>32</v>
      </c>
      <c r="I734" s="812"/>
      <c r="J734" s="575" t="s">
        <v>157</v>
      </c>
    </row>
    <row r="735" spans="1:10" x14ac:dyDescent="0.2">
      <c r="A735" s="179"/>
      <c r="B735" s="827"/>
      <c r="C735" s="828"/>
      <c r="D735" s="828"/>
      <c r="E735" s="828"/>
      <c r="F735" s="828"/>
      <c r="G735" s="829"/>
      <c r="H735" s="797">
        <v>2</v>
      </c>
      <c r="I735" s="798"/>
      <c r="J735" s="842" t="s">
        <v>31</v>
      </c>
    </row>
    <row r="736" spans="1:10" x14ac:dyDescent="0.2">
      <c r="A736" s="179" t="s">
        <v>786</v>
      </c>
      <c r="B736" s="805" t="s">
        <v>158</v>
      </c>
      <c r="C736" s="806"/>
      <c r="D736" s="806"/>
      <c r="E736" s="806"/>
      <c r="F736" s="806"/>
      <c r="G736" s="807"/>
      <c r="H736" s="820">
        <v>2</v>
      </c>
      <c r="I736" s="821"/>
      <c r="J736" s="843"/>
    </row>
    <row r="737" spans="1:10" ht="12.75" customHeight="1" x14ac:dyDescent="0.2">
      <c r="A737" s="179"/>
      <c r="B737" s="592" t="s">
        <v>950</v>
      </c>
      <c r="C737" s="592">
        <v>100875</v>
      </c>
      <c r="D737" s="802" t="s">
        <v>1662</v>
      </c>
      <c r="E737" s="803"/>
      <c r="F737" s="803"/>
      <c r="G737" s="803"/>
      <c r="H737" s="803"/>
      <c r="I737" s="804"/>
      <c r="J737" s="592" t="s">
        <v>98</v>
      </c>
    </row>
    <row r="738" spans="1:10" x14ac:dyDescent="0.2">
      <c r="A738" s="179"/>
      <c r="B738" s="808" t="s">
        <v>153</v>
      </c>
      <c r="C738" s="809"/>
      <c r="D738" s="809"/>
      <c r="E738" s="809"/>
      <c r="F738" s="809"/>
      <c r="G738" s="810"/>
      <c r="H738" s="811" t="s">
        <v>32</v>
      </c>
      <c r="I738" s="812"/>
      <c r="J738" s="575" t="s">
        <v>157</v>
      </c>
    </row>
    <row r="739" spans="1:10" x14ac:dyDescent="0.2">
      <c r="A739" s="179"/>
      <c r="B739" s="827"/>
      <c r="C739" s="828"/>
      <c r="D739" s="828"/>
      <c r="E739" s="828"/>
      <c r="F739" s="828"/>
      <c r="G739" s="829"/>
      <c r="H739" s="797">
        <v>2</v>
      </c>
      <c r="I739" s="798"/>
      <c r="J739" s="842" t="s">
        <v>31</v>
      </c>
    </row>
    <row r="740" spans="1:10" x14ac:dyDescent="0.2">
      <c r="A740" s="179" t="s">
        <v>950</v>
      </c>
      <c r="B740" s="805" t="s">
        <v>158</v>
      </c>
      <c r="C740" s="806"/>
      <c r="D740" s="806"/>
      <c r="E740" s="806"/>
      <c r="F740" s="806"/>
      <c r="G740" s="807"/>
      <c r="H740" s="820">
        <v>2</v>
      </c>
      <c r="I740" s="821"/>
      <c r="J740" s="843"/>
    </row>
    <row r="741" spans="1:10" ht="12.75" customHeight="1" x14ac:dyDescent="0.2">
      <c r="A741" s="179"/>
      <c r="B741" s="592" t="s">
        <v>951</v>
      </c>
      <c r="C741" s="592">
        <v>2401002050</v>
      </c>
      <c r="D741" s="802" t="s">
        <v>1664</v>
      </c>
      <c r="E741" s="803"/>
      <c r="F741" s="803"/>
      <c r="G741" s="803"/>
      <c r="H741" s="803"/>
      <c r="I741" s="804"/>
      <c r="J741" s="592" t="s">
        <v>98</v>
      </c>
    </row>
    <row r="742" spans="1:10" x14ac:dyDescent="0.2">
      <c r="A742" s="179"/>
      <c r="B742" s="808" t="s">
        <v>153</v>
      </c>
      <c r="C742" s="809"/>
      <c r="D742" s="809"/>
      <c r="E742" s="809"/>
      <c r="F742" s="809"/>
      <c r="G742" s="810"/>
      <c r="H742" s="811" t="s">
        <v>32</v>
      </c>
      <c r="I742" s="812"/>
      <c r="J742" s="575" t="s">
        <v>157</v>
      </c>
    </row>
    <row r="743" spans="1:10" x14ac:dyDescent="0.2">
      <c r="A743" s="179"/>
      <c r="B743" s="827"/>
      <c r="C743" s="828"/>
      <c r="D743" s="828"/>
      <c r="E743" s="828"/>
      <c r="F743" s="828"/>
      <c r="G743" s="829"/>
      <c r="H743" s="797">
        <v>6</v>
      </c>
      <c r="I743" s="798"/>
      <c r="J743" s="842" t="s">
        <v>31</v>
      </c>
    </row>
    <row r="744" spans="1:10" x14ac:dyDescent="0.2">
      <c r="A744" s="179" t="s">
        <v>951</v>
      </c>
      <c r="B744" s="805" t="s">
        <v>158</v>
      </c>
      <c r="C744" s="806"/>
      <c r="D744" s="806"/>
      <c r="E744" s="806"/>
      <c r="F744" s="806"/>
      <c r="G744" s="807"/>
      <c r="H744" s="820">
        <v>6</v>
      </c>
      <c r="I744" s="821"/>
      <c r="J744" s="843"/>
    </row>
    <row r="745" spans="1:10" ht="12.75" customHeight="1" x14ac:dyDescent="0.2">
      <c r="A745" s="179"/>
      <c r="B745" s="592" t="s">
        <v>952</v>
      </c>
      <c r="C745" s="592">
        <v>100874</v>
      </c>
      <c r="D745" s="802" t="s">
        <v>1665</v>
      </c>
      <c r="E745" s="803"/>
      <c r="F745" s="803"/>
      <c r="G745" s="803"/>
      <c r="H745" s="803"/>
      <c r="I745" s="804"/>
      <c r="J745" s="592" t="s">
        <v>98</v>
      </c>
    </row>
    <row r="746" spans="1:10" x14ac:dyDescent="0.2">
      <c r="A746" s="179"/>
      <c r="B746" s="808" t="s">
        <v>153</v>
      </c>
      <c r="C746" s="809"/>
      <c r="D746" s="809"/>
      <c r="E746" s="809"/>
      <c r="F746" s="809"/>
      <c r="G746" s="810"/>
      <c r="H746" s="811" t="s">
        <v>32</v>
      </c>
      <c r="I746" s="812"/>
      <c r="J746" s="575" t="s">
        <v>157</v>
      </c>
    </row>
    <row r="747" spans="1:10" x14ac:dyDescent="0.2">
      <c r="A747" s="179"/>
      <c r="B747" s="827"/>
      <c r="C747" s="828"/>
      <c r="D747" s="828"/>
      <c r="E747" s="828"/>
      <c r="F747" s="828"/>
      <c r="G747" s="829"/>
      <c r="H747" s="797">
        <v>6</v>
      </c>
      <c r="I747" s="798"/>
      <c r="J747" s="842" t="s">
        <v>31</v>
      </c>
    </row>
    <row r="748" spans="1:10" x14ac:dyDescent="0.2">
      <c r="A748" s="179" t="s">
        <v>952</v>
      </c>
      <c r="B748" s="805" t="s">
        <v>158</v>
      </c>
      <c r="C748" s="806"/>
      <c r="D748" s="806"/>
      <c r="E748" s="806"/>
      <c r="F748" s="806"/>
      <c r="G748" s="807"/>
      <c r="H748" s="820">
        <v>6</v>
      </c>
      <c r="I748" s="821"/>
      <c r="J748" s="843"/>
    </row>
    <row r="749" spans="1:10" x14ac:dyDescent="0.2">
      <c r="B749" s="626" t="s">
        <v>546</v>
      </c>
      <c r="C749" s="600"/>
      <c r="D749" s="601" t="s">
        <v>668</v>
      </c>
      <c r="E749" s="601"/>
      <c r="F749" s="601"/>
      <c r="G749" s="601"/>
      <c r="H749" s="601"/>
      <c r="I749" s="601"/>
      <c r="J749" s="602"/>
    </row>
    <row r="750" spans="1:10" x14ac:dyDescent="0.2">
      <c r="B750" s="603"/>
      <c r="C750" s="603"/>
      <c r="D750" s="830" t="s">
        <v>214</v>
      </c>
      <c r="E750" s="831"/>
      <c r="F750" s="831"/>
      <c r="G750" s="831"/>
      <c r="H750" s="831"/>
      <c r="I750" s="832"/>
      <c r="J750" s="603"/>
    </row>
    <row r="751" spans="1:10" x14ac:dyDescent="0.2">
      <c r="B751" s="626" t="s">
        <v>547</v>
      </c>
      <c r="C751" s="600"/>
      <c r="D751" s="601" t="s">
        <v>117</v>
      </c>
      <c r="E751" s="601"/>
      <c r="F751" s="601"/>
      <c r="G751" s="601"/>
      <c r="H751" s="601"/>
      <c r="I751" s="601"/>
      <c r="J751" s="602"/>
    </row>
    <row r="752" spans="1:10" x14ac:dyDescent="0.2">
      <c r="A752" s="179"/>
      <c r="B752" s="603"/>
      <c r="C752" s="603"/>
      <c r="D752" s="830" t="s">
        <v>341</v>
      </c>
      <c r="E752" s="831"/>
      <c r="F752" s="831"/>
      <c r="G752" s="831"/>
      <c r="H752" s="831"/>
      <c r="I752" s="832"/>
      <c r="J752" s="603"/>
    </row>
    <row r="753" spans="1:10" x14ac:dyDescent="0.2">
      <c r="B753" s="626" t="s">
        <v>548</v>
      </c>
      <c r="C753" s="600"/>
      <c r="D753" s="601" t="s">
        <v>120</v>
      </c>
      <c r="E753" s="601"/>
      <c r="F753" s="601"/>
      <c r="G753" s="601"/>
      <c r="H753" s="601"/>
      <c r="I753" s="601"/>
      <c r="J753" s="602"/>
    </row>
    <row r="754" spans="1:10" ht="27" customHeight="1" x14ac:dyDescent="0.2">
      <c r="B754" s="592" t="s">
        <v>605</v>
      </c>
      <c r="C754" s="592">
        <v>94990</v>
      </c>
      <c r="D754" s="802" t="s">
        <v>1787</v>
      </c>
      <c r="E754" s="803"/>
      <c r="F754" s="803"/>
      <c r="G754" s="803"/>
      <c r="H754" s="803"/>
      <c r="I754" s="804"/>
      <c r="J754" s="592" t="s">
        <v>638</v>
      </c>
    </row>
    <row r="755" spans="1:10" x14ac:dyDescent="0.2">
      <c r="B755" s="575" t="s">
        <v>153</v>
      </c>
      <c r="C755" s="907"/>
      <c r="D755" s="908"/>
      <c r="E755" s="909"/>
      <c r="F755" s="575" t="s">
        <v>156</v>
      </c>
      <c r="G755" s="575" t="s">
        <v>161</v>
      </c>
      <c r="H755" s="808" t="s">
        <v>162</v>
      </c>
      <c r="I755" s="810"/>
      <c r="J755" s="575" t="s">
        <v>157</v>
      </c>
    </row>
    <row r="756" spans="1:10" x14ac:dyDescent="0.2">
      <c r="B756" s="824" t="s">
        <v>444</v>
      </c>
      <c r="C756" s="825"/>
      <c r="D756" s="825"/>
      <c r="E756" s="826"/>
      <c r="F756" s="596">
        <v>429.63</v>
      </c>
      <c r="G756" s="596">
        <v>0.06</v>
      </c>
      <c r="H756" s="797">
        <v>25.777799999999999</v>
      </c>
      <c r="I756" s="798"/>
      <c r="J756" s="813" t="s">
        <v>445</v>
      </c>
    </row>
    <row r="757" spans="1:10" x14ac:dyDescent="0.2">
      <c r="A757" s="179" t="s">
        <v>605</v>
      </c>
      <c r="B757" s="805" t="s">
        <v>158</v>
      </c>
      <c r="C757" s="806"/>
      <c r="D757" s="806"/>
      <c r="E757" s="806"/>
      <c r="F757" s="806"/>
      <c r="G757" s="807"/>
      <c r="H757" s="820">
        <v>25.777799999999999</v>
      </c>
      <c r="I757" s="821"/>
      <c r="J757" s="815"/>
    </row>
    <row r="758" spans="1:10" ht="23.25" customHeight="1" x14ac:dyDescent="0.2">
      <c r="B758" s="592" t="s">
        <v>606</v>
      </c>
      <c r="C758" s="592">
        <v>94992</v>
      </c>
      <c r="D758" s="802" t="s">
        <v>1789</v>
      </c>
      <c r="E758" s="803"/>
      <c r="F758" s="803"/>
      <c r="G758" s="803"/>
      <c r="H758" s="803"/>
      <c r="I758" s="804"/>
      <c r="J758" s="592" t="s">
        <v>36</v>
      </c>
    </row>
    <row r="759" spans="1:10" x14ac:dyDescent="0.2">
      <c r="A759" s="179"/>
      <c r="B759" s="808" t="s">
        <v>153</v>
      </c>
      <c r="C759" s="809"/>
      <c r="D759" s="809"/>
      <c r="E759" s="809"/>
      <c r="F759" s="809"/>
      <c r="G759" s="810"/>
      <c r="H759" s="811" t="s">
        <v>156</v>
      </c>
      <c r="I759" s="812"/>
      <c r="J759" s="575" t="s">
        <v>157</v>
      </c>
    </row>
    <row r="760" spans="1:10" x14ac:dyDescent="0.2">
      <c r="A760" s="179"/>
      <c r="B760" s="799" t="s">
        <v>953</v>
      </c>
      <c r="C760" s="800"/>
      <c r="D760" s="800"/>
      <c r="E760" s="800"/>
      <c r="F760" s="800"/>
      <c r="G760" s="801"/>
      <c r="H760" s="797">
        <v>180.31</v>
      </c>
      <c r="I760" s="798"/>
      <c r="J760" s="842" t="s">
        <v>156</v>
      </c>
    </row>
    <row r="761" spans="1:10" x14ac:dyDescent="0.2">
      <c r="A761" s="179" t="s">
        <v>606</v>
      </c>
      <c r="B761" s="805" t="s">
        <v>158</v>
      </c>
      <c r="C761" s="806"/>
      <c r="D761" s="806"/>
      <c r="E761" s="806"/>
      <c r="F761" s="806"/>
      <c r="G761" s="807"/>
      <c r="H761" s="820">
        <v>180.31</v>
      </c>
      <c r="I761" s="821"/>
      <c r="J761" s="843"/>
    </row>
    <row r="762" spans="1:10" ht="12.75" customHeight="1" x14ac:dyDescent="0.2">
      <c r="B762" s="592" t="s">
        <v>607</v>
      </c>
      <c r="C762" s="592">
        <v>104658</v>
      </c>
      <c r="D762" s="802" t="s">
        <v>1791</v>
      </c>
      <c r="E762" s="803"/>
      <c r="F762" s="803"/>
      <c r="G762" s="803"/>
      <c r="H762" s="803"/>
      <c r="I762" s="804"/>
      <c r="J762" s="592" t="s">
        <v>36</v>
      </c>
    </row>
    <row r="763" spans="1:10" ht="12" customHeight="1" x14ac:dyDescent="0.2">
      <c r="A763" s="179"/>
      <c r="B763" s="808" t="s">
        <v>153</v>
      </c>
      <c r="C763" s="809"/>
      <c r="D763" s="809"/>
      <c r="E763" s="809"/>
      <c r="F763" s="809"/>
      <c r="G763" s="810"/>
      <c r="H763" s="811" t="s">
        <v>156</v>
      </c>
      <c r="I763" s="812"/>
      <c r="J763" s="575" t="s">
        <v>157</v>
      </c>
    </row>
    <row r="764" spans="1:10" x14ac:dyDescent="0.2">
      <c r="A764" s="179"/>
      <c r="B764" s="799"/>
      <c r="C764" s="800"/>
      <c r="D764" s="800"/>
      <c r="E764" s="800"/>
      <c r="F764" s="800"/>
      <c r="G764" s="801"/>
      <c r="H764" s="797">
        <v>91.840000000000018</v>
      </c>
      <c r="I764" s="798"/>
      <c r="J764" s="842" t="s">
        <v>156</v>
      </c>
    </row>
    <row r="765" spans="1:10" x14ac:dyDescent="0.2">
      <c r="A765" s="179" t="s">
        <v>607</v>
      </c>
      <c r="B765" s="805" t="s">
        <v>158</v>
      </c>
      <c r="C765" s="806"/>
      <c r="D765" s="806"/>
      <c r="E765" s="806"/>
      <c r="F765" s="806"/>
      <c r="G765" s="807"/>
      <c r="H765" s="820">
        <v>91.840000000000018</v>
      </c>
      <c r="I765" s="821"/>
      <c r="J765" s="843"/>
    </row>
    <row r="766" spans="1:10" ht="12.75" customHeight="1" x14ac:dyDescent="0.2">
      <c r="B766" s="592" t="s">
        <v>608</v>
      </c>
      <c r="C766" s="592">
        <v>103946</v>
      </c>
      <c r="D766" s="802" t="s">
        <v>1793</v>
      </c>
      <c r="E766" s="803"/>
      <c r="F766" s="803"/>
      <c r="G766" s="803"/>
      <c r="H766" s="803"/>
      <c r="I766" s="804"/>
      <c r="J766" s="592" t="s">
        <v>36</v>
      </c>
    </row>
    <row r="767" spans="1:10" x14ac:dyDescent="0.2">
      <c r="A767" s="179"/>
      <c r="B767" s="808" t="s">
        <v>153</v>
      </c>
      <c r="C767" s="809"/>
      <c r="D767" s="809"/>
      <c r="E767" s="809"/>
      <c r="F767" s="809"/>
      <c r="G767" s="810"/>
      <c r="H767" s="811" t="s">
        <v>156</v>
      </c>
      <c r="I767" s="812"/>
      <c r="J767" s="575" t="s">
        <v>157</v>
      </c>
    </row>
    <row r="768" spans="1:10" x14ac:dyDescent="0.2">
      <c r="A768" s="179"/>
      <c r="B768" s="827"/>
      <c r="C768" s="828"/>
      <c r="D768" s="828"/>
      <c r="E768" s="828"/>
      <c r="F768" s="828"/>
      <c r="G768" s="829"/>
      <c r="H768" s="797">
        <v>81.540000000000006</v>
      </c>
      <c r="I768" s="798"/>
      <c r="J768" s="842" t="s">
        <v>156</v>
      </c>
    </row>
    <row r="769" spans="1:10" x14ac:dyDescent="0.2">
      <c r="A769" s="179" t="s">
        <v>608</v>
      </c>
      <c r="B769" s="805" t="s">
        <v>158</v>
      </c>
      <c r="C769" s="806"/>
      <c r="D769" s="806"/>
      <c r="E769" s="806"/>
      <c r="F769" s="806"/>
      <c r="G769" s="807"/>
      <c r="H769" s="820">
        <v>81.540000000000006</v>
      </c>
      <c r="I769" s="821"/>
      <c r="J769" s="843"/>
    </row>
    <row r="770" spans="1:10" ht="12.75" customHeight="1" x14ac:dyDescent="0.2">
      <c r="B770" s="592" t="s">
        <v>609</v>
      </c>
      <c r="C770" s="592">
        <v>98520</v>
      </c>
      <c r="D770" s="802" t="s">
        <v>1795</v>
      </c>
      <c r="E770" s="803"/>
      <c r="F770" s="803"/>
      <c r="G770" s="803"/>
      <c r="H770" s="803"/>
      <c r="I770" s="804"/>
      <c r="J770" s="592" t="s">
        <v>36</v>
      </c>
    </row>
    <row r="771" spans="1:10" x14ac:dyDescent="0.2">
      <c r="A771" s="179"/>
      <c r="B771" s="808" t="s">
        <v>153</v>
      </c>
      <c r="C771" s="809"/>
      <c r="D771" s="809"/>
      <c r="E771" s="809"/>
      <c r="F771" s="809"/>
      <c r="G771" s="810"/>
      <c r="H771" s="811" t="s">
        <v>156</v>
      </c>
      <c r="I771" s="812"/>
      <c r="J771" s="575" t="s">
        <v>157</v>
      </c>
    </row>
    <row r="772" spans="1:10" x14ac:dyDescent="0.2">
      <c r="A772" s="179"/>
      <c r="B772" s="827"/>
      <c r="C772" s="828"/>
      <c r="D772" s="828"/>
      <c r="E772" s="828"/>
      <c r="F772" s="828"/>
      <c r="G772" s="829"/>
      <c r="H772" s="797">
        <v>81.540000000000006</v>
      </c>
      <c r="I772" s="798"/>
      <c r="J772" s="842" t="s">
        <v>156</v>
      </c>
    </row>
    <row r="773" spans="1:10" x14ac:dyDescent="0.2">
      <c r="A773" s="179" t="s">
        <v>609</v>
      </c>
      <c r="B773" s="805" t="s">
        <v>158</v>
      </c>
      <c r="C773" s="806"/>
      <c r="D773" s="806"/>
      <c r="E773" s="806"/>
      <c r="F773" s="806"/>
      <c r="G773" s="807"/>
      <c r="H773" s="820">
        <v>81.540000000000006</v>
      </c>
      <c r="I773" s="821"/>
      <c r="J773" s="843"/>
    </row>
    <row r="774" spans="1:10" ht="12.75" customHeight="1" x14ac:dyDescent="0.2">
      <c r="B774" s="592" t="s">
        <v>954</v>
      </c>
      <c r="C774" s="592">
        <v>98516</v>
      </c>
      <c r="D774" s="802" t="s">
        <v>1797</v>
      </c>
      <c r="E774" s="803"/>
      <c r="F774" s="803"/>
      <c r="G774" s="803"/>
      <c r="H774" s="803"/>
      <c r="I774" s="804"/>
      <c r="J774" s="592" t="s">
        <v>98</v>
      </c>
    </row>
    <row r="775" spans="1:10" x14ac:dyDescent="0.2">
      <c r="A775" s="179"/>
      <c r="B775" s="808" t="s">
        <v>153</v>
      </c>
      <c r="C775" s="809"/>
      <c r="D775" s="809"/>
      <c r="E775" s="809"/>
      <c r="F775" s="809"/>
      <c r="G775" s="810"/>
      <c r="H775" s="811" t="s">
        <v>32</v>
      </c>
      <c r="I775" s="812"/>
      <c r="J775" s="575" t="s">
        <v>157</v>
      </c>
    </row>
    <row r="776" spans="1:10" x14ac:dyDescent="0.2">
      <c r="A776" s="179"/>
      <c r="B776" s="827"/>
      <c r="C776" s="828"/>
      <c r="D776" s="828"/>
      <c r="E776" s="828"/>
      <c r="F776" s="828"/>
      <c r="G776" s="829"/>
      <c r="H776" s="797">
        <v>3</v>
      </c>
      <c r="I776" s="798"/>
      <c r="J776" s="842" t="s">
        <v>31</v>
      </c>
    </row>
    <row r="777" spans="1:10" x14ac:dyDescent="0.2">
      <c r="A777" s="179" t="s">
        <v>954</v>
      </c>
      <c r="B777" s="805" t="s">
        <v>158</v>
      </c>
      <c r="C777" s="806"/>
      <c r="D777" s="806"/>
      <c r="E777" s="806"/>
      <c r="F777" s="806"/>
      <c r="G777" s="807"/>
      <c r="H777" s="820">
        <v>3</v>
      </c>
      <c r="I777" s="821"/>
      <c r="J777" s="843"/>
    </row>
    <row r="778" spans="1:10" ht="12.75" customHeight="1" x14ac:dyDescent="0.2">
      <c r="B778" s="592" t="s">
        <v>955</v>
      </c>
      <c r="C778" s="592">
        <v>98509</v>
      </c>
      <c r="D778" s="802" t="s">
        <v>1799</v>
      </c>
      <c r="E778" s="803"/>
      <c r="F778" s="803"/>
      <c r="G778" s="803"/>
      <c r="H778" s="803"/>
      <c r="I778" s="804"/>
      <c r="J778" s="592" t="s">
        <v>98</v>
      </c>
    </row>
    <row r="779" spans="1:10" x14ac:dyDescent="0.2">
      <c r="A779" s="179"/>
      <c r="B779" s="808" t="s">
        <v>153</v>
      </c>
      <c r="C779" s="809"/>
      <c r="D779" s="809"/>
      <c r="E779" s="809"/>
      <c r="F779" s="809"/>
      <c r="G779" s="810"/>
      <c r="H779" s="811" t="s">
        <v>32</v>
      </c>
      <c r="I779" s="812"/>
      <c r="J779" s="575" t="s">
        <v>157</v>
      </c>
    </row>
    <row r="780" spans="1:10" x14ac:dyDescent="0.2">
      <c r="A780" s="179"/>
      <c r="B780" s="827"/>
      <c r="C780" s="828"/>
      <c r="D780" s="828"/>
      <c r="E780" s="828"/>
      <c r="F780" s="828"/>
      <c r="G780" s="829"/>
      <c r="H780" s="797">
        <v>6</v>
      </c>
      <c r="I780" s="798"/>
      <c r="J780" s="842" t="s">
        <v>31</v>
      </c>
    </row>
    <row r="781" spans="1:10" x14ac:dyDescent="0.2">
      <c r="A781" s="179" t="s">
        <v>955</v>
      </c>
      <c r="B781" s="805" t="s">
        <v>158</v>
      </c>
      <c r="C781" s="806"/>
      <c r="D781" s="806"/>
      <c r="E781" s="806"/>
      <c r="F781" s="806"/>
      <c r="G781" s="807"/>
      <c r="H781" s="820">
        <v>6</v>
      </c>
      <c r="I781" s="821"/>
      <c r="J781" s="843"/>
    </row>
    <row r="782" spans="1:10" ht="12.75" customHeight="1" x14ac:dyDescent="0.2">
      <c r="B782" s="592" t="s">
        <v>956</v>
      </c>
      <c r="C782" s="592">
        <v>102498</v>
      </c>
      <c r="D782" s="802" t="s">
        <v>1801</v>
      </c>
      <c r="E782" s="803"/>
      <c r="F782" s="803"/>
      <c r="G782" s="803"/>
      <c r="H782" s="803"/>
      <c r="I782" s="804"/>
      <c r="J782" s="592" t="s">
        <v>115</v>
      </c>
    </row>
    <row r="783" spans="1:10" x14ac:dyDescent="0.2">
      <c r="A783" s="179"/>
      <c r="B783" s="808" t="s">
        <v>153</v>
      </c>
      <c r="C783" s="809"/>
      <c r="D783" s="809"/>
      <c r="E783" s="809"/>
      <c r="F783" s="809"/>
      <c r="G783" s="810"/>
      <c r="H783" s="811" t="s">
        <v>160</v>
      </c>
      <c r="I783" s="812"/>
      <c r="J783" s="575" t="s">
        <v>157</v>
      </c>
    </row>
    <row r="784" spans="1:10" x14ac:dyDescent="0.2">
      <c r="A784" s="179"/>
      <c r="B784" s="827"/>
      <c r="C784" s="828"/>
      <c r="D784" s="828"/>
      <c r="E784" s="828"/>
      <c r="F784" s="828"/>
      <c r="G784" s="829"/>
      <c r="H784" s="797">
        <v>32</v>
      </c>
      <c r="I784" s="798"/>
      <c r="J784" s="842" t="s">
        <v>160</v>
      </c>
    </row>
    <row r="785" spans="1:10" x14ac:dyDescent="0.2">
      <c r="A785" s="179" t="s">
        <v>956</v>
      </c>
      <c r="B785" s="805" t="s">
        <v>158</v>
      </c>
      <c r="C785" s="806"/>
      <c r="D785" s="806"/>
      <c r="E785" s="806"/>
      <c r="F785" s="806"/>
      <c r="G785" s="807"/>
      <c r="H785" s="820">
        <v>32</v>
      </c>
      <c r="I785" s="821"/>
      <c r="J785" s="843"/>
    </row>
    <row r="786" spans="1:10" ht="12.75" customHeight="1" x14ac:dyDescent="0.2">
      <c r="B786" s="592" t="s">
        <v>957</v>
      </c>
      <c r="C786" s="592">
        <v>102500</v>
      </c>
      <c r="D786" s="802" t="s">
        <v>1803</v>
      </c>
      <c r="E786" s="803"/>
      <c r="F786" s="803"/>
      <c r="G786" s="803"/>
      <c r="H786" s="803"/>
      <c r="I786" s="804"/>
      <c r="J786" s="592" t="s">
        <v>115</v>
      </c>
    </row>
    <row r="787" spans="1:10" x14ac:dyDescent="0.2">
      <c r="A787" s="179"/>
      <c r="B787" s="808" t="s">
        <v>153</v>
      </c>
      <c r="C787" s="809"/>
      <c r="D787" s="809"/>
      <c r="E787" s="809"/>
      <c r="F787" s="809"/>
      <c r="G787" s="810"/>
      <c r="H787" s="811" t="s">
        <v>160</v>
      </c>
      <c r="I787" s="812"/>
      <c r="J787" s="575" t="s">
        <v>157</v>
      </c>
    </row>
    <row r="788" spans="1:10" x14ac:dyDescent="0.2">
      <c r="A788" s="179"/>
      <c r="B788" s="827"/>
      <c r="C788" s="828"/>
      <c r="D788" s="828"/>
      <c r="E788" s="828"/>
      <c r="F788" s="828"/>
      <c r="G788" s="829"/>
      <c r="H788" s="797">
        <v>69</v>
      </c>
      <c r="I788" s="798"/>
      <c r="J788" s="842" t="s">
        <v>160</v>
      </c>
    </row>
    <row r="789" spans="1:10" x14ac:dyDescent="0.2">
      <c r="A789" s="179" t="s">
        <v>957</v>
      </c>
      <c r="B789" s="805" t="s">
        <v>158</v>
      </c>
      <c r="C789" s="806"/>
      <c r="D789" s="806"/>
      <c r="E789" s="806"/>
      <c r="F789" s="806"/>
      <c r="G789" s="807"/>
      <c r="H789" s="820">
        <v>69</v>
      </c>
      <c r="I789" s="821"/>
      <c r="J789" s="843"/>
    </row>
    <row r="790" spans="1:10" ht="12.75" customHeight="1" x14ac:dyDescent="0.2">
      <c r="B790" s="592" t="s">
        <v>958</v>
      </c>
      <c r="C790" s="592">
        <v>2401002063</v>
      </c>
      <c r="D790" s="802" t="s">
        <v>1805</v>
      </c>
      <c r="E790" s="803"/>
      <c r="F790" s="803"/>
      <c r="G790" s="803"/>
      <c r="H790" s="803"/>
      <c r="I790" s="804"/>
      <c r="J790" s="592" t="s">
        <v>98</v>
      </c>
    </row>
    <row r="791" spans="1:10" x14ac:dyDescent="0.2">
      <c r="A791" s="179"/>
      <c r="B791" s="808" t="s">
        <v>153</v>
      </c>
      <c r="C791" s="809"/>
      <c r="D791" s="809"/>
      <c r="E791" s="809"/>
      <c r="F791" s="809"/>
      <c r="G791" s="810"/>
      <c r="H791" s="811" t="s">
        <v>31</v>
      </c>
      <c r="I791" s="812"/>
      <c r="J791" s="575" t="s">
        <v>157</v>
      </c>
    </row>
    <row r="792" spans="1:10" x14ac:dyDescent="0.2">
      <c r="A792" s="179"/>
      <c r="B792" s="827"/>
      <c r="C792" s="828"/>
      <c r="D792" s="828"/>
      <c r="E792" s="828"/>
      <c r="F792" s="828"/>
      <c r="G792" s="829"/>
      <c r="H792" s="797">
        <v>1</v>
      </c>
      <c r="I792" s="798"/>
      <c r="J792" s="842" t="s">
        <v>31</v>
      </c>
    </row>
    <row r="793" spans="1:10" x14ac:dyDescent="0.2">
      <c r="A793" s="179" t="s">
        <v>958</v>
      </c>
      <c r="B793" s="805" t="s">
        <v>158</v>
      </c>
      <c r="C793" s="806"/>
      <c r="D793" s="806"/>
      <c r="E793" s="806"/>
      <c r="F793" s="806"/>
      <c r="G793" s="807"/>
      <c r="H793" s="820">
        <v>1</v>
      </c>
      <c r="I793" s="821"/>
      <c r="J793" s="843"/>
    </row>
    <row r="794" spans="1:10" ht="12.75" customHeight="1" x14ac:dyDescent="0.2">
      <c r="B794" s="592" t="s">
        <v>959</v>
      </c>
      <c r="C794" s="592">
        <v>2401002060</v>
      </c>
      <c r="D794" s="802" t="s">
        <v>1806</v>
      </c>
      <c r="E794" s="803"/>
      <c r="F794" s="803"/>
      <c r="G794" s="803"/>
      <c r="H794" s="803"/>
      <c r="I794" s="804"/>
      <c r="J794" s="592" t="s">
        <v>98</v>
      </c>
    </row>
    <row r="795" spans="1:10" x14ac:dyDescent="0.2">
      <c r="A795" s="179"/>
      <c r="B795" s="808" t="s">
        <v>153</v>
      </c>
      <c r="C795" s="809"/>
      <c r="D795" s="809"/>
      <c r="E795" s="809"/>
      <c r="F795" s="809"/>
      <c r="G795" s="810"/>
      <c r="H795" s="811" t="s">
        <v>31</v>
      </c>
      <c r="I795" s="812"/>
      <c r="J795" s="575" t="s">
        <v>157</v>
      </c>
    </row>
    <row r="796" spans="1:10" x14ac:dyDescent="0.2">
      <c r="A796" s="179"/>
      <c r="B796" s="827"/>
      <c r="C796" s="828"/>
      <c r="D796" s="828"/>
      <c r="E796" s="828"/>
      <c r="F796" s="828"/>
      <c r="G796" s="829"/>
      <c r="H796" s="797">
        <v>1</v>
      </c>
      <c r="I796" s="798"/>
      <c r="J796" s="842" t="s">
        <v>31</v>
      </c>
    </row>
    <row r="797" spans="1:10" x14ac:dyDescent="0.2">
      <c r="A797" s="179" t="s">
        <v>959</v>
      </c>
      <c r="B797" s="805" t="s">
        <v>158</v>
      </c>
      <c r="C797" s="806"/>
      <c r="D797" s="806"/>
      <c r="E797" s="806"/>
      <c r="F797" s="806"/>
      <c r="G797" s="807"/>
      <c r="H797" s="820">
        <v>1</v>
      </c>
      <c r="I797" s="821"/>
      <c r="J797" s="843"/>
    </row>
    <row r="798" spans="1:10" x14ac:dyDescent="0.2">
      <c r="B798" s="626" t="s">
        <v>549</v>
      </c>
      <c r="C798" s="600"/>
      <c r="D798" s="601" t="s">
        <v>121</v>
      </c>
      <c r="E798" s="601"/>
      <c r="F798" s="601"/>
      <c r="G798" s="601"/>
      <c r="H798" s="601"/>
      <c r="I798" s="601"/>
      <c r="J798" s="602"/>
    </row>
    <row r="799" spans="1:10" x14ac:dyDescent="0.2">
      <c r="B799" s="572" t="s">
        <v>518</v>
      </c>
      <c r="C799" s="573"/>
      <c r="D799" s="833" t="s">
        <v>124</v>
      </c>
      <c r="E799" s="833"/>
      <c r="F799" s="833"/>
      <c r="G799" s="833"/>
      <c r="H799" s="833"/>
      <c r="I799" s="833"/>
      <c r="J799" s="574"/>
    </row>
    <row r="800" spans="1:10" ht="28.5" customHeight="1" x14ac:dyDescent="0.2">
      <c r="B800" s="592" t="s">
        <v>853</v>
      </c>
      <c r="C800" s="592">
        <v>100757</v>
      </c>
      <c r="D800" s="802" t="s">
        <v>1807</v>
      </c>
      <c r="E800" s="803"/>
      <c r="F800" s="803"/>
      <c r="G800" s="803"/>
      <c r="H800" s="803"/>
      <c r="I800" s="804"/>
      <c r="J800" s="592" t="s">
        <v>36</v>
      </c>
    </row>
    <row r="801" spans="1:10" x14ac:dyDescent="0.2">
      <c r="B801" s="588" t="s">
        <v>292</v>
      </c>
      <c r="C801" s="628"/>
      <c r="D801" s="622"/>
      <c r="E801" s="622"/>
      <c r="F801" s="622"/>
      <c r="G801" s="622"/>
      <c r="H801" s="622"/>
      <c r="I801" s="622"/>
      <c r="J801" s="574"/>
    </row>
    <row r="802" spans="1:10" x14ac:dyDescent="0.2">
      <c r="B802" s="597" t="s">
        <v>165</v>
      </c>
      <c r="C802" s="597" t="s">
        <v>154</v>
      </c>
      <c r="D802" s="597" t="s">
        <v>155</v>
      </c>
      <c r="E802" s="597" t="s">
        <v>176</v>
      </c>
      <c r="F802" s="808" t="s">
        <v>156</v>
      </c>
      <c r="G802" s="810"/>
      <c r="H802" s="808" t="s">
        <v>205</v>
      </c>
      <c r="I802" s="810"/>
      <c r="J802" s="575" t="s">
        <v>157</v>
      </c>
    </row>
    <row r="803" spans="1:10" x14ac:dyDescent="0.2">
      <c r="B803" s="596" t="s">
        <v>192</v>
      </c>
      <c r="C803" s="596">
        <v>0.7</v>
      </c>
      <c r="D803" s="596">
        <v>0.7</v>
      </c>
      <c r="E803" s="596">
        <v>1</v>
      </c>
      <c r="F803" s="870">
        <v>0.48999999999999994</v>
      </c>
      <c r="G803" s="871"/>
      <c r="H803" s="797">
        <v>0.97999999999999987</v>
      </c>
      <c r="I803" s="798"/>
      <c r="J803" s="813" t="s">
        <v>569</v>
      </c>
    </row>
    <row r="804" spans="1:10" x14ac:dyDescent="0.2">
      <c r="B804" s="596" t="s">
        <v>193</v>
      </c>
      <c r="C804" s="596">
        <v>0.7</v>
      </c>
      <c r="D804" s="596">
        <v>2.1</v>
      </c>
      <c r="E804" s="596">
        <v>3</v>
      </c>
      <c r="F804" s="870">
        <v>1.47</v>
      </c>
      <c r="G804" s="871"/>
      <c r="H804" s="797">
        <v>8.82</v>
      </c>
      <c r="I804" s="798"/>
      <c r="J804" s="814"/>
    </row>
    <row r="805" spans="1:10" x14ac:dyDescent="0.2">
      <c r="B805" s="596" t="s">
        <v>197</v>
      </c>
      <c r="C805" s="596">
        <v>1</v>
      </c>
      <c r="D805" s="596">
        <v>2.1</v>
      </c>
      <c r="E805" s="596">
        <v>1</v>
      </c>
      <c r="F805" s="870">
        <v>2.1</v>
      </c>
      <c r="G805" s="871"/>
      <c r="H805" s="797">
        <v>4.2</v>
      </c>
      <c r="I805" s="798"/>
      <c r="J805" s="814"/>
    </row>
    <row r="806" spans="1:10" x14ac:dyDescent="0.2">
      <c r="B806" s="596" t="s">
        <v>198</v>
      </c>
      <c r="C806" s="596">
        <v>1.5</v>
      </c>
      <c r="D806" s="596">
        <v>1.9</v>
      </c>
      <c r="E806" s="596">
        <v>4</v>
      </c>
      <c r="F806" s="870">
        <v>2.8499999999999996</v>
      </c>
      <c r="G806" s="871"/>
      <c r="H806" s="797">
        <v>22.799999999999997</v>
      </c>
      <c r="I806" s="798"/>
      <c r="J806" s="815"/>
    </row>
    <row r="807" spans="1:10" x14ac:dyDescent="0.2">
      <c r="B807" s="588" t="s">
        <v>602</v>
      </c>
      <c r="C807" s="628"/>
      <c r="D807" s="622"/>
      <c r="E807" s="622"/>
      <c r="F807" s="622"/>
      <c r="G807" s="622"/>
      <c r="H807" s="622"/>
      <c r="I807" s="622"/>
      <c r="J807" s="574"/>
    </row>
    <row r="808" spans="1:10" x14ac:dyDescent="0.2">
      <c r="B808" s="597" t="s">
        <v>165</v>
      </c>
      <c r="C808" s="597" t="s">
        <v>154</v>
      </c>
      <c r="D808" s="597" t="s">
        <v>155</v>
      </c>
      <c r="E808" s="597" t="s">
        <v>176</v>
      </c>
      <c r="F808" s="808" t="s">
        <v>156</v>
      </c>
      <c r="G808" s="810"/>
      <c r="H808" s="808" t="s">
        <v>205</v>
      </c>
      <c r="I808" s="810"/>
      <c r="J808" s="575" t="s">
        <v>157</v>
      </c>
    </row>
    <row r="809" spans="1:10" x14ac:dyDescent="0.2">
      <c r="B809" s="596" t="s">
        <v>201</v>
      </c>
      <c r="C809" s="596">
        <v>0.6</v>
      </c>
      <c r="D809" s="596">
        <v>1.7</v>
      </c>
      <c r="E809" s="596">
        <v>2</v>
      </c>
      <c r="F809" s="870">
        <v>1.02</v>
      </c>
      <c r="G809" s="871"/>
      <c r="H809" s="797">
        <v>4.08</v>
      </c>
      <c r="I809" s="798"/>
      <c r="J809" s="813" t="s">
        <v>569</v>
      </c>
    </row>
    <row r="810" spans="1:10" ht="15" customHeight="1" x14ac:dyDescent="0.2">
      <c r="B810" s="596" t="s">
        <v>200</v>
      </c>
      <c r="C810" s="596">
        <v>0.8</v>
      </c>
      <c r="D810" s="596">
        <v>0.4</v>
      </c>
      <c r="E810" s="596">
        <v>10</v>
      </c>
      <c r="F810" s="870">
        <v>0.32000000000000006</v>
      </c>
      <c r="G810" s="871"/>
      <c r="H810" s="797">
        <v>6.4000000000000012</v>
      </c>
      <c r="I810" s="798"/>
      <c r="J810" s="814"/>
    </row>
    <row r="811" spans="1:10" x14ac:dyDescent="0.2">
      <c r="B811" s="596" t="s">
        <v>226</v>
      </c>
      <c r="C811" s="596">
        <v>1.2</v>
      </c>
      <c r="D811" s="596">
        <v>1.1000000000000001</v>
      </c>
      <c r="E811" s="596">
        <v>1</v>
      </c>
      <c r="F811" s="870">
        <v>1.32</v>
      </c>
      <c r="G811" s="871"/>
      <c r="H811" s="797">
        <v>2.64</v>
      </c>
      <c r="I811" s="798"/>
      <c r="J811" s="814"/>
    </row>
    <row r="812" spans="1:10" x14ac:dyDescent="0.2">
      <c r="B812" s="596" t="s">
        <v>349</v>
      </c>
      <c r="C812" s="596">
        <v>1.3</v>
      </c>
      <c r="D812" s="596">
        <v>1.7</v>
      </c>
      <c r="E812" s="596">
        <v>13</v>
      </c>
      <c r="F812" s="870">
        <v>2.21</v>
      </c>
      <c r="G812" s="871"/>
      <c r="H812" s="797">
        <v>57.46</v>
      </c>
      <c r="I812" s="798"/>
      <c r="J812" s="814"/>
    </row>
    <row r="813" spans="1:10" x14ac:dyDescent="0.2">
      <c r="A813" s="179" t="s">
        <v>853</v>
      </c>
      <c r="B813" s="805" t="s">
        <v>158</v>
      </c>
      <c r="C813" s="806"/>
      <c r="D813" s="806"/>
      <c r="E813" s="806"/>
      <c r="F813" s="806"/>
      <c r="G813" s="807"/>
      <c r="H813" s="820">
        <v>107.38</v>
      </c>
      <c r="I813" s="821"/>
      <c r="J813" s="815"/>
    </row>
    <row r="814" spans="1:10" ht="12.75" customHeight="1" x14ac:dyDescent="0.2">
      <c r="B814" s="592" t="s">
        <v>854</v>
      </c>
      <c r="C814" s="592">
        <v>102219</v>
      </c>
      <c r="D814" s="802" t="s">
        <v>1809</v>
      </c>
      <c r="E814" s="803"/>
      <c r="F814" s="803"/>
      <c r="G814" s="803"/>
      <c r="H814" s="803"/>
      <c r="I814" s="804"/>
      <c r="J814" s="592" t="s">
        <v>36</v>
      </c>
    </row>
    <row r="815" spans="1:10" x14ac:dyDescent="0.2">
      <c r="B815" s="588" t="s">
        <v>665</v>
      </c>
      <c r="C815" s="628"/>
      <c r="D815" s="622"/>
      <c r="E815" s="622"/>
      <c r="F815" s="622"/>
      <c r="G815" s="622"/>
      <c r="H815" s="622"/>
      <c r="I815" s="622"/>
      <c r="J815" s="574"/>
    </row>
    <row r="816" spans="1:10" x14ac:dyDescent="0.2">
      <c r="B816" s="597" t="s">
        <v>165</v>
      </c>
      <c r="C816" s="597" t="s">
        <v>154</v>
      </c>
      <c r="D816" s="597" t="s">
        <v>155</v>
      </c>
      <c r="E816" s="597" t="s">
        <v>176</v>
      </c>
      <c r="F816" s="808" t="s">
        <v>156</v>
      </c>
      <c r="G816" s="810"/>
      <c r="H816" s="808" t="s">
        <v>205</v>
      </c>
      <c r="I816" s="810"/>
      <c r="J816" s="575" t="s">
        <v>157</v>
      </c>
    </row>
    <row r="817" spans="1:10" x14ac:dyDescent="0.2">
      <c r="B817" s="596" t="s">
        <v>194</v>
      </c>
      <c r="C817" s="596">
        <v>0.9</v>
      </c>
      <c r="D817" s="596">
        <v>2.1</v>
      </c>
      <c r="E817" s="596">
        <v>6</v>
      </c>
      <c r="F817" s="870">
        <v>1.8900000000000001</v>
      </c>
      <c r="G817" s="871"/>
      <c r="H817" s="797">
        <v>22.68</v>
      </c>
      <c r="I817" s="798"/>
      <c r="J817" s="813" t="s">
        <v>569</v>
      </c>
    </row>
    <row r="818" spans="1:10" x14ac:dyDescent="0.2">
      <c r="B818" s="596" t="s">
        <v>195</v>
      </c>
      <c r="C818" s="596">
        <v>0.9</v>
      </c>
      <c r="D818" s="596">
        <v>2.1</v>
      </c>
      <c r="E818" s="596">
        <v>19</v>
      </c>
      <c r="F818" s="870">
        <v>1.8900000000000001</v>
      </c>
      <c r="G818" s="871"/>
      <c r="H818" s="797">
        <v>71.820000000000007</v>
      </c>
      <c r="I818" s="798"/>
      <c r="J818" s="814"/>
    </row>
    <row r="819" spans="1:10" x14ac:dyDescent="0.2">
      <c r="B819" s="596" t="s">
        <v>196</v>
      </c>
      <c r="C819" s="596">
        <v>0.9</v>
      </c>
      <c r="D819" s="596">
        <v>2.1</v>
      </c>
      <c r="E819" s="596">
        <v>2</v>
      </c>
      <c r="F819" s="870">
        <v>1.8900000000000001</v>
      </c>
      <c r="G819" s="871"/>
      <c r="H819" s="797">
        <v>7.5600000000000005</v>
      </c>
      <c r="I819" s="798"/>
      <c r="J819" s="814"/>
    </row>
    <row r="820" spans="1:10" x14ac:dyDescent="0.2">
      <c r="B820" s="596" t="s">
        <v>197</v>
      </c>
      <c r="C820" s="596">
        <v>1</v>
      </c>
      <c r="D820" s="596">
        <v>2.1</v>
      </c>
      <c r="E820" s="596">
        <v>1</v>
      </c>
      <c r="F820" s="870">
        <v>2.1</v>
      </c>
      <c r="G820" s="871"/>
      <c r="H820" s="797">
        <v>4.2</v>
      </c>
      <c r="I820" s="798"/>
      <c r="J820" s="814"/>
    </row>
    <row r="821" spans="1:10" x14ac:dyDescent="0.2">
      <c r="B821" s="596" t="s">
        <v>345</v>
      </c>
      <c r="C821" s="596">
        <v>1.6</v>
      </c>
      <c r="D821" s="596">
        <v>2.1</v>
      </c>
      <c r="E821" s="596">
        <v>1</v>
      </c>
      <c r="F821" s="870">
        <v>3.3600000000000003</v>
      </c>
      <c r="G821" s="871"/>
      <c r="H821" s="797">
        <v>6.7200000000000006</v>
      </c>
      <c r="I821" s="798"/>
      <c r="J821" s="814"/>
    </row>
    <row r="822" spans="1:10" x14ac:dyDescent="0.2">
      <c r="B822" s="596" t="s">
        <v>351</v>
      </c>
      <c r="C822" s="596">
        <v>1.6</v>
      </c>
      <c r="D822" s="596">
        <v>2.1</v>
      </c>
      <c r="E822" s="596">
        <v>1</v>
      </c>
      <c r="F822" s="870">
        <v>3.3600000000000003</v>
      </c>
      <c r="G822" s="871"/>
      <c r="H822" s="797">
        <v>6.7200000000000006</v>
      </c>
      <c r="I822" s="798"/>
      <c r="J822" s="815"/>
    </row>
    <row r="823" spans="1:10" x14ac:dyDescent="0.2">
      <c r="A823" s="179" t="s">
        <v>854</v>
      </c>
      <c r="B823" s="805" t="s">
        <v>158</v>
      </c>
      <c r="C823" s="806"/>
      <c r="D823" s="806"/>
      <c r="E823" s="806"/>
      <c r="F823" s="806"/>
      <c r="G823" s="807"/>
      <c r="H823" s="820">
        <v>119.7</v>
      </c>
      <c r="I823" s="821"/>
      <c r="J823" s="578"/>
    </row>
    <row r="824" spans="1:10" x14ac:dyDescent="0.2">
      <c r="B824" s="572" t="s">
        <v>519</v>
      </c>
      <c r="C824" s="573"/>
      <c r="D824" s="833" t="s">
        <v>125</v>
      </c>
      <c r="E824" s="833"/>
      <c r="F824" s="833"/>
      <c r="G824" s="833"/>
      <c r="H824" s="833"/>
      <c r="I824" s="833"/>
      <c r="J824" s="574"/>
    </row>
    <row r="825" spans="1:10" ht="12.75" customHeight="1" x14ac:dyDescent="0.2">
      <c r="B825" s="592" t="s">
        <v>855</v>
      </c>
      <c r="C825" s="592">
        <v>88485</v>
      </c>
      <c r="D825" s="802" t="s">
        <v>1811</v>
      </c>
      <c r="E825" s="803"/>
      <c r="F825" s="803"/>
      <c r="G825" s="803"/>
      <c r="H825" s="803"/>
      <c r="I825" s="804"/>
      <c r="J825" s="592" t="s">
        <v>36</v>
      </c>
    </row>
    <row r="826" spans="1:10" x14ac:dyDescent="0.2">
      <c r="B826" s="808" t="s">
        <v>153</v>
      </c>
      <c r="C826" s="809"/>
      <c r="D826" s="809"/>
      <c r="E826" s="809"/>
      <c r="F826" s="809"/>
      <c r="G826" s="810"/>
      <c r="H826" s="811" t="s">
        <v>156</v>
      </c>
      <c r="I826" s="812"/>
      <c r="J826" s="575" t="s">
        <v>157</v>
      </c>
    </row>
    <row r="827" spans="1:10" x14ac:dyDescent="0.2">
      <c r="B827" s="799" t="s">
        <v>448</v>
      </c>
      <c r="C827" s="800"/>
      <c r="D827" s="800"/>
      <c r="E827" s="800"/>
      <c r="F827" s="800"/>
      <c r="G827" s="801"/>
      <c r="H827" s="797">
        <v>1022.8884000000003</v>
      </c>
      <c r="I827" s="798"/>
      <c r="J827" s="594" t="s">
        <v>156</v>
      </c>
    </row>
    <row r="828" spans="1:10" x14ac:dyDescent="0.2">
      <c r="A828" s="179" t="s">
        <v>855</v>
      </c>
      <c r="B828" s="805" t="s">
        <v>158</v>
      </c>
      <c r="C828" s="806"/>
      <c r="D828" s="806"/>
      <c r="E828" s="806"/>
      <c r="F828" s="806"/>
      <c r="G828" s="807"/>
      <c r="H828" s="820">
        <v>1022.8884000000003</v>
      </c>
      <c r="I828" s="821"/>
      <c r="J828" s="603"/>
    </row>
    <row r="829" spans="1:10" ht="12.75" customHeight="1" x14ac:dyDescent="0.2">
      <c r="B829" s="592" t="s">
        <v>856</v>
      </c>
      <c r="C829" s="592">
        <v>88497</v>
      </c>
      <c r="D829" s="802" t="s">
        <v>1813</v>
      </c>
      <c r="E829" s="803"/>
      <c r="F829" s="803"/>
      <c r="G829" s="803"/>
      <c r="H829" s="803"/>
      <c r="I829" s="804"/>
      <c r="J829" s="592" t="s">
        <v>36</v>
      </c>
    </row>
    <row r="830" spans="1:10" x14ac:dyDescent="0.2">
      <c r="B830" s="808" t="s">
        <v>153</v>
      </c>
      <c r="C830" s="809"/>
      <c r="D830" s="809"/>
      <c r="E830" s="809"/>
      <c r="F830" s="809"/>
      <c r="G830" s="810"/>
      <c r="H830" s="811" t="s">
        <v>156</v>
      </c>
      <c r="I830" s="812"/>
      <c r="J830" s="575" t="s">
        <v>157</v>
      </c>
    </row>
    <row r="831" spans="1:10" x14ac:dyDescent="0.2">
      <c r="B831" s="799" t="s">
        <v>448</v>
      </c>
      <c r="C831" s="800"/>
      <c r="D831" s="800"/>
      <c r="E831" s="800"/>
      <c r="F831" s="800"/>
      <c r="G831" s="801"/>
      <c r="H831" s="797">
        <v>1022.8884000000003</v>
      </c>
      <c r="I831" s="798"/>
      <c r="J831" s="594" t="s">
        <v>156</v>
      </c>
    </row>
    <row r="832" spans="1:10" x14ac:dyDescent="0.2">
      <c r="A832" s="179" t="s">
        <v>856</v>
      </c>
      <c r="B832" s="805" t="s">
        <v>158</v>
      </c>
      <c r="C832" s="806"/>
      <c r="D832" s="806"/>
      <c r="E832" s="806"/>
      <c r="F832" s="806"/>
      <c r="G832" s="807"/>
      <c r="H832" s="820">
        <v>1022.8884000000003</v>
      </c>
      <c r="I832" s="821"/>
      <c r="J832" s="603"/>
    </row>
    <row r="833" spans="1:12" ht="12.75" customHeight="1" x14ac:dyDescent="0.2">
      <c r="B833" s="592" t="s">
        <v>857</v>
      </c>
      <c r="C833" s="592">
        <v>88489</v>
      </c>
      <c r="D833" s="802" t="s">
        <v>1815</v>
      </c>
      <c r="E833" s="803"/>
      <c r="F833" s="803"/>
      <c r="G833" s="803"/>
      <c r="H833" s="803"/>
      <c r="I833" s="804"/>
      <c r="J833" s="592" t="s">
        <v>36</v>
      </c>
    </row>
    <row r="834" spans="1:12" x14ac:dyDescent="0.2">
      <c r="B834" s="808" t="s">
        <v>153</v>
      </c>
      <c r="C834" s="809"/>
      <c r="D834" s="809"/>
      <c r="E834" s="809"/>
      <c r="F834" s="809"/>
      <c r="G834" s="810"/>
      <c r="H834" s="811" t="s">
        <v>156</v>
      </c>
      <c r="I834" s="812"/>
      <c r="J834" s="575" t="s">
        <v>157</v>
      </c>
    </row>
    <row r="835" spans="1:12" x14ac:dyDescent="0.2">
      <c r="B835" s="799" t="s">
        <v>448</v>
      </c>
      <c r="C835" s="800"/>
      <c r="D835" s="800"/>
      <c r="E835" s="800"/>
      <c r="F835" s="800"/>
      <c r="G835" s="801"/>
      <c r="H835" s="797">
        <v>1022.8884000000003</v>
      </c>
      <c r="I835" s="798"/>
      <c r="J835" s="594" t="s">
        <v>156</v>
      </c>
    </row>
    <row r="836" spans="1:12" x14ac:dyDescent="0.2">
      <c r="A836" s="179" t="s">
        <v>857</v>
      </c>
      <c r="B836" s="805" t="s">
        <v>158</v>
      </c>
      <c r="C836" s="806"/>
      <c r="D836" s="806"/>
      <c r="E836" s="806"/>
      <c r="F836" s="806"/>
      <c r="G836" s="807"/>
      <c r="H836" s="820">
        <v>1022.8884000000003</v>
      </c>
      <c r="I836" s="821"/>
      <c r="J836" s="603"/>
    </row>
    <row r="837" spans="1:12" x14ac:dyDescent="0.2">
      <c r="B837" s="572" t="s">
        <v>520</v>
      </c>
      <c r="C837" s="573"/>
      <c r="D837" s="833" t="s">
        <v>126</v>
      </c>
      <c r="E837" s="833"/>
      <c r="F837" s="833"/>
      <c r="G837" s="833"/>
      <c r="H837" s="833"/>
      <c r="I837" s="833"/>
      <c r="J837" s="574"/>
    </row>
    <row r="838" spans="1:12" ht="12.75" customHeight="1" x14ac:dyDescent="0.2">
      <c r="B838" s="592" t="s">
        <v>858</v>
      </c>
      <c r="C838" s="592">
        <v>88485</v>
      </c>
      <c r="D838" s="802" t="s">
        <v>1811</v>
      </c>
      <c r="E838" s="803"/>
      <c r="F838" s="803"/>
      <c r="G838" s="803"/>
      <c r="H838" s="803"/>
      <c r="I838" s="804"/>
      <c r="J838" s="592" t="s">
        <v>36</v>
      </c>
    </row>
    <row r="839" spans="1:12" x14ac:dyDescent="0.2">
      <c r="B839" s="811" t="s">
        <v>140</v>
      </c>
      <c r="C839" s="812"/>
      <c r="D839" s="597" t="s">
        <v>160</v>
      </c>
      <c r="E839" s="597" t="s">
        <v>155</v>
      </c>
      <c r="F839" s="597" t="s">
        <v>630</v>
      </c>
      <c r="G839" s="597" t="s">
        <v>631</v>
      </c>
      <c r="H839" s="811" t="s">
        <v>587</v>
      </c>
      <c r="I839" s="812"/>
      <c r="J839" s="575" t="s">
        <v>157</v>
      </c>
    </row>
    <row r="840" spans="1:12" x14ac:dyDescent="0.2">
      <c r="B840" s="870" t="s">
        <v>561</v>
      </c>
      <c r="C840" s="871"/>
      <c r="D840" s="596">
        <v>92.5</v>
      </c>
      <c r="E840" s="596">
        <v>3.82</v>
      </c>
      <c r="F840" s="596">
        <v>60.23</v>
      </c>
      <c r="G840" s="596">
        <v>1</v>
      </c>
      <c r="H840" s="797">
        <v>293.11999999999995</v>
      </c>
      <c r="I840" s="798"/>
      <c r="J840" s="842" t="s">
        <v>156</v>
      </c>
    </row>
    <row r="841" spans="1:12" x14ac:dyDescent="0.2">
      <c r="B841" s="870" t="s">
        <v>620</v>
      </c>
      <c r="C841" s="871"/>
      <c r="D841" s="596">
        <v>92.419999999999987</v>
      </c>
      <c r="E841" s="596">
        <v>1.8</v>
      </c>
      <c r="F841" s="596">
        <v>0</v>
      </c>
      <c r="G841" s="596">
        <v>2</v>
      </c>
      <c r="H841" s="797">
        <v>332.71199999999999</v>
      </c>
      <c r="I841" s="798"/>
      <c r="J841" s="863"/>
    </row>
    <row r="842" spans="1:12" x14ac:dyDescent="0.2">
      <c r="B842" s="870" t="s">
        <v>924</v>
      </c>
      <c r="C842" s="871"/>
      <c r="D842" s="596">
        <v>18.380000000000003</v>
      </c>
      <c r="E842" s="596">
        <v>3</v>
      </c>
      <c r="F842" s="596">
        <v>0</v>
      </c>
      <c r="G842" s="596">
        <v>2</v>
      </c>
      <c r="H842" s="797">
        <v>110.28000000000002</v>
      </c>
      <c r="I842" s="798"/>
      <c r="J842" s="863"/>
    </row>
    <row r="843" spans="1:12" x14ac:dyDescent="0.2">
      <c r="B843" s="870" t="s">
        <v>1091</v>
      </c>
      <c r="C843" s="871"/>
      <c r="D843" s="596"/>
      <c r="E843" s="596"/>
      <c r="F843" s="596"/>
      <c r="G843" s="596">
        <v>2</v>
      </c>
      <c r="H843" s="797">
        <v>473.04</v>
      </c>
      <c r="I843" s="798"/>
      <c r="J843" s="863"/>
    </row>
    <row r="844" spans="1:12" x14ac:dyDescent="0.2">
      <c r="B844" s="870" t="s">
        <v>621</v>
      </c>
      <c r="C844" s="871"/>
      <c r="D844" s="596">
        <v>13.780000000000001</v>
      </c>
      <c r="E844" s="596">
        <v>2.4</v>
      </c>
      <c r="F844" s="596">
        <v>11.399999999999999</v>
      </c>
      <c r="G844" s="596">
        <v>1</v>
      </c>
      <c r="H844" s="797">
        <v>21.672000000000004</v>
      </c>
      <c r="I844" s="798"/>
      <c r="J844" s="843"/>
    </row>
    <row r="845" spans="1:12" x14ac:dyDescent="0.2">
      <c r="A845" s="179" t="s">
        <v>858</v>
      </c>
      <c r="B845" s="805" t="s">
        <v>158</v>
      </c>
      <c r="C845" s="806"/>
      <c r="D845" s="806"/>
      <c r="E845" s="806"/>
      <c r="F845" s="806"/>
      <c r="G845" s="807"/>
      <c r="H845" s="820">
        <v>1230.8239999999998</v>
      </c>
      <c r="I845" s="821"/>
      <c r="J845" s="603"/>
      <c r="L845" s="190"/>
    </row>
    <row r="846" spans="1:12" ht="12.75" customHeight="1" x14ac:dyDescent="0.2">
      <c r="B846" s="592" t="s">
        <v>859</v>
      </c>
      <c r="C846" s="592">
        <v>88431</v>
      </c>
      <c r="D846" s="802" t="s">
        <v>1817</v>
      </c>
      <c r="E846" s="803"/>
      <c r="F846" s="803"/>
      <c r="G846" s="803"/>
      <c r="H846" s="803"/>
      <c r="I846" s="804"/>
      <c r="J846" s="592" t="s">
        <v>36</v>
      </c>
    </row>
    <row r="847" spans="1:12" x14ac:dyDescent="0.2">
      <c r="B847" s="808" t="s">
        <v>153</v>
      </c>
      <c r="C847" s="809"/>
      <c r="D847" s="809"/>
      <c r="E847" s="809"/>
      <c r="F847" s="809"/>
      <c r="G847" s="810"/>
      <c r="H847" s="811" t="s">
        <v>156</v>
      </c>
      <c r="I847" s="812"/>
      <c r="J847" s="575" t="s">
        <v>157</v>
      </c>
    </row>
    <row r="848" spans="1:12" x14ac:dyDescent="0.2">
      <c r="B848" s="799" t="s">
        <v>449</v>
      </c>
      <c r="C848" s="800"/>
      <c r="D848" s="800"/>
      <c r="E848" s="800"/>
      <c r="F848" s="800"/>
      <c r="G848" s="801"/>
      <c r="H848" s="797">
        <v>1325.864</v>
      </c>
      <c r="I848" s="798"/>
      <c r="J848" s="594" t="s">
        <v>156</v>
      </c>
    </row>
    <row r="849" spans="1:10" x14ac:dyDescent="0.2">
      <c r="A849" s="179" t="s">
        <v>859</v>
      </c>
      <c r="B849" s="805" t="s">
        <v>158</v>
      </c>
      <c r="C849" s="806"/>
      <c r="D849" s="806"/>
      <c r="E849" s="806"/>
      <c r="F849" s="806"/>
      <c r="G849" s="807"/>
      <c r="H849" s="820">
        <v>1325.864</v>
      </c>
      <c r="I849" s="821"/>
      <c r="J849" s="603"/>
    </row>
    <row r="850" spans="1:10" x14ac:dyDescent="0.2">
      <c r="B850" s="572" t="s">
        <v>550</v>
      </c>
      <c r="C850" s="573"/>
      <c r="D850" s="833" t="s">
        <v>211</v>
      </c>
      <c r="E850" s="833"/>
      <c r="F850" s="833"/>
      <c r="G850" s="833"/>
      <c r="H850" s="833"/>
      <c r="I850" s="833"/>
      <c r="J850" s="574"/>
    </row>
    <row r="851" spans="1:10" x14ac:dyDescent="0.2">
      <c r="B851" s="572" t="s">
        <v>521</v>
      </c>
      <c r="C851" s="573"/>
      <c r="D851" s="833" t="s">
        <v>106</v>
      </c>
      <c r="E851" s="833"/>
      <c r="F851" s="833"/>
      <c r="G851" s="833"/>
      <c r="H851" s="833"/>
      <c r="I851" s="833"/>
      <c r="J851" s="574"/>
    </row>
    <row r="852" spans="1:10" ht="12.75" customHeight="1" x14ac:dyDescent="0.2">
      <c r="B852" s="592" t="s">
        <v>522</v>
      </c>
      <c r="C852" s="592">
        <v>98689</v>
      </c>
      <c r="D852" s="802" t="s">
        <v>1819</v>
      </c>
      <c r="E852" s="803"/>
      <c r="F852" s="803"/>
      <c r="G852" s="803"/>
      <c r="H852" s="803"/>
      <c r="I852" s="804"/>
      <c r="J852" s="592" t="s">
        <v>115</v>
      </c>
    </row>
    <row r="853" spans="1:10" ht="25.5" x14ac:dyDescent="0.2">
      <c r="B853" s="896" t="s">
        <v>153</v>
      </c>
      <c r="C853" s="969"/>
      <c r="D853" s="897"/>
      <c r="E853" s="980" t="s">
        <v>165</v>
      </c>
      <c r="F853" s="981"/>
      <c r="G853" s="609" t="s">
        <v>154</v>
      </c>
      <c r="H853" s="609" t="s">
        <v>32</v>
      </c>
      <c r="I853" s="610" t="s">
        <v>185</v>
      </c>
      <c r="J853" s="611" t="s">
        <v>157</v>
      </c>
    </row>
    <row r="854" spans="1:10" x14ac:dyDescent="0.2">
      <c r="B854" s="1006"/>
      <c r="C854" s="1007"/>
      <c r="D854" s="1008"/>
      <c r="E854" s="872" t="s">
        <v>194</v>
      </c>
      <c r="F854" s="873"/>
      <c r="G854" s="612">
        <v>0.9</v>
      </c>
      <c r="H854" s="612">
        <v>6</v>
      </c>
      <c r="I854" s="619">
        <v>5.4</v>
      </c>
      <c r="J854" s="882"/>
    </row>
    <row r="855" spans="1:10" x14ac:dyDescent="0.2">
      <c r="B855" s="1009"/>
      <c r="C855" s="1010"/>
      <c r="D855" s="1011"/>
      <c r="E855" s="872" t="s">
        <v>195</v>
      </c>
      <c r="F855" s="873"/>
      <c r="G855" s="612">
        <v>0.9</v>
      </c>
      <c r="H855" s="612">
        <v>19</v>
      </c>
      <c r="I855" s="619">
        <v>17.100000000000001</v>
      </c>
      <c r="J855" s="883"/>
    </row>
    <row r="856" spans="1:10" x14ac:dyDescent="0.2">
      <c r="B856" s="1009"/>
      <c r="C856" s="1010"/>
      <c r="D856" s="1011"/>
      <c r="E856" s="872" t="s">
        <v>196</v>
      </c>
      <c r="F856" s="873"/>
      <c r="G856" s="612">
        <v>0.9</v>
      </c>
      <c r="H856" s="612">
        <v>2</v>
      </c>
      <c r="I856" s="619">
        <v>1.8</v>
      </c>
      <c r="J856" s="883"/>
    </row>
    <row r="857" spans="1:10" x14ac:dyDescent="0.2">
      <c r="B857" s="1009"/>
      <c r="C857" s="1010"/>
      <c r="D857" s="1011"/>
      <c r="E857" s="872" t="s">
        <v>197</v>
      </c>
      <c r="F857" s="873"/>
      <c r="G857" s="612">
        <v>1</v>
      </c>
      <c r="H857" s="612">
        <v>1</v>
      </c>
      <c r="I857" s="619">
        <v>1</v>
      </c>
      <c r="J857" s="883"/>
    </row>
    <row r="858" spans="1:10" x14ac:dyDescent="0.2">
      <c r="B858" s="1009"/>
      <c r="C858" s="1010"/>
      <c r="D858" s="1011"/>
      <c r="E858" s="872" t="s">
        <v>345</v>
      </c>
      <c r="F858" s="873"/>
      <c r="G858" s="612">
        <v>1.6</v>
      </c>
      <c r="H858" s="612">
        <v>1</v>
      </c>
      <c r="I858" s="619">
        <v>1.6</v>
      </c>
      <c r="J858" s="883"/>
    </row>
    <row r="859" spans="1:10" x14ac:dyDescent="0.2">
      <c r="B859" s="1009"/>
      <c r="C859" s="1010"/>
      <c r="D859" s="1011"/>
      <c r="E859" s="872" t="s">
        <v>351</v>
      </c>
      <c r="F859" s="873"/>
      <c r="G859" s="612">
        <v>1.6</v>
      </c>
      <c r="H859" s="612">
        <v>1</v>
      </c>
      <c r="I859" s="619">
        <v>1.6</v>
      </c>
      <c r="J859" s="883"/>
    </row>
    <row r="860" spans="1:10" x14ac:dyDescent="0.2">
      <c r="B860" s="1012"/>
      <c r="C860" s="1013"/>
      <c r="D860" s="1014"/>
      <c r="E860" s="872" t="s">
        <v>406</v>
      </c>
      <c r="F860" s="873"/>
      <c r="G860" s="612">
        <v>1.8</v>
      </c>
      <c r="H860" s="612">
        <v>1</v>
      </c>
      <c r="I860" s="619">
        <v>1.8</v>
      </c>
      <c r="J860" s="883"/>
    </row>
    <row r="861" spans="1:10" x14ac:dyDescent="0.2">
      <c r="A861" s="179" t="s">
        <v>522</v>
      </c>
      <c r="B861" s="982" t="s">
        <v>158</v>
      </c>
      <c r="C861" s="983"/>
      <c r="D861" s="983"/>
      <c r="E861" s="983"/>
      <c r="F861" s="983"/>
      <c r="G861" s="983"/>
      <c r="H861" s="984"/>
      <c r="I861" s="621">
        <v>30.300000000000004</v>
      </c>
      <c r="J861" s="884"/>
    </row>
    <row r="862" spans="1:10" ht="12.75" customHeight="1" x14ac:dyDescent="0.2">
      <c r="B862" s="592" t="s">
        <v>664</v>
      </c>
      <c r="C862" s="592">
        <v>101965</v>
      </c>
      <c r="D862" s="802" t="s">
        <v>1821</v>
      </c>
      <c r="E862" s="803"/>
      <c r="F862" s="803"/>
      <c r="G862" s="803"/>
      <c r="H862" s="803"/>
      <c r="I862" s="804"/>
      <c r="J862" s="592" t="s">
        <v>115</v>
      </c>
    </row>
    <row r="863" spans="1:10" x14ac:dyDescent="0.2">
      <c r="B863" s="808" t="s">
        <v>153</v>
      </c>
      <c r="C863" s="809"/>
      <c r="D863" s="810"/>
      <c r="E863" s="597" t="s">
        <v>342</v>
      </c>
      <c r="F863" s="597" t="s">
        <v>32</v>
      </c>
      <c r="G863" s="597" t="s">
        <v>154</v>
      </c>
      <c r="H863" s="811" t="s">
        <v>160</v>
      </c>
      <c r="I863" s="812"/>
      <c r="J863" s="575" t="s">
        <v>157</v>
      </c>
    </row>
    <row r="864" spans="1:10" x14ac:dyDescent="0.2">
      <c r="B864" s="1006" t="s">
        <v>109</v>
      </c>
      <c r="C864" s="1007"/>
      <c r="D864" s="1008"/>
      <c r="E864" s="590" t="s">
        <v>201</v>
      </c>
      <c r="F864" s="590">
        <v>2</v>
      </c>
      <c r="G864" s="590">
        <v>0.6</v>
      </c>
      <c r="H864" s="816">
        <v>1.2</v>
      </c>
      <c r="I864" s="817"/>
      <c r="J864" s="846" t="s">
        <v>171</v>
      </c>
    </row>
    <row r="865" spans="1:10" x14ac:dyDescent="0.2">
      <c r="B865" s="1009"/>
      <c r="C865" s="1010"/>
      <c r="D865" s="1011"/>
      <c r="E865" s="590" t="s">
        <v>200</v>
      </c>
      <c r="F865" s="590">
        <v>10</v>
      </c>
      <c r="G865" s="590">
        <v>0.8</v>
      </c>
      <c r="H865" s="816">
        <v>8</v>
      </c>
      <c r="I865" s="817"/>
      <c r="J865" s="860"/>
    </row>
    <row r="866" spans="1:10" x14ac:dyDescent="0.2">
      <c r="B866" s="1009"/>
      <c r="C866" s="1010"/>
      <c r="D866" s="1011"/>
      <c r="E866" s="590" t="s">
        <v>226</v>
      </c>
      <c r="F866" s="590">
        <v>1</v>
      </c>
      <c r="G866" s="590">
        <v>1.2</v>
      </c>
      <c r="H866" s="816">
        <v>1.2</v>
      </c>
      <c r="I866" s="817"/>
      <c r="J866" s="860"/>
    </row>
    <row r="867" spans="1:10" x14ac:dyDescent="0.2">
      <c r="B867" s="1012"/>
      <c r="C867" s="1013"/>
      <c r="D867" s="1014"/>
      <c r="E867" s="590" t="s">
        <v>349</v>
      </c>
      <c r="F867" s="590">
        <v>13</v>
      </c>
      <c r="G867" s="590">
        <v>1.3</v>
      </c>
      <c r="H867" s="816">
        <v>16.900000000000002</v>
      </c>
      <c r="I867" s="817"/>
      <c r="J867" s="860"/>
    </row>
    <row r="868" spans="1:10" x14ac:dyDescent="0.2">
      <c r="A868" s="179" t="s">
        <v>664</v>
      </c>
      <c r="B868" s="877" t="s">
        <v>158</v>
      </c>
      <c r="C868" s="878"/>
      <c r="D868" s="878"/>
      <c r="E868" s="878"/>
      <c r="F868" s="878"/>
      <c r="G868" s="879"/>
      <c r="H868" s="880">
        <v>27.3</v>
      </c>
      <c r="I868" s="881"/>
      <c r="J868" s="847"/>
    </row>
    <row r="869" spans="1:10" x14ac:dyDescent="0.2">
      <c r="B869" s="626" t="s">
        <v>523</v>
      </c>
      <c r="C869" s="600"/>
      <c r="D869" s="601" t="s">
        <v>128</v>
      </c>
      <c r="E869" s="601"/>
      <c r="F869" s="601"/>
      <c r="G869" s="601"/>
      <c r="H869" s="601"/>
      <c r="I869" s="601"/>
      <c r="J869" s="602"/>
    </row>
    <row r="870" spans="1:10" ht="26.25" customHeight="1" x14ac:dyDescent="0.2">
      <c r="B870" s="592" t="s">
        <v>524</v>
      </c>
      <c r="C870" s="592">
        <v>2001003023</v>
      </c>
      <c r="D870" s="802" t="s">
        <v>1823</v>
      </c>
      <c r="E870" s="803"/>
      <c r="F870" s="803"/>
      <c r="G870" s="803"/>
      <c r="H870" s="803"/>
      <c r="I870" s="804"/>
      <c r="J870" s="592" t="s">
        <v>36</v>
      </c>
    </row>
    <row r="871" spans="1:10" x14ac:dyDescent="0.2">
      <c r="B871" s="808" t="s">
        <v>153</v>
      </c>
      <c r="C871" s="809"/>
      <c r="D871" s="810"/>
      <c r="E871" s="597" t="s">
        <v>342</v>
      </c>
      <c r="F871" s="597" t="s">
        <v>160</v>
      </c>
      <c r="G871" s="597" t="s">
        <v>154</v>
      </c>
      <c r="H871" s="811" t="s">
        <v>156</v>
      </c>
      <c r="I871" s="812"/>
      <c r="J871" s="575" t="s">
        <v>157</v>
      </c>
    </row>
    <row r="872" spans="1:10" x14ac:dyDescent="0.2">
      <c r="B872" s="1006" t="s">
        <v>128</v>
      </c>
      <c r="C872" s="1007"/>
      <c r="D872" s="1008"/>
      <c r="E872" s="590" t="s">
        <v>260</v>
      </c>
      <c r="F872" s="590">
        <v>1.6</v>
      </c>
      <c r="G872" s="590">
        <v>0.6</v>
      </c>
      <c r="H872" s="816">
        <v>0.96</v>
      </c>
      <c r="I872" s="817"/>
      <c r="J872" s="846" t="s">
        <v>156</v>
      </c>
    </row>
    <row r="873" spans="1:10" x14ac:dyDescent="0.2">
      <c r="B873" s="1009"/>
      <c r="C873" s="1010"/>
      <c r="D873" s="1011"/>
      <c r="E873" s="590" t="s">
        <v>963</v>
      </c>
      <c r="F873" s="590">
        <v>1.8</v>
      </c>
      <c r="G873" s="590">
        <v>0.6</v>
      </c>
      <c r="H873" s="816">
        <v>1.08</v>
      </c>
      <c r="I873" s="817"/>
      <c r="J873" s="860"/>
    </row>
    <row r="874" spans="1:10" x14ac:dyDescent="0.2">
      <c r="B874" s="1009"/>
      <c r="C874" s="1010"/>
      <c r="D874" s="1011"/>
      <c r="E874" s="590" t="s">
        <v>898</v>
      </c>
      <c r="F874" s="590">
        <v>2.15</v>
      </c>
      <c r="G874" s="590">
        <v>0.6</v>
      </c>
      <c r="H874" s="816">
        <v>1.2899999999999998</v>
      </c>
      <c r="I874" s="817"/>
      <c r="J874" s="860"/>
    </row>
    <row r="875" spans="1:10" x14ac:dyDescent="0.2">
      <c r="B875" s="1009"/>
      <c r="C875" s="1010"/>
      <c r="D875" s="1011"/>
      <c r="E875" s="590" t="s">
        <v>905</v>
      </c>
      <c r="F875" s="590">
        <v>2.15</v>
      </c>
      <c r="G875" s="590">
        <v>0.6</v>
      </c>
      <c r="H875" s="816">
        <v>1.2899999999999998</v>
      </c>
      <c r="I875" s="817"/>
      <c r="J875" s="860"/>
    </row>
    <row r="876" spans="1:10" x14ac:dyDescent="0.2">
      <c r="B876" s="1009"/>
      <c r="C876" s="1010"/>
      <c r="D876" s="1011"/>
      <c r="E876" s="590" t="s">
        <v>897</v>
      </c>
      <c r="F876" s="590">
        <v>2.15</v>
      </c>
      <c r="G876" s="590">
        <v>0.6</v>
      </c>
      <c r="H876" s="816">
        <v>1.2899999999999998</v>
      </c>
      <c r="I876" s="817"/>
      <c r="J876" s="860"/>
    </row>
    <row r="877" spans="1:10" x14ac:dyDescent="0.2">
      <c r="B877" s="1009"/>
      <c r="C877" s="1010"/>
      <c r="D877" s="1011"/>
      <c r="E877" s="590" t="s">
        <v>189</v>
      </c>
      <c r="F877" s="590">
        <v>2.16</v>
      </c>
      <c r="G877" s="590">
        <v>0.6</v>
      </c>
      <c r="H877" s="816">
        <v>1.296</v>
      </c>
      <c r="I877" s="817"/>
      <c r="J877" s="860"/>
    </row>
    <row r="878" spans="1:10" x14ac:dyDescent="0.2">
      <c r="B878" s="1012"/>
      <c r="C878" s="1013"/>
      <c r="D878" s="1014"/>
      <c r="E878" s="590" t="s">
        <v>964</v>
      </c>
      <c r="F878" s="590">
        <v>4</v>
      </c>
      <c r="G878" s="590">
        <v>0.6</v>
      </c>
      <c r="H878" s="816">
        <v>2.4</v>
      </c>
      <c r="I878" s="817"/>
      <c r="J878" s="860"/>
    </row>
    <row r="879" spans="1:10" x14ac:dyDescent="0.2">
      <c r="A879" s="179" t="s">
        <v>524</v>
      </c>
      <c r="B879" s="877" t="s">
        <v>158</v>
      </c>
      <c r="C879" s="878"/>
      <c r="D879" s="878"/>
      <c r="E879" s="878"/>
      <c r="F879" s="878"/>
      <c r="G879" s="879"/>
      <c r="H879" s="880">
        <v>9.6059999999999999</v>
      </c>
      <c r="I879" s="881"/>
      <c r="J879" s="847"/>
    </row>
    <row r="880" spans="1:10" x14ac:dyDescent="0.2">
      <c r="B880" s="572" t="s">
        <v>551</v>
      </c>
      <c r="C880" s="573"/>
      <c r="D880" s="833" t="s">
        <v>446</v>
      </c>
      <c r="E880" s="833"/>
      <c r="F880" s="833"/>
      <c r="G880" s="833"/>
      <c r="H880" s="833"/>
      <c r="I880" s="833"/>
      <c r="J880" s="574"/>
    </row>
    <row r="881" spans="1:10" x14ac:dyDescent="0.2">
      <c r="B881" s="603"/>
      <c r="C881" s="603"/>
      <c r="D881" s="830" t="s">
        <v>453</v>
      </c>
      <c r="E881" s="831"/>
      <c r="F881" s="831"/>
      <c r="G881" s="831"/>
      <c r="H881" s="831"/>
      <c r="I881" s="832"/>
      <c r="J881" s="603"/>
    </row>
    <row r="882" spans="1:10" x14ac:dyDescent="0.2">
      <c r="B882" s="629" t="s">
        <v>552</v>
      </c>
      <c r="C882" s="573"/>
      <c r="D882" s="833" t="s">
        <v>576</v>
      </c>
      <c r="E882" s="833"/>
      <c r="F882" s="833"/>
      <c r="G882" s="833"/>
      <c r="H882" s="833"/>
      <c r="I882" s="833"/>
      <c r="J882" s="574"/>
    </row>
    <row r="883" spans="1:10" x14ac:dyDescent="0.2">
      <c r="B883" s="603"/>
      <c r="C883" s="603"/>
      <c r="D883" s="830" t="s">
        <v>542</v>
      </c>
      <c r="E883" s="831"/>
      <c r="F883" s="831"/>
      <c r="G883" s="831"/>
      <c r="H883" s="831"/>
      <c r="I883" s="832"/>
      <c r="J883" s="603"/>
    </row>
    <row r="884" spans="1:10" x14ac:dyDescent="0.2">
      <c r="B884" s="629" t="s">
        <v>553</v>
      </c>
      <c r="C884" s="573"/>
      <c r="D884" s="833" t="s">
        <v>880</v>
      </c>
      <c r="E884" s="833"/>
      <c r="F884" s="833"/>
      <c r="G884" s="833"/>
      <c r="H884" s="833"/>
      <c r="I884" s="833"/>
      <c r="J884" s="574"/>
    </row>
    <row r="885" spans="1:10" x14ac:dyDescent="0.2">
      <c r="B885" s="603"/>
      <c r="C885" s="603"/>
      <c r="D885" s="830" t="s">
        <v>962</v>
      </c>
      <c r="E885" s="831"/>
      <c r="F885" s="831"/>
      <c r="G885" s="831"/>
      <c r="H885" s="831"/>
      <c r="I885" s="832"/>
      <c r="J885" s="603"/>
    </row>
    <row r="886" spans="1:10" x14ac:dyDescent="0.2">
      <c r="B886" s="572" t="s">
        <v>555</v>
      </c>
      <c r="C886" s="573"/>
      <c r="D886" s="833" t="s">
        <v>565</v>
      </c>
      <c r="E886" s="833"/>
      <c r="F886" s="833"/>
      <c r="G886" s="833"/>
      <c r="H886" s="833"/>
      <c r="I886" s="833"/>
      <c r="J886" s="574"/>
    </row>
    <row r="887" spans="1:10" ht="24.75" customHeight="1" x14ac:dyDescent="0.2">
      <c r="B887" s="592" t="s">
        <v>533</v>
      </c>
      <c r="C887" s="592">
        <v>1801000120</v>
      </c>
      <c r="D887" s="802" t="s">
        <v>1855</v>
      </c>
      <c r="E887" s="803"/>
      <c r="F887" s="803"/>
      <c r="G887" s="803"/>
      <c r="H887" s="803"/>
      <c r="I887" s="804"/>
      <c r="J887" s="592" t="s">
        <v>36</v>
      </c>
    </row>
    <row r="888" spans="1:10" x14ac:dyDescent="0.2">
      <c r="B888" s="808" t="s">
        <v>187</v>
      </c>
      <c r="C888" s="809"/>
      <c r="D888" s="809"/>
      <c r="E888" s="810"/>
      <c r="F888" s="575" t="s">
        <v>186</v>
      </c>
      <c r="G888" s="575" t="s">
        <v>184</v>
      </c>
      <c r="H888" s="808" t="s">
        <v>156</v>
      </c>
      <c r="I888" s="810"/>
      <c r="J888" s="575" t="s">
        <v>157</v>
      </c>
    </row>
    <row r="889" spans="1:10" ht="45" customHeight="1" x14ac:dyDescent="0.2">
      <c r="B889" s="890"/>
      <c r="C889" s="891"/>
      <c r="D889" s="818" t="s">
        <v>965</v>
      </c>
      <c r="E889" s="819"/>
      <c r="F889" s="596">
        <v>0.8</v>
      </c>
      <c r="G889" s="596">
        <v>0.8</v>
      </c>
      <c r="H889" s="797">
        <v>0.64000000000000012</v>
      </c>
      <c r="I889" s="798"/>
      <c r="J889" s="813" t="s">
        <v>450</v>
      </c>
    </row>
    <row r="890" spans="1:10" ht="46.5" customHeight="1" x14ac:dyDescent="0.2">
      <c r="B890" s="892"/>
      <c r="C890" s="893"/>
      <c r="D890" s="818" t="s">
        <v>966</v>
      </c>
      <c r="E890" s="819"/>
      <c r="F890" s="596">
        <v>0.8</v>
      </c>
      <c r="G890" s="596">
        <v>0.8</v>
      </c>
      <c r="H890" s="797">
        <v>0.64000000000000012</v>
      </c>
      <c r="I890" s="798"/>
      <c r="J890" s="814"/>
    </row>
    <row r="891" spans="1:10" ht="46.5" customHeight="1" x14ac:dyDescent="0.2">
      <c r="B891" s="892"/>
      <c r="C891" s="893"/>
      <c r="D891" s="818" t="s">
        <v>909</v>
      </c>
      <c r="E891" s="819"/>
      <c r="F891" s="596">
        <v>0.8</v>
      </c>
      <c r="G891" s="596">
        <v>0.8</v>
      </c>
      <c r="H891" s="797">
        <v>0.64000000000000012</v>
      </c>
      <c r="I891" s="798"/>
      <c r="J891" s="814"/>
    </row>
    <row r="892" spans="1:10" ht="46.5" customHeight="1" x14ac:dyDescent="0.2">
      <c r="B892" s="892"/>
      <c r="C892" s="893"/>
      <c r="D892" s="818" t="s">
        <v>908</v>
      </c>
      <c r="E892" s="819"/>
      <c r="F892" s="596">
        <v>0.8</v>
      </c>
      <c r="G892" s="596">
        <v>0.8</v>
      </c>
      <c r="H892" s="797">
        <v>0.64000000000000012</v>
      </c>
      <c r="I892" s="798"/>
      <c r="J892" s="814"/>
    </row>
    <row r="893" spans="1:10" ht="46.5" customHeight="1" x14ac:dyDescent="0.2">
      <c r="B893" s="892"/>
      <c r="C893" s="893"/>
      <c r="D893" s="818" t="s">
        <v>906</v>
      </c>
      <c r="E893" s="819"/>
      <c r="F893" s="596">
        <v>0.8</v>
      </c>
      <c r="G893" s="596">
        <v>0.8</v>
      </c>
      <c r="H893" s="797">
        <v>0.64000000000000012</v>
      </c>
      <c r="I893" s="798"/>
      <c r="J893" s="814"/>
    </row>
    <row r="894" spans="1:10" ht="46.5" customHeight="1" x14ac:dyDescent="0.2">
      <c r="B894" s="894"/>
      <c r="C894" s="895"/>
      <c r="D894" s="818" t="s">
        <v>907</v>
      </c>
      <c r="E894" s="819"/>
      <c r="F894" s="596">
        <v>0.8</v>
      </c>
      <c r="G894" s="596">
        <v>0.8</v>
      </c>
      <c r="H894" s="797">
        <v>0.64000000000000012</v>
      </c>
      <c r="I894" s="798"/>
      <c r="J894" s="814"/>
    </row>
    <row r="895" spans="1:10" x14ac:dyDescent="0.2">
      <c r="A895" s="179" t="s">
        <v>533</v>
      </c>
      <c r="B895" s="805"/>
      <c r="C895" s="806"/>
      <c r="D895" s="806"/>
      <c r="E895" s="806"/>
      <c r="F895" s="806"/>
      <c r="G895" s="807"/>
      <c r="H895" s="820">
        <v>3.8400000000000007</v>
      </c>
      <c r="I895" s="821"/>
      <c r="J895" s="815"/>
    </row>
    <row r="896" spans="1:10" ht="24.75" customHeight="1" x14ac:dyDescent="0.2">
      <c r="B896" s="592" t="s">
        <v>887</v>
      </c>
      <c r="C896" s="592" t="s">
        <v>626</v>
      </c>
      <c r="D896" s="802" t="s">
        <v>684</v>
      </c>
      <c r="E896" s="803"/>
      <c r="F896" s="803"/>
      <c r="G896" s="803"/>
      <c r="H896" s="803"/>
      <c r="I896" s="804"/>
      <c r="J896" s="592" t="s">
        <v>98</v>
      </c>
    </row>
    <row r="897" spans="1:10" x14ac:dyDescent="0.2">
      <c r="B897" s="808" t="s">
        <v>153</v>
      </c>
      <c r="C897" s="809"/>
      <c r="D897" s="809"/>
      <c r="E897" s="809"/>
      <c r="F897" s="809"/>
      <c r="G897" s="810"/>
      <c r="H897" s="811" t="s">
        <v>32</v>
      </c>
      <c r="I897" s="812"/>
      <c r="J897" s="575" t="s">
        <v>157</v>
      </c>
    </row>
    <row r="898" spans="1:10" x14ac:dyDescent="0.2">
      <c r="B898" s="799"/>
      <c r="C898" s="800"/>
      <c r="D898" s="800"/>
      <c r="E898" s="800"/>
      <c r="F898" s="800"/>
      <c r="G898" s="801"/>
      <c r="H898" s="797">
        <v>1</v>
      </c>
      <c r="I898" s="798"/>
      <c r="J898" s="594" t="s">
        <v>31</v>
      </c>
    </row>
    <row r="899" spans="1:10" x14ac:dyDescent="0.2">
      <c r="A899" s="179" t="s">
        <v>887</v>
      </c>
      <c r="B899" s="805" t="s">
        <v>158</v>
      </c>
      <c r="C899" s="806"/>
      <c r="D899" s="806"/>
      <c r="E899" s="806"/>
      <c r="F899" s="806"/>
      <c r="G899" s="807"/>
      <c r="H899" s="820">
        <v>1</v>
      </c>
      <c r="I899" s="821"/>
      <c r="J899" s="603"/>
    </row>
    <row r="900" spans="1:10" ht="26.25" customHeight="1" x14ac:dyDescent="0.2">
      <c r="B900" s="592" t="s">
        <v>1175</v>
      </c>
      <c r="C900" s="592" t="s">
        <v>612</v>
      </c>
      <c r="D900" s="802" t="s">
        <v>1299</v>
      </c>
      <c r="E900" s="803"/>
      <c r="F900" s="803"/>
      <c r="G900" s="803"/>
      <c r="H900" s="803"/>
      <c r="I900" s="804"/>
      <c r="J900" s="592" t="s">
        <v>98</v>
      </c>
    </row>
    <row r="901" spans="1:10" x14ac:dyDescent="0.2">
      <c r="B901" s="808" t="s">
        <v>153</v>
      </c>
      <c r="C901" s="809"/>
      <c r="D901" s="809"/>
      <c r="E901" s="809"/>
      <c r="F901" s="809"/>
      <c r="G901" s="810"/>
      <c r="H901" s="811" t="s">
        <v>32</v>
      </c>
      <c r="I901" s="812"/>
      <c r="J901" s="575" t="s">
        <v>157</v>
      </c>
    </row>
    <row r="902" spans="1:10" x14ac:dyDescent="0.2">
      <c r="B902" s="799"/>
      <c r="C902" s="800"/>
      <c r="D902" s="800"/>
      <c r="E902" s="800"/>
      <c r="F902" s="800"/>
      <c r="G902" s="801"/>
      <c r="H902" s="797">
        <v>1</v>
      </c>
      <c r="I902" s="798"/>
      <c r="J902" s="594" t="s">
        <v>31</v>
      </c>
    </row>
    <row r="903" spans="1:10" x14ac:dyDescent="0.2">
      <c r="A903" s="179" t="s">
        <v>1175</v>
      </c>
      <c r="B903" s="805" t="s">
        <v>158</v>
      </c>
      <c r="C903" s="806"/>
      <c r="D903" s="806"/>
      <c r="E903" s="806"/>
      <c r="F903" s="806"/>
      <c r="G903" s="807"/>
      <c r="H903" s="880">
        <v>1</v>
      </c>
      <c r="I903" s="881"/>
      <c r="J903" s="603"/>
    </row>
    <row r="904" spans="1:10" ht="26.25" customHeight="1" x14ac:dyDescent="0.2">
      <c r="B904" s="592" t="s">
        <v>1176</v>
      </c>
      <c r="C904" s="592">
        <v>2001003044</v>
      </c>
      <c r="D904" s="802" t="s">
        <v>1856</v>
      </c>
      <c r="E904" s="803"/>
      <c r="F904" s="803"/>
      <c r="G904" s="803"/>
      <c r="H904" s="803"/>
      <c r="I904" s="804"/>
      <c r="J904" s="592" t="s">
        <v>98</v>
      </c>
    </row>
    <row r="905" spans="1:10" x14ac:dyDescent="0.2">
      <c r="B905" s="808" t="s">
        <v>153</v>
      </c>
      <c r="C905" s="809"/>
      <c r="D905" s="809"/>
      <c r="E905" s="809"/>
      <c r="F905" s="809"/>
      <c r="G905" s="810"/>
      <c r="H905" s="811" t="s">
        <v>32</v>
      </c>
      <c r="I905" s="812"/>
      <c r="J905" s="575" t="s">
        <v>157</v>
      </c>
    </row>
    <row r="906" spans="1:10" x14ac:dyDescent="0.2">
      <c r="B906" s="799" t="s">
        <v>110</v>
      </c>
      <c r="C906" s="800"/>
      <c r="D906" s="800"/>
      <c r="E906" s="800"/>
      <c r="F906" s="800"/>
      <c r="G906" s="801"/>
      <c r="H906" s="797">
        <v>24</v>
      </c>
      <c r="I906" s="798"/>
      <c r="J906" s="594" t="s">
        <v>31</v>
      </c>
    </row>
    <row r="907" spans="1:10" x14ac:dyDescent="0.2">
      <c r="A907" s="179" t="s">
        <v>1176</v>
      </c>
      <c r="B907" s="805" t="s">
        <v>158</v>
      </c>
      <c r="C907" s="806"/>
      <c r="D907" s="806"/>
      <c r="E907" s="806"/>
      <c r="F907" s="806"/>
      <c r="G907" s="807"/>
      <c r="H907" s="820">
        <v>24</v>
      </c>
      <c r="I907" s="821"/>
      <c r="J907" s="603"/>
    </row>
    <row r="908" spans="1:10" ht="12.75" customHeight="1" x14ac:dyDescent="0.2">
      <c r="B908" s="592" t="s">
        <v>1177</v>
      </c>
      <c r="C908" s="592">
        <v>1101002032</v>
      </c>
      <c r="D908" s="802" t="s">
        <v>1857</v>
      </c>
      <c r="E908" s="803"/>
      <c r="F908" s="803"/>
      <c r="G908" s="803"/>
      <c r="H908" s="803"/>
      <c r="I908" s="804"/>
      <c r="J908" s="592" t="s">
        <v>115</v>
      </c>
    </row>
    <row r="909" spans="1:10" x14ac:dyDescent="0.2">
      <c r="B909" s="808" t="s">
        <v>153</v>
      </c>
      <c r="C909" s="809"/>
      <c r="D909" s="809"/>
      <c r="E909" s="809"/>
      <c r="F909" s="809"/>
      <c r="G909" s="810"/>
      <c r="H909" s="811" t="s">
        <v>160</v>
      </c>
      <c r="I909" s="812"/>
      <c r="J909" s="575" t="s">
        <v>157</v>
      </c>
    </row>
    <row r="910" spans="1:10" x14ac:dyDescent="0.2">
      <c r="B910" s="799"/>
      <c r="C910" s="800"/>
      <c r="D910" s="800"/>
      <c r="E910" s="800"/>
      <c r="F910" s="800"/>
      <c r="G910" s="801"/>
      <c r="H910" s="797">
        <v>6</v>
      </c>
      <c r="I910" s="798"/>
      <c r="J910" s="594" t="s">
        <v>31</v>
      </c>
    </row>
    <row r="911" spans="1:10" x14ac:dyDescent="0.2">
      <c r="A911" s="179" t="s">
        <v>1177</v>
      </c>
      <c r="B911" s="805" t="s">
        <v>158</v>
      </c>
      <c r="C911" s="806"/>
      <c r="D911" s="806"/>
      <c r="E911" s="806"/>
      <c r="F911" s="806"/>
      <c r="G911" s="807"/>
      <c r="H911" s="820">
        <v>6</v>
      </c>
      <c r="I911" s="821"/>
      <c r="J911" s="603"/>
    </row>
    <row r="912" spans="1:10" ht="26.25" customHeight="1" x14ac:dyDescent="0.2">
      <c r="B912" s="592" t="s">
        <v>1178</v>
      </c>
      <c r="C912" s="592">
        <v>1301004016</v>
      </c>
      <c r="D912" s="802" t="s">
        <v>1858</v>
      </c>
      <c r="E912" s="803"/>
      <c r="F912" s="803"/>
      <c r="G912" s="803"/>
      <c r="H912" s="803"/>
      <c r="I912" s="804"/>
      <c r="J912" s="592" t="s">
        <v>98</v>
      </c>
    </row>
    <row r="913" spans="1:12" x14ac:dyDescent="0.2">
      <c r="B913" s="808" t="s">
        <v>153</v>
      </c>
      <c r="C913" s="809"/>
      <c r="D913" s="809"/>
      <c r="E913" s="809"/>
      <c r="F913" s="809"/>
      <c r="G913" s="810"/>
      <c r="H913" s="811" t="s">
        <v>32</v>
      </c>
      <c r="I913" s="812"/>
      <c r="J913" s="575" t="s">
        <v>157</v>
      </c>
    </row>
    <row r="914" spans="1:12" x14ac:dyDescent="0.2">
      <c r="B914" s="799"/>
      <c r="C914" s="800"/>
      <c r="D914" s="800"/>
      <c r="E914" s="800"/>
      <c r="F914" s="800"/>
      <c r="G914" s="801"/>
      <c r="H914" s="797">
        <v>1</v>
      </c>
      <c r="I914" s="798"/>
      <c r="J914" s="594" t="s">
        <v>31</v>
      </c>
    </row>
    <row r="915" spans="1:12" x14ac:dyDescent="0.2">
      <c r="A915" s="179" t="s">
        <v>1178</v>
      </c>
      <c r="B915" s="805" t="s">
        <v>158</v>
      </c>
      <c r="C915" s="806"/>
      <c r="D915" s="806"/>
      <c r="E915" s="806"/>
      <c r="F915" s="806"/>
      <c r="G915" s="807"/>
      <c r="H915" s="820">
        <v>1</v>
      </c>
      <c r="I915" s="821"/>
      <c r="J915" s="603"/>
    </row>
    <row r="916" spans="1:12" ht="12.75" customHeight="1" x14ac:dyDescent="0.2">
      <c r="B916" s="592" t="s">
        <v>1179</v>
      </c>
      <c r="C916" s="592" t="s">
        <v>643</v>
      </c>
      <c r="D916" s="802" t="s">
        <v>967</v>
      </c>
      <c r="E916" s="803"/>
      <c r="F916" s="803"/>
      <c r="G916" s="803"/>
      <c r="H916" s="803"/>
      <c r="I916" s="804"/>
      <c r="J916" s="592" t="s">
        <v>36</v>
      </c>
    </row>
    <row r="917" spans="1:12" x14ac:dyDescent="0.2">
      <c r="B917" s="808" t="s">
        <v>153</v>
      </c>
      <c r="C917" s="809"/>
      <c r="D917" s="809"/>
      <c r="E917" s="809"/>
      <c r="F917" s="809"/>
      <c r="G917" s="810"/>
      <c r="H917" s="811" t="s">
        <v>156</v>
      </c>
      <c r="I917" s="812"/>
      <c r="J917" s="575" t="s">
        <v>157</v>
      </c>
    </row>
    <row r="918" spans="1:12" x14ac:dyDescent="0.2">
      <c r="B918" s="799"/>
      <c r="C918" s="800"/>
      <c r="D918" s="800"/>
      <c r="E918" s="800"/>
      <c r="F918" s="800"/>
      <c r="G918" s="801"/>
      <c r="H918" s="797">
        <v>49.528000000000006</v>
      </c>
      <c r="I918" s="798"/>
      <c r="J918" s="594" t="s">
        <v>31</v>
      </c>
    </row>
    <row r="919" spans="1:12" x14ac:dyDescent="0.2">
      <c r="A919" s="179" t="s">
        <v>1179</v>
      </c>
      <c r="B919" s="805" t="s">
        <v>158</v>
      </c>
      <c r="C919" s="806"/>
      <c r="D919" s="806"/>
      <c r="E919" s="806"/>
      <c r="F919" s="806"/>
      <c r="G919" s="807"/>
      <c r="H919" s="820">
        <v>49.528000000000006</v>
      </c>
      <c r="I919" s="821"/>
      <c r="J919" s="603"/>
    </row>
    <row r="920" spans="1:12" ht="12.75" customHeight="1" x14ac:dyDescent="0.2">
      <c r="B920" s="592" t="s">
        <v>1180</v>
      </c>
      <c r="C920" s="592" t="s">
        <v>644</v>
      </c>
      <c r="D920" s="802" t="s">
        <v>970</v>
      </c>
      <c r="E920" s="803"/>
      <c r="F920" s="803"/>
      <c r="G920" s="803"/>
      <c r="H920" s="803"/>
      <c r="I920" s="804"/>
      <c r="J920" s="592" t="s">
        <v>98</v>
      </c>
    </row>
    <row r="921" spans="1:12" x14ac:dyDescent="0.2">
      <c r="B921" s="808" t="s">
        <v>153</v>
      </c>
      <c r="C921" s="809"/>
      <c r="D921" s="809"/>
      <c r="E921" s="809"/>
      <c r="F921" s="809"/>
      <c r="G921" s="810"/>
      <c r="H921" s="811" t="s">
        <v>32</v>
      </c>
      <c r="I921" s="812"/>
      <c r="J921" s="575" t="s">
        <v>157</v>
      </c>
    </row>
    <row r="922" spans="1:12" x14ac:dyDescent="0.2">
      <c r="B922" s="799"/>
      <c r="C922" s="800"/>
      <c r="D922" s="800"/>
      <c r="E922" s="800"/>
      <c r="F922" s="800"/>
      <c r="G922" s="801"/>
      <c r="H922" s="797">
        <v>1</v>
      </c>
      <c r="I922" s="798"/>
      <c r="J922" s="594" t="s">
        <v>31</v>
      </c>
    </row>
    <row r="923" spans="1:12" x14ac:dyDescent="0.2">
      <c r="A923" s="179" t="s">
        <v>1180</v>
      </c>
      <c r="B923" s="805" t="s">
        <v>158</v>
      </c>
      <c r="C923" s="806"/>
      <c r="D923" s="806"/>
      <c r="E923" s="806"/>
      <c r="F923" s="806"/>
      <c r="G923" s="807"/>
      <c r="H923" s="820">
        <v>1</v>
      </c>
      <c r="I923" s="821"/>
      <c r="J923" s="603"/>
    </row>
    <row r="924" spans="1:12" x14ac:dyDescent="0.2">
      <c r="B924" s="629" t="s">
        <v>889</v>
      </c>
      <c r="C924" s="573"/>
      <c r="D924" s="833" t="s">
        <v>566</v>
      </c>
      <c r="E924" s="833"/>
      <c r="F924" s="833"/>
      <c r="G924" s="833"/>
      <c r="H924" s="833"/>
      <c r="I924" s="833"/>
      <c r="J924" s="574"/>
    </row>
    <row r="925" spans="1:12" ht="12.75" customHeight="1" x14ac:dyDescent="0.2">
      <c r="B925" s="592" t="s">
        <v>888</v>
      </c>
      <c r="C925" s="592">
        <v>90777</v>
      </c>
      <c r="D925" s="802" t="s">
        <v>1859</v>
      </c>
      <c r="E925" s="803"/>
      <c r="F925" s="803"/>
      <c r="G925" s="803"/>
      <c r="H925" s="803"/>
      <c r="I925" s="804"/>
      <c r="J925" s="592" t="s">
        <v>1860</v>
      </c>
      <c r="L925" s="191">
        <v>4.1624866436001287E-2</v>
      </c>
    </row>
    <row r="926" spans="1:12" x14ac:dyDescent="0.2">
      <c r="B926" s="611" t="s">
        <v>153</v>
      </c>
      <c r="C926" s="613"/>
      <c r="D926" s="609" t="s">
        <v>534</v>
      </c>
      <c r="E926" s="609" t="s">
        <v>535</v>
      </c>
      <c r="F926" s="614" t="s">
        <v>536</v>
      </c>
      <c r="G926" s="611" t="s">
        <v>537</v>
      </c>
      <c r="H926" s="896" t="s">
        <v>538</v>
      </c>
      <c r="I926" s="897"/>
      <c r="J926" s="611" t="s">
        <v>157</v>
      </c>
    </row>
    <row r="927" spans="1:12" x14ac:dyDescent="0.2">
      <c r="B927" s="898" t="s">
        <v>158</v>
      </c>
      <c r="C927" s="899"/>
      <c r="D927" s="623">
        <v>12</v>
      </c>
      <c r="E927" s="623">
        <v>7</v>
      </c>
      <c r="F927" s="623">
        <v>1</v>
      </c>
      <c r="G927" s="623">
        <v>4</v>
      </c>
      <c r="H927" s="900">
        <v>336</v>
      </c>
      <c r="I927" s="901"/>
      <c r="J927" s="268" t="s">
        <v>539</v>
      </c>
    </row>
    <row r="928" spans="1:12" x14ac:dyDescent="0.2">
      <c r="A928" s="179" t="s">
        <v>888</v>
      </c>
      <c r="B928" s="885" t="s">
        <v>158</v>
      </c>
      <c r="C928" s="886"/>
      <c r="D928" s="886"/>
      <c r="E928" s="886"/>
      <c r="F928" s="886"/>
      <c r="G928" s="887"/>
      <c r="H928" s="888">
        <v>336</v>
      </c>
      <c r="I928" s="889"/>
      <c r="J928" s="615"/>
    </row>
    <row r="929" spans="1:10" ht="12.75" customHeight="1" x14ac:dyDescent="0.2">
      <c r="B929" s="592" t="s">
        <v>1181</v>
      </c>
      <c r="C929" s="592">
        <v>90780</v>
      </c>
      <c r="D929" s="802" t="s">
        <v>1862</v>
      </c>
      <c r="E929" s="803"/>
      <c r="F929" s="803"/>
      <c r="G929" s="803"/>
      <c r="H929" s="803"/>
      <c r="I929" s="804"/>
      <c r="J929" s="592" t="s">
        <v>1860</v>
      </c>
    </row>
    <row r="930" spans="1:10" x14ac:dyDescent="0.2">
      <c r="B930" s="611" t="s">
        <v>153</v>
      </c>
      <c r="C930" s="613"/>
      <c r="D930" s="609" t="s">
        <v>534</v>
      </c>
      <c r="E930" s="609" t="s">
        <v>535</v>
      </c>
      <c r="F930" s="614" t="s">
        <v>536</v>
      </c>
      <c r="G930" s="611" t="s">
        <v>537</v>
      </c>
      <c r="H930" s="896" t="s">
        <v>538</v>
      </c>
      <c r="I930" s="897"/>
      <c r="J930" s="611" t="s">
        <v>157</v>
      </c>
    </row>
    <row r="931" spans="1:10" x14ac:dyDescent="0.2">
      <c r="B931" s="898" t="s">
        <v>158</v>
      </c>
      <c r="C931" s="899"/>
      <c r="D931" s="623">
        <v>12</v>
      </c>
      <c r="E931" s="623">
        <v>8</v>
      </c>
      <c r="F931" s="623">
        <v>3</v>
      </c>
      <c r="G931" s="623">
        <v>4</v>
      </c>
      <c r="H931" s="900">
        <v>1152</v>
      </c>
      <c r="I931" s="901"/>
      <c r="J931" s="268" t="s">
        <v>539</v>
      </c>
    </row>
    <row r="932" spans="1:10" x14ac:dyDescent="0.2">
      <c r="A932" s="179" t="s">
        <v>1181</v>
      </c>
      <c r="B932" s="885" t="s">
        <v>158</v>
      </c>
      <c r="C932" s="886"/>
      <c r="D932" s="886"/>
      <c r="E932" s="886"/>
      <c r="F932" s="886"/>
      <c r="G932" s="887"/>
      <c r="H932" s="888">
        <v>1152</v>
      </c>
      <c r="I932" s="889"/>
      <c r="J932" s="615"/>
    </row>
    <row r="933" spans="1:10" x14ac:dyDescent="0.2">
      <c r="B933" s="629" t="s">
        <v>1182</v>
      </c>
      <c r="C933" s="573"/>
      <c r="D933" s="833" t="s">
        <v>567</v>
      </c>
      <c r="E933" s="833"/>
      <c r="F933" s="833"/>
      <c r="G933" s="833"/>
      <c r="H933" s="833"/>
      <c r="I933" s="833"/>
      <c r="J933" s="574"/>
    </row>
    <row r="934" spans="1:10" x14ac:dyDescent="0.2">
      <c r="B934" s="592" t="s">
        <v>1183</v>
      </c>
      <c r="C934" s="592">
        <v>2201000010</v>
      </c>
      <c r="D934" s="802" t="s">
        <v>1864</v>
      </c>
      <c r="E934" s="803"/>
      <c r="F934" s="803"/>
      <c r="G934" s="803"/>
      <c r="H934" s="803"/>
      <c r="I934" s="804"/>
      <c r="J934" s="592" t="s">
        <v>36</v>
      </c>
    </row>
    <row r="935" spans="1:10" x14ac:dyDescent="0.2">
      <c r="B935" s="808" t="s">
        <v>153</v>
      </c>
      <c r="C935" s="809"/>
      <c r="D935" s="809"/>
      <c r="E935" s="809"/>
      <c r="F935" s="809"/>
      <c r="G935" s="810"/>
      <c r="H935" s="811" t="s">
        <v>156</v>
      </c>
      <c r="I935" s="812"/>
      <c r="J935" s="575" t="s">
        <v>157</v>
      </c>
    </row>
    <row r="936" spans="1:10" x14ac:dyDescent="0.2">
      <c r="B936" s="799" t="s">
        <v>451</v>
      </c>
      <c r="C936" s="800"/>
      <c r="D936" s="800"/>
      <c r="E936" s="800"/>
      <c r="F936" s="800"/>
      <c r="G936" s="801"/>
      <c r="H936" s="797">
        <v>309.71000000000004</v>
      </c>
      <c r="I936" s="798"/>
      <c r="J936" s="594" t="s">
        <v>207</v>
      </c>
    </row>
    <row r="937" spans="1:10" x14ac:dyDescent="0.2">
      <c r="A937" s="179" t="s">
        <v>1183</v>
      </c>
      <c r="B937" s="805" t="s">
        <v>158</v>
      </c>
      <c r="C937" s="806"/>
      <c r="D937" s="806"/>
      <c r="E937" s="806"/>
      <c r="F937" s="806"/>
      <c r="G937" s="807"/>
      <c r="H937" s="820">
        <v>309.71000000000004</v>
      </c>
      <c r="I937" s="821"/>
      <c r="J937" s="603"/>
    </row>
    <row r="938" spans="1:10" ht="12.75" customHeight="1" x14ac:dyDescent="0.2">
      <c r="B938" s="592" t="s">
        <v>1244</v>
      </c>
      <c r="C938" s="592">
        <v>201002161</v>
      </c>
      <c r="D938" s="802" t="s">
        <v>1378</v>
      </c>
      <c r="E938" s="803"/>
      <c r="F938" s="803"/>
      <c r="G938" s="803"/>
      <c r="H938" s="803"/>
      <c r="I938" s="804"/>
      <c r="J938" s="592" t="s">
        <v>98</v>
      </c>
    </row>
    <row r="939" spans="1:10" x14ac:dyDescent="0.2">
      <c r="B939" s="822" t="s">
        <v>153</v>
      </c>
      <c r="C939" s="822"/>
      <c r="D939" s="822"/>
      <c r="E939" s="822"/>
      <c r="F939" s="822"/>
      <c r="G939" s="822"/>
      <c r="H939" s="823" t="s">
        <v>32</v>
      </c>
      <c r="I939" s="823"/>
      <c r="J939" s="575" t="s">
        <v>157</v>
      </c>
    </row>
    <row r="940" spans="1:10" x14ac:dyDescent="0.2">
      <c r="B940" s="792"/>
      <c r="C940" s="792"/>
      <c r="D940" s="792"/>
      <c r="E940" s="792"/>
      <c r="F940" s="792"/>
      <c r="G940" s="792"/>
      <c r="H940" s="793">
        <v>5</v>
      </c>
      <c r="I940" s="794"/>
      <c r="J940" s="594" t="s">
        <v>32</v>
      </c>
    </row>
    <row r="941" spans="1:10" x14ac:dyDescent="0.2">
      <c r="A941" s="179" t="s">
        <v>1244</v>
      </c>
      <c r="B941" s="795" t="s">
        <v>158</v>
      </c>
      <c r="C941" s="795"/>
      <c r="D941" s="795"/>
      <c r="E941" s="795"/>
      <c r="F941" s="795"/>
      <c r="G941" s="795"/>
      <c r="H941" s="796">
        <v>5</v>
      </c>
      <c r="I941" s="796"/>
      <c r="J941" s="603"/>
    </row>
    <row r="942" spans="1:10" x14ac:dyDescent="0.2">
      <c r="B942" s="169"/>
      <c r="C942" s="169"/>
      <c r="D942" s="169"/>
      <c r="E942" s="169"/>
      <c r="F942" s="169"/>
      <c r="G942" s="169"/>
      <c r="H942" s="169"/>
      <c r="I942" s="169"/>
      <c r="J942" s="169"/>
    </row>
    <row r="943" spans="1:10" x14ac:dyDescent="0.2">
      <c r="B943" s="169"/>
      <c r="C943" s="169"/>
      <c r="D943" s="169"/>
      <c r="E943" s="169"/>
      <c r="F943" s="169"/>
      <c r="G943" s="169"/>
      <c r="H943" s="169"/>
      <c r="I943" s="169"/>
      <c r="J943" s="169"/>
    </row>
    <row r="944" spans="1:10" x14ac:dyDescent="0.2">
      <c r="B944" s="169"/>
      <c r="C944" s="169"/>
      <c r="D944" s="169"/>
      <c r="E944" s="169"/>
      <c r="F944" s="169"/>
      <c r="G944" s="169"/>
      <c r="H944" s="169"/>
      <c r="I944" s="169"/>
      <c r="J944" s="169"/>
    </row>
    <row r="945" s="169" customFormat="1" x14ac:dyDescent="0.2"/>
    <row r="946" s="169" customFormat="1" x14ac:dyDescent="0.2"/>
    <row r="947" s="169" customFormat="1" x14ac:dyDescent="0.2"/>
    <row r="948" s="169" customFormat="1" x14ac:dyDescent="0.2"/>
  </sheetData>
  <mergeCells count="1463">
    <mergeCell ref="J227:J229"/>
    <mergeCell ref="B284:H284"/>
    <mergeCell ref="B285:H285"/>
    <mergeCell ref="B329:H329"/>
    <mergeCell ref="B331:H331"/>
    <mergeCell ref="D197:I197"/>
    <mergeCell ref="B232:H232"/>
    <mergeCell ref="B210:H210"/>
    <mergeCell ref="B283:H283"/>
    <mergeCell ref="J283:J285"/>
    <mergeCell ref="B209:H209"/>
    <mergeCell ref="D202:I202"/>
    <mergeCell ref="B215:H215"/>
    <mergeCell ref="B221:H221"/>
    <mergeCell ref="D220:I220"/>
    <mergeCell ref="B189:H189"/>
    <mergeCell ref="B190:H190"/>
    <mergeCell ref="B191:H191"/>
    <mergeCell ref="B198:F198"/>
    <mergeCell ref="B314:H314"/>
    <mergeCell ref="J314:J316"/>
    <mergeCell ref="B3:C5"/>
    <mergeCell ref="B157:D157"/>
    <mergeCell ref="G157:H157"/>
    <mergeCell ref="D176:I176"/>
    <mergeCell ref="B177:H177"/>
    <mergeCell ref="B178:H178"/>
    <mergeCell ref="H615:I615"/>
    <mergeCell ref="E606:G606"/>
    <mergeCell ref="B578:G578"/>
    <mergeCell ref="H578:I578"/>
    <mergeCell ref="B554:G554"/>
    <mergeCell ref="D347:I347"/>
    <mergeCell ref="B338:H338"/>
    <mergeCell ref="H808:I808"/>
    <mergeCell ref="F809:G809"/>
    <mergeCell ref="B714:G714"/>
    <mergeCell ref="H827:I827"/>
    <mergeCell ref="D687:I687"/>
    <mergeCell ref="H796:I796"/>
    <mergeCell ref="H813:I813"/>
    <mergeCell ref="H783:I783"/>
    <mergeCell ref="B185:H185"/>
    <mergeCell ref="B248:H248"/>
    <mergeCell ref="D335:I335"/>
    <mergeCell ref="B187:H187"/>
    <mergeCell ref="D188:I188"/>
    <mergeCell ref="D225:I225"/>
    <mergeCell ref="B226:H226"/>
    <mergeCell ref="B227:H227"/>
    <mergeCell ref="J236:J237"/>
    <mergeCell ref="B237:H237"/>
    <mergeCell ref="B169:H169"/>
    <mergeCell ref="D192:I192"/>
    <mergeCell ref="H695:I695"/>
    <mergeCell ref="B676:G676"/>
    <mergeCell ref="B267:H267"/>
    <mergeCell ref="B278:H278"/>
    <mergeCell ref="B290:H290"/>
    <mergeCell ref="B170:H170"/>
    <mergeCell ref="J200:J201"/>
    <mergeCell ref="J186:J187"/>
    <mergeCell ref="B183:H183"/>
    <mergeCell ref="J194:J195"/>
    <mergeCell ref="E617:G617"/>
    <mergeCell ref="E605:G605"/>
    <mergeCell ref="D575:I575"/>
    <mergeCell ref="B576:G576"/>
    <mergeCell ref="H576:I576"/>
    <mergeCell ref="B655:G655"/>
    <mergeCell ref="H689:I689"/>
    <mergeCell ref="B690:G690"/>
    <mergeCell ref="B678:G678"/>
    <mergeCell ref="D688:I688"/>
    <mergeCell ref="H678:I678"/>
    <mergeCell ref="B341:H341"/>
    <mergeCell ref="B336:H336"/>
    <mergeCell ref="B193:H193"/>
    <mergeCell ref="J178:J179"/>
    <mergeCell ref="J204:J206"/>
    <mergeCell ref="J337:J338"/>
    <mergeCell ref="J209:J210"/>
    <mergeCell ref="E625:G625"/>
    <mergeCell ref="E626:G626"/>
    <mergeCell ref="D659:I659"/>
    <mergeCell ref="E628:G628"/>
    <mergeCell ref="H628:I628"/>
    <mergeCell ref="H626:I626"/>
    <mergeCell ref="E627:G627"/>
    <mergeCell ref="B634:G634"/>
    <mergeCell ref="H634:I634"/>
    <mergeCell ref="B693:G693"/>
    <mergeCell ref="B695:G695"/>
    <mergeCell ref="B689:G689"/>
    <mergeCell ref="B680:G680"/>
    <mergeCell ref="D701:I701"/>
    <mergeCell ref="H667:I667"/>
    <mergeCell ref="H663:I663"/>
    <mergeCell ref="H694:I694"/>
    <mergeCell ref="H676:I676"/>
    <mergeCell ref="B686:G686"/>
    <mergeCell ref="D696:I696"/>
    <mergeCell ref="B697:G697"/>
    <mergeCell ref="H697:I697"/>
    <mergeCell ref="D671:I671"/>
    <mergeCell ref="D670:I670"/>
    <mergeCell ref="D660:I660"/>
    <mergeCell ref="D675:I675"/>
    <mergeCell ref="J768:J769"/>
    <mergeCell ref="B769:G769"/>
    <mergeCell ref="H769:I769"/>
    <mergeCell ref="J760:J761"/>
    <mergeCell ref="D709:I709"/>
    <mergeCell ref="H702:I702"/>
    <mergeCell ref="H710:I710"/>
    <mergeCell ref="B711:G711"/>
    <mergeCell ref="B718:G718"/>
    <mergeCell ref="B716:G716"/>
    <mergeCell ref="H716:I716"/>
    <mergeCell ref="J723:J724"/>
    <mergeCell ref="H739:I739"/>
    <mergeCell ref="J739:J740"/>
    <mergeCell ref="B740:G740"/>
    <mergeCell ref="H740:I740"/>
    <mergeCell ref="J747:J748"/>
    <mergeCell ref="B748:G748"/>
    <mergeCell ref="H732:I732"/>
    <mergeCell ref="H718:I718"/>
    <mergeCell ref="B731:G731"/>
    <mergeCell ref="H731:I731"/>
    <mergeCell ref="H747:I747"/>
    <mergeCell ref="H746:I746"/>
    <mergeCell ref="J715:J716"/>
    <mergeCell ref="D766:I766"/>
    <mergeCell ref="B708:G708"/>
    <mergeCell ref="H767:I767"/>
    <mergeCell ref="B757:G757"/>
    <mergeCell ref="J735:J736"/>
    <mergeCell ref="J703:J704"/>
    <mergeCell ref="J711:J712"/>
    <mergeCell ref="H742:I742"/>
    <mergeCell ref="B742:G742"/>
    <mergeCell ref="B761:G761"/>
    <mergeCell ref="H761:I761"/>
    <mergeCell ref="F818:G818"/>
    <mergeCell ref="H818:I818"/>
    <mergeCell ref="H902:I902"/>
    <mergeCell ref="D833:I833"/>
    <mergeCell ref="H839:I839"/>
    <mergeCell ref="B827:G827"/>
    <mergeCell ref="H840:I840"/>
    <mergeCell ref="H832:I832"/>
    <mergeCell ref="D829:I829"/>
    <mergeCell ref="D894:E894"/>
    <mergeCell ref="H809:I809"/>
    <mergeCell ref="F802:G802"/>
    <mergeCell ref="B828:G828"/>
    <mergeCell ref="D825:I825"/>
    <mergeCell ref="H872:I872"/>
    <mergeCell ref="H879:I879"/>
    <mergeCell ref="B854:D860"/>
    <mergeCell ref="H875:I875"/>
    <mergeCell ref="H865:I865"/>
    <mergeCell ref="F804:G804"/>
    <mergeCell ref="H804:I804"/>
    <mergeCell ref="D799:I799"/>
    <mergeCell ref="D852:I852"/>
    <mergeCell ref="H826:I826"/>
    <mergeCell ref="B813:G813"/>
    <mergeCell ref="B826:G826"/>
    <mergeCell ref="H811:I811"/>
    <mergeCell ref="B784:G784"/>
    <mergeCell ref="C755:E755"/>
    <mergeCell ref="H784:I784"/>
    <mergeCell ref="D896:I896"/>
    <mergeCell ref="H889:I889"/>
    <mergeCell ref="B771:G771"/>
    <mergeCell ref="D891:E891"/>
    <mergeCell ref="H891:I891"/>
    <mergeCell ref="H867:I867"/>
    <mergeCell ref="H876:I876"/>
    <mergeCell ref="B872:D878"/>
    <mergeCell ref="B864:D867"/>
    <mergeCell ref="E858:F858"/>
    <mergeCell ref="E859:F859"/>
    <mergeCell ref="E860:F860"/>
    <mergeCell ref="H877:I877"/>
    <mergeCell ref="H878:I878"/>
    <mergeCell ref="F805:G805"/>
    <mergeCell ref="F806:G806"/>
    <mergeCell ref="H805:I805"/>
    <mergeCell ref="H806:I806"/>
    <mergeCell ref="H812:I812"/>
    <mergeCell ref="F817:G817"/>
    <mergeCell ref="B783:G783"/>
    <mergeCell ref="H776:I776"/>
    <mergeCell ref="D782:I782"/>
    <mergeCell ref="D774:I774"/>
    <mergeCell ref="D778:I778"/>
    <mergeCell ref="B843:C843"/>
    <mergeCell ref="H843:I843"/>
    <mergeCell ref="H617:I617"/>
    <mergeCell ref="E622:G622"/>
    <mergeCell ref="B587:D615"/>
    <mergeCell ref="E615:G615"/>
    <mergeCell ref="J617:J629"/>
    <mergeCell ref="E619:G619"/>
    <mergeCell ref="H619:I619"/>
    <mergeCell ref="E620:G620"/>
    <mergeCell ref="H604:I604"/>
    <mergeCell ref="E596:G596"/>
    <mergeCell ref="H605:I605"/>
    <mergeCell ref="H624:I624"/>
    <mergeCell ref="H611:I611"/>
    <mergeCell ref="B736:G736"/>
    <mergeCell ref="H736:I736"/>
    <mergeCell ref="B738:G738"/>
    <mergeCell ref="H738:I738"/>
    <mergeCell ref="H674:I674"/>
    <mergeCell ref="B667:G667"/>
    <mergeCell ref="H711:I711"/>
    <mergeCell ref="H686:I686"/>
    <mergeCell ref="D679:I679"/>
    <mergeCell ref="H673:I673"/>
    <mergeCell ref="B673:G673"/>
    <mergeCell ref="B668:G668"/>
    <mergeCell ref="B691:G691"/>
    <mergeCell ref="H668:I668"/>
    <mergeCell ref="B706:G706"/>
    <mergeCell ref="H706:I706"/>
    <mergeCell ref="B707:G707"/>
    <mergeCell ref="H707:I707"/>
    <mergeCell ref="B703:G703"/>
    <mergeCell ref="B151:F151"/>
    <mergeCell ref="D439:I439"/>
    <mergeCell ref="B440:G440"/>
    <mergeCell ref="H440:I440"/>
    <mergeCell ref="E501:F501"/>
    <mergeCell ref="E526:F526"/>
    <mergeCell ref="B229:H229"/>
    <mergeCell ref="E527:F527"/>
    <mergeCell ref="E528:F528"/>
    <mergeCell ref="G526:H526"/>
    <mergeCell ref="G527:H527"/>
    <mergeCell ref="G528:H528"/>
    <mergeCell ref="D360:I360"/>
    <mergeCell ref="B361:H361"/>
    <mergeCell ref="B362:H362"/>
    <mergeCell ref="B363:H363"/>
    <mergeCell ref="B460:C460"/>
    <mergeCell ref="H460:I460"/>
    <mergeCell ref="B295:H295"/>
    <mergeCell ref="B291:H291"/>
    <mergeCell ref="D312:I312"/>
    <mergeCell ref="B233:H233"/>
    <mergeCell ref="D308:I308"/>
    <mergeCell ref="D339:I339"/>
    <mergeCell ref="D343:I343"/>
    <mergeCell ref="B413:G413"/>
    <mergeCell ref="D234:I234"/>
    <mergeCell ref="B235:H235"/>
    <mergeCell ref="B236:H236"/>
    <mergeCell ref="B345:H345"/>
    <mergeCell ref="B294:H294"/>
    <mergeCell ref="H420:I420"/>
    <mergeCell ref="H408:I408"/>
    <mergeCell ref="H402:I402"/>
    <mergeCell ref="H378:I378"/>
    <mergeCell ref="D418:I418"/>
    <mergeCell ref="B419:G419"/>
    <mergeCell ref="B415:G415"/>
    <mergeCell ref="D427:I427"/>
    <mergeCell ref="B393:D393"/>
    <mergeCell ref="B411:G411"/>
    <mergeCell ref="H655:I655"/>
    <mergeCell ref="B577:G577"/>
    <mergeCell ref="H577:I577"/>
    <mergeCell ref="B186:H186"/>
    <mergeCell ref="B179:H179"/>
    <mergeCell ref="B195:H195"/>
    <mergeCell ref="B647:G647"/>
    <mergeCell ref="H647:I647"/>
    <mergeCell ref="B648:G648"/>
    <mergeCell ref="H648:I648"/>
    <mergeCell ref="H581:I581"/>
    <mergeCell ref="H616:I616"/>
    <mergeCell ref="B635:G635"/>
    <mergeCell ref="H590:I590"/>
    <mergeCell ref="H563:I563"/>
    <mergeCell ref="E610:G610"/>
    <mergeCell ref="B584:J584"/>
    <mergeCell ref="B639:G639"/>
    <mergeCell ref="H639:I639"/>
    <mergeCell ref="E616:G616"/>
    <mergeCell ref="D929:I929"/>
    <mergeCell ref="E853:F853"/>
    <mergeCell ref="D850:I850"/>
    <mergeCell ref="D851:I851"/>
    <mergeCell ref="H868:I868"/>
    <mergeCell ref="B853:D853"/>
    <mergeCell ref="B861:H861"/>
    <mergeCell ref="B895:G895"/>
    <mergeCell ref="H928:I928"/>
    <mergeCell ref="H828:I828"/>
    <mergeCell ref="B830:G830"/>
    <mergeCell ref="E854:F854"/>
    <mergeCell ref="H903:I903"/>
    <mergeCell ref="F808:G808"/>
    <mergeCell ref="B848:G848"/>
    <mergeCell ref="H890:I890"/>
    <mergeCell ref="H532:I532"/>
    <mergeCell ref="D654:I654"/>
    <mergeCell ref="H541:I541"/>
    <mergeCell ref="B542:G542"/>
    <mergeCell ref="H542:I542"/>
    <mergeCell ref="H564:I564"/>
    <mergeCell ref="B543:G543"/>
    <mergeCell ref="H543:I543"/>
    <mergeCell ref="H588:I588"/>
    <mergeCell ref="H629:I629"/>
    <mergeCell ref="H625:I625"/>
    <mergeCell ref="H724:I724"/>
    <mergeCell ref="B746:G746"/>
    <mergeCell ref="B569:G569"/>
    <mergeCell ref="H569:I569"/>
    <mergeCell ref="E591:G591"/>
    <mergeCell ref="B205:H205"/>
    <mergeCell ref="B214:H214"/>
    <mergeCell ref="F810:G810"/>
    <mergeCell ref="F811:G811"/>
    <mergeCell ref="H810:I810"/>
    <mergeCell ref="D762:I762"/>
    <mergeCell ref="B763:G763"/>
    <mergeCell ref="H763:I763"/>
    <mergeCell ref="H802:I802"/>
    <mergeCell ref="D800:I800"/>
    <mergeCell ref="G502:H502"/>
    <mergeCell ref="G503:H503"/>
    <mergeCell ref="G504:H504"/>
    <mergeCell ref="B475:C492"/>
    <mergeCell ref="B454:D454"/>
    <mergeCell ref="B442:G442"/>
    <mergeCell ref="H723:I723"/>
    <mergeCell ref="B720:G720"/>
    <mergeCell ref="B724:G724"/>
    <mergeCell ref="D705:I705"/>
    <mergeCell ref="B712:G712"/>
    <mergeCell ref="B702:G702"/>
    <mergeCell ref="H444:I444"/>
    <mergeCell ref="B223:H223"/>
    <mergeCell ref="B241:H241"/>
    <mergeCell ref="B301:H301"/>
    <mergeCell ref="B246:H246"/>
    <mergeCell ref="B400:D400"/>
    <mergeCell ref="B357:D357"/>
    <mergeCell ref="H357:I357"/>
    <mergeCell ref="D317:I317"/>
    <mergeCell ref="B436:G436"/>
    <mergeCell ref="B744:G744"/>
    <mergeCell ref="B726:G726"/>
    <mergeCell ref="H726:I726"/>
    <mergeCell ref="B458:C458"/>
    <mergeCell ref="D529:H529"/>
    <mergeCell ref="J441:J442"/>
    <mergeCell ref="B204:H204"/>
    <mergeCell ref="D125:I125"/>
    <mergeCell ref="H728:I728"/>
    <mergeCell ref="B723:G723"/>
    <mergeCell ref="E503:F503"/>
    <mergeCell ref="E504:F504"/>
    <mergeCell ref="E505:F505"/>
    <mergeCell ref="G499:H499"/>
    <mergeCell ref="G500:H500"/>
    <mergeCell ref="G501:H501"/>
    <mergeCell ref="B320:H320"/>
    <mergeCell ref="D321:I321"/>
    <mergeCell ref="E604:G604"/>
    <mergeCell ref="E586:G586"/>
    <mergeCell ref="B704:G704"/>
    <mergeCell ref="H704:I704"/>
    <mergeCell ref="H413:I413"/>
    <mergeCell ref="B412:G412"/>
    <mergeCell ref="H419:I419"/>
    <mergeCell ref="D700:I700"/>
    <mergeCell ref="H600:I600"/>
    <mergeCell ref="H601:I601"/>
    <mergeCell ref="H699:I699"/>
    <mergeCell ref="D642:I642"/>
    <mergeCell ref="B416:G416"/>
    <mergeCell ref="H681:I681"/>
    <mergeCell ref="H734:I734"/>
    <mergeCell ref="B735:G735"/>
    <mergeCell ref="H735:I735"/>
    <mergeCell ref="D725:I725"/>
    <mergeCell ref="B836:G836"/>
    <mergeCell ref="J803:J806"/>
    <mergeCell ref="H451:I451"/>
    <mergeCell ref="J451:J452"/>
    <mergeCell ref="J467:J468"/>
    <mergeCell ref="H635:I635"/>
    <mergeCell ref="D631:I631"/>
    <mergeCell ref="H627:I627"/>
    <mergeCell ref="E595:G595"/>
    <mergeCell ref="H586:I586"/>
    <mergeCell ref="B633:G633"/>
    <mergeCell ref="H592:I592"/>
    <mergeCell ref="E502:F502"/>
    <mergeCell ref="E590:G590"/>
    <mergeCell ref="B558:G558"/>
    <mergeCell ref="H558:I558"/>
    <mergeCell ref="B559:G559"/>
    <mergeCell ref="H559:I559"/>
    <mergeCell ref="D741:I741"/>
    <mergeCell ref="H744:I744"/>
    <mergeCell ref="B772:G772"/>
    <mergeCell ref="F821:G821"/>
    <mergeCell ref="H821:I821"/>
    <mergeCell ref="H835:I835"/>
    <mergeCell ref="B775:G775"/>
    <mergeCell ref="H775:I775"/>
    <mergeCell ref="H748:I748"/>
    <mergeCell ref="H756:I756"/>
    <mergeCell ref="H771:I771"/>
    <mergeCell ref="F812:G812"/>
    <mergeCell ref="J668:J669"/>
    <mergeCell ref="H665:I665"/>
    <mergeCell ref="B441:G441"/>
    <mergeCell ref="H441:I441"/>
    <mergeCell ref="H623:I623"/>
    <mergeCell ref="E624:G624"/>
    <mergeCell ref="D449:I449"/>
    <mergeCell ref="H580:I580"/>
    <mergeCell ref="H597:I597"/>
    <mergeCell ref="D579:I579"/>
    <mergeCell ref="E614:G614"/>
    <mergeCell ref="H614:I614"/>
    <mergeCell ref="E618:G618"/>
    <mergeCell ref="H618:I618"/>
    <mergeCell ref="B466:G466"/>
    <mergeCell ref="J727:J728"/>
    <mergeCell ref="B728:G728"/>
    <mergeCell ref="B694:G694"/>
    <mergeCell ref="B739:G739"/>
    <mergeCell ref="J685:J686"/>
    <mergeCell ref="J690:J691"/>
    <mergeCell ref="J694:J695"/>
    <mergeCell ref="H712:I712"/>
    <mergeCell ref="H714:I714"/>
    <mergeCell ref="J731:J732"/>
    <mergeCell ref="B732:G732"/>
    <mergeCell ref="B730:G730"/>
    <mergeCell ref="D733:I733"/>
    <mergeCell ref="D737:I737"/>
    <mergeCell ref="B734:G734"/>
    <mergeCell ref="J455:J456"/>
    <mergeCell ref="B429:G429"/>
    <mergeCell ref="B445:G445"/>
    <mergeCell ref="B461:C461"/>
    <mergeCell ref="B446:G446"/>
    <mergeCell ref="H455:I455"/>
    <mergeCell ref="B699:G699"/>
    <mergeCell ref="J817:J822"/>
    <mergeCell ref="J719:J720"/>
    <mergeCell ref="H722:I722"/>
    <mergeCell ref="B710:G710"/>
    <mergeCell ref="B776:G776"/>
    <mergeCell ref="B780:G780"/>
    <mergeCell ref="H793:I793"/>
    <mergeCell ref="J743:J744"/>
    <mergeCell ref="B768:G768"/>
    <mergeCell ref="H768:I768"/>
    <mergeCell ref="B779:G779"/>
    <mergeCell ref="B795:G795"/>
    <mergeCell ref="H795:I795"/>
    <mergeCell ref="B796:G796"/>
    <mergeCell ref="H779:I779"/>
    <mergeCell ref="B781:G781"/>
    <mergeCell ref="H781:I781"/>
    <mergeCell ref="B788:G788"/>
    <mergeCell ref="H780:I780"/>
    <mergeCell ref="H785:I785"/>
    <mergeCell ref="B747:G747"/>
    <mergeCell ref="H755:I755"/>
    <mergeCell ref="J764:J765"/>
    <mergeCell ref="B793:G793"/>
    <mergeCell ref="H772:I772"/>
    <mergeCell ref="B532:G532"/>
    <mergeCell ref="B672:G672"/>
    <mergeCell ref="B366:H366"/>
    <mergeCell ref="B388:G388"/>
    <mergeCell ref="H388:I388"/>
    <mergeCell ref="B389:G389"/>
    <mergeCell ref="H389:I389"/>
    <mergeCell ref="B617:D629"/>
    <mergeCell ref="E594:G594"/>
    <mergeCell ref="H669:I669"/>
    <mergeCell ref="H495:I495"/>
    <mergeCell ref="D540:I540"/>
    <mergeCell ref="E506:F506"/>
    <mergeCell ref="B428:G428"/>
    <mergeCell ref="H428:I428"/>
    <mergeCell ref="H598:I598"/>
    <mergeCell ref="B632:G632"/>
    <mergeCell ref="B643:G643"/>
    <mergeCell ref="B644:G644"/>
    <mergeCell ref="H595:I595"/>
    <mergeCell ref="H596:I596"/>
    <mergeCell ref="B468:G468"/>
    <mergeCell ref="B451:E451"/>
    <mergeCell ref="H426:I426"/>
    <mergeCell ref="H424:I424"/>
    <mergeCell ref="B417:G417"/>
    <mergeCell ref="H372:I372"/>
    <mergeCell ref="B394:D398"/>
    <mergeCell ref="B390:G390"/>
    <mergeCell ref="H390:I390"/>
    <mergeCell ref="H395:I395"/>
    <mergeCell ref="H394:I394"/>
    <mergeCell ref="B459:C459"/>
    <mergeCell ref="B470:G470"/>
    <mergeCell ref="H494:I494"/>
    <mergeCell ref="H445:I445"/>
    <mergeCell ref="B421:G421"/>
    <mergeCell ref="B496:G496"/>
    <mergeCell ref="H458:I458"/>
    <mergeCell ref="H459:I459"/>
    <mergeCell ref="H470:I470"/>
    <mergeCell ref="B471:G471"/>
    <mergeCell ref="H471:I471"/>
    <mergeCell ref="H436:I436"/>
    <mergeCell ref="B456:G456"/>
    <mergeCell ref="B473:J473"/>
    <mergeCell ref="B452:G452"/>
    <mergeCell ref="D465:I465"/>
    <mergeCell ref="D493:I493"/>
    <mergeCell ref="J437:J438"/>
    <mergeCell ref="D453:I453"/>
    <mergeCell ref="H466:I466"/>
    <mergeCell ref="D457:I457"/>
    <mergeCell ref="J459:J464"/>
    <mergeCell ref="J475:J492"/>
    <mergeCell ref="H462:I462"/>
    <mergeCell ref="H438:I438"/>
    <mergeCell ref="J495:J496"/>
    <mergeCell ref="H456:I456"/>
    <mergeCell ref="H464:I464"/>
    <mergeCell ref="J445:J446"/>
    <mergeCell ref="H446:I446"/>
    <mergeCell ref="B455:D455"/>
    <mergeCell ref="H472:I472"/>
    <mergeCell ref="J341:J342"/>
    <mergeCell ref="B110:H110"/>
    <mergeCell ref="B322:H322"/>
    <mergeCell ref="B323:H323"/>
    <mergeCell ref="J323:J324"/>
    <mergeCell ref="J305:J307"/>
    <mergeCell ref="B242:H242"/>
    <mergeCell ref="B244:H244"/>
    <mergeCell ref="B261:H261"/>
    <mergeCell ref="J151:J152"/>
    <mergeCell ref="J146:J147"/>
    <mergeCell ref="J166:J167"/>
    <mergeCell ref="B173:H173"/>
    <mergeCell ref="B174:H174"/>
    <mergeCell ref="J174:J175"/>
    <mergeCell ref="J106:J107"/>
    <mergeCell ref="H96:I96"/>
    <mergeCell ref="H99:I99"/>
    <mergeCell ref="B240:H240"/>
    <mergeCell ref="B131:H131"/>
    <mergeCell ref="B124:H124"/>
    <mergeCell ref="B259:H259"/>
    <mergeCell ref="B199:F199"/>
    <mergeCell ref="B318:H318"/>
    <mergeCell ref="D168:I168"/>
    <mergeCell ref="J121:J124"/>
    <mergeCell ref="B146:H146"/>
    <mergeCell ref="B145:H145"/>
    <mergeCell ref="J133:J134"/>
    <mergeCell ref="B134:H134"/>
    <mergeCell ref="B167:H167"/>
    <mergeCell ref="B121:F121"/>
    <mergeCell ref="B165:H165"/>
    <mergeCell ref="D164:I164"/>
    <mergeCell ref="D87:I87"/>
    <mergeCell ref="B212:H212"/>
    <mergeCell ref="C85:E85"/>
    <mergeCell ref="H85:I85"/>
    <mergeCell ref="G72:J72"/>
    <mergeCell ref="G73:J73"/>
    <mergeCell ref="G74:J74"/>
    <mergeCell ref="D130:I130"/>
    <mergeCell ref="B95:G95"/>
    <mergeCell ref="D90:I90"/>
    <mergeCell ref="B86:E86"/>
    <mergeCell ref="D84:I84"/>
    <mergeCell ref="B150:F150"/>
    <mergeCell ref="D108:I108"/>
    <mergeCell ref="B109:H109"/>
    <mergeCell ref="B126:H126"/>
    <mergeCell ref="B127:H127"/>
    <mergeCell ref="B132:H132"/>
    <mergeCell ref="B142:H142"/>
    <mergeCell ref="J110:J111"/>
    <mergeCell ref="B111:H111"/>
    <mergeCell ref="B166:H166"/>
    <mergeCell ref="B120:F120"/>
    <mergeCell ref="B122:F122"/>
    <mergeCell ref="B143:H143"/>
    <mergeCell ref="B128:H128"/>
    <mergeCell ref="B159:H159"/>
    <mergeCell ref="J182:J183"/>
    <mergeCell ref="D144:I144"/>
    <mergeCell ref="D160:I160"/>
    <mergeCell ref="J353:J354"/>
    <mergeCell ref="J222:J224"/>
    <mergeCell ref="J240:J242"/>
    <mergeCell ref="D256:I256"/>
    <mergeCell ref="J366:J367"/>
    <mergeCell ref="C10:H10"/>
    <mergeCell ref="D75:I75"/>
    <mergeCell ref="G70:J70"/>
    <mergeCell ref="G71:J71"/>
    <mergeCell ref="B13:J13"/>
    <mergeCell ref="J425:J426"/>
    <mergeCell ref="B425:G425"/>
    <mergeCell ref="B426:G426"/>
    <mergeCell ref="B424:G424"/>
    <mergeCell ref="H421:I421"/>
    <mergeCell ref="J115:J116"/>
    <mergeCell ref="J394:J398"/>
    <mergeCell ref="J253:J254"/>
    <mergeCell ref="B254:H254"/>
    <mergeCell ref="J155:J159"/>
    <mergeCell ref="B249:H249"/>
    <mergeCell ref="B300:H300"/>
    <mergeCell ref="B305:H305"/>
    <mergeCell ref="D172:I172"/>
    <mergeCell ref="D180:I180"/>
    <mergeCell ref="B78:G78"/>
    <mergeCell ref="H95:I95"/>
    <mergeCell ref="D153:I153"/>
    <mergeCell ref="D113:I113"/>
    <mergeCell ref="D330:I330"/>
    <mergeCell ref="B161:H161"/>
    <mergeCell ref="B162:H162"/>
    <mergeCell ref="J372:J378"/>
    <mergeCell ref="B399:J399"/>
    <mergeCell ref="J401:J409"/>
    <mergeCell ref="H386:I386"/>
    <mergeCell ref="H384:I384"/>
    <mergeCell ref="J232:J233"/>
    <mergeCell ref="B250:H250"/>
    <mergeCell ref="B324:H324"/>
    <mergeCell ref="B316:H316"/>
    <mergeCell ref="B262:H262"/>
    <mergeCell ref="B275:H275"/>
    <mergeCell ref="H404:I404"/>
    <mergeCell ref="J288:J292"/>
    <mergeCell ref="B292:H292"/>
    <mergeCell ref="B374:D374"/>
    <mergeCell ref="H374:I374"/>
    <mergeCell ref="B359:H359"/>
    <mergeCell ref="E358:G358"/>
    <mergeCell ref="H358:I358"/>
    <mergeCell ref="B299:H299"/>
    <mergeCell ref="B332:H332"/>
    <mergeCell ref="D243:I243"/>
    <mergeCell ref="B289:H289"/>
    <mergeCell ref="B276:H276"/>
    <mergeCell ref="B346:H346"/>
    <mergeCell ref="B348:H348"/>
    <mergeCell ref="B310:H310"/>
    <mergeCell ref="B333:H333"/>
    <mergeCell ref="D325:I325"/>
    <mergeCell ref="H371:I371"/>
    <mergeCell ref="B319:H319"/>
    <mergeCell ref="B367:H367"/>
    <mergeCell ref="B253:H253"/>
    <mergeCell ref="H405:I405"/>
    <mergeCell ref="H406:I406"/>
    <mergeCell ref="H407:I407"/>
    <mergeCell ref="B239:H239"/>
    <mergeCell ref="B222:H222"/>
    <mergeCell ref="B224:H224"/>
    <mergeCell ref="E398:G398"/>
    <mergeCell ref="H398:I398"/>
    <mergeCell ref="H396:I396"/>
    <mergeCell ref="H403:I403"/>
    <mergeCell ref="E409:G409"/>
    <mergeCell ref="H409:I409"/>
    <mergeCell ref="D410:I410"/>
    <mergeCell ref="H411:I411"/>
    <mergeCell ref="D263:I263"/>
    <mergeCell ref="B340:H340"/>
    <mergeCell ref="B266:H266"/>
    <mergeCell ref="B309:H309"/>
    <mergeCell ref="B268:H268"/>
    <mergeCell ref="D230:I230"/>
    <mergeCell ref="B231:H231"/>
    <mergeCell ref="B326:H326"/>
    <mergeCell ref="B302:H302"/>
    <mergeCell ref="B279:H279"/>
    <mergeCell ref="B306:H306"/>
    <mergeCell ref="B315:H315"/>
    <mergeCell ref="B313:H313"/>
    <mergeCell ref="H401:I401"/>
    <mergeCell ref="B375:D375"/>
    <mergeCell ref="H375:I375"/>
    <mergeCell ref="B311:H311"/>
    <mergeCell ref="H416:I416"/>
    <mergeCell ref="J249:J250"/>
    <mergeCell ref="B175:H175"/>
    <mergeCell ref="J327:J329"/>
    <mergeCell ref="J471:J472"/>
    <mergeCell ref="B201:H201"/>
    <mergeCell ref="B203:H203"/>
    <mergeCell ref="J258:J262"/>
    <mergeCell ref="B337:H337"/>
    <mergeCell ref="J319:J320"/>
    <mergeCell ref="D356:I356"/>
    <mergeCell ref="B371:D371"/>
    <mergeCell ref="B358:D358"/>
    <mergeCell ref="D364:I364"/>
    <mergeCell ref="B365:H365"/>
    <mergeCell ref="B327:H327"/>
    <mergeCell ref="D211:I211"/>
    <mergeCell ref="B258:H258"/>
    <mergeCell ref="H381:I381"/>
    <mergeCell ref="D247:I247"/>
    <mergeCell ref="B245:H245"/>
    <mergeCell ref="D351:I351"/>
    <mergeCell ref="J332:J333"/>
    <mergeCell ref="J213:J215"/>
    <mergeCell ref="B257:H257"/>
    <mergeCell ref="D370:I370"/>
    <mergeCell ref="B350:H350"/>
    <mergeCell ref="B352:H352"/>
    <mergeCell ref="B194:H194"/>
    <mergeCell ref="B401:D409"/>
    <mergeCell ref="H400:I400"/>
    <mergeCell ref="J310:J311"/>
    <mergeCell ref="B200:F200"/>
    <mergeCell ref="B342:H342"/>
    <mergeCell ref="D100:I100"/>
    <mergeCell ref="B260:H260"/>
    <mergeCell ref="B349:H349"/>
    <mergeCell ref="B277:H277"/>
    <mergeCell ref="J362:J363"/>
    <mergeCell ref="J300:J302"/>
    <mergeCell ref="B304:H304"/>
    <mergeCell ref="E357:G357"/>
    <mergeCell ref="J265:J269"/>
    <mergeCell ref="D281:I281"/>
    <mergeCell ref="B282:H282"/>
    <mergeCell ref="B269:H269"/>
    <mergeCell ref="D274:I274"/>
    <mergeCell ref="D286:I286"/>
    <mergeCell ref="D293:I293"/>
    <mergeCell ref="D298:I298"/>
    <mergeCell ref="D303:I303"/>
    <mergeCell ref="B287:H287"/>
    <mergeCell ref="B288:H288"/>
    <mergeCell ref="B264:H264"/>
    <mergeCell ref="B307:H307"/>
    <mergeCell ref="B140:H140"/>
    <mergeCell ref="B141:H141"/>
    <mergeCell ref="B114:H114"/>
    <mergeCell ref="G155:H155"/>
    <mergeCell ref="B213:H213"/>
    <mergeCell ref="J141:J143"/>
    <mergeCell ref="B116:H116"/>
    <mergeCell ref="J345:J346"/>
    <mergeCell ref="J349:J350"/>
    <mergeCell ref="B152:H152"/>
    <mergeCell ref="B147:H147"/>
    <mergeCell ref="D149:I149"/>
    <mergeCell ref="B105:H105"/>
    <mergeCell ref="B106:H106"/>
    <mergeCell ref="B107:H107"/>
    <mergeCell ref="G63:J63"/>
    <mergeCell ref="C98:E98"/>
    <mergeCell ref="E31:G31"/>
    <mergeCell ref="B115:H115"/>
    <mergeCell ref="E24:G24"/>
    <mergeCell ref="E25:G25"/>
    <mergeCell ref="E26:G26"/>
    <mergeCell ref="E28:G28"/>
    <mergeCell ref="E32:G32"/>
    <mergeCell ref="E33:G33"/>
    <mergeCell ref="E34:G34"/>
    <mergeCell ref="G60:J60"/>
    <mergeCell ref="D77:I77"/>
    <mergeCell ref="G58:J58"/>
    <mergeCell ref="H88:I88"/>
    <mergeCell ref="B123:F123"/>
    <mergeCell ref="B133:H133"/>
    <mergeCell ref="D97:I97"/>
    <mergeCell ref="B79:G79"/>
    <mergeCell ref="E29:G29"/>
    <mergeCell ref="E42:G42"/>
    <mergeCell ref="E43:G43"/>
    <mergeCell ref="C91:E91"/>
    <mergeCell ref="H29:I29"/>
    <mergeCell ref="B92:E92"/>
    <mergeCell ref="H92:I92"/>
    <mergeCell ref="G59:J59"/>
    <mergeCell ref="G61:J61"/>
    <mergeCell ref="B56:J56"/>
    <mergeCell ref="H86:I86"/>
    <mergeCell ref="C88:E88"/>
    <mergeCell ref="D139:I139"/>
    <mergeCell ref="D93:I93"/>
    <mergeCell ref="H98:I98"/>
    <mergeCell ref="B101:H101"/>
    <mergeCell ref="B102:H102"/>
    <mergeCell ref="B96:G96"/>
    <mergeCell ref="J95:J96"/>
    <mergeCell ref="H94:I94"/>
    <mergeCell ref="J79:J80"/>
    <mergeCell ref="B80:G80"/>
    <mergeCell ref="H80:I80"/>
    <mergeCell ref="D119:I119"/>
    <mergeCell ref="B129:H129"/>
    <mergeCell ref="D135:I135"/>
    <mergeCell ref="B136:H136"/>
    <mergeCell ref="B137:H137"/>
    <mergeCell ref="J127:J129"/>
    <mergeCell ref="B99:E99"/>
    <mergeCell ref="H78:I78"/>
    <mergeCell ref="H91:I91"/>
    <mergeCell ref="B138:H138"/>
    <mergeCell ref="H16:I16"/>
    <mergeCell ref="E16:G16"/>
    <mergeCell ref="E17:G17"/>
    <mergeCell ref="E18:G18"/>
    <mergeCell ref="H17:I17"/>
    <mergeCell ref="H18:I18"/>
    <mergeCell ref="E19:G19"/>
    <mergeCell ref="E21:G21"/>
    <mergeCell ref="H19:I19"/>
    <mergeCell ref="H21:I21"/>
    <mergeCell ref="H22:I22"/>
    <mergeCell ref="H23:I23"/>
    <mergeCell ref="E36:G36"/>
    <mergeCell ref="E37:G37"/>
    <mergeCell ref="H35:I35"/>
    <mergeCell ref="H36:I36"/>
    <mergeCell ref="H37:I37"/>
    <mergeCell ref="E22:G22"/>
    <mergeCell ref="E23:G23"/>
    <mergeCell ref="E30:G30"/>
    <mergeCell ref="E20:G20"/>
    <mergeCell ref="H20:I20"/>
    <mergeCell ref="E27:G27"/>
    <mergeCell ref="H27:I27"/>
    <mergeCell ref="H30:I30"/>
    <mergeCell ref="H31:I31"/>
    <mergeCell ref="H32:I32"/>
    <mergeCell ref="H33:I33"/>
    <mergeCell ref="E35:G35"/>
    <mergeCell ref="H24:I24"/>
    <mergeCell ref="H25:I25"/>
    <mergeCell ref="H26:I26"/>
    <mergeCell ref="J190:J191"/>
    <mergeCell ref="D184:I184"/>
    <mergeCell ref="B206:H206"/>
    <mergeCell ref="D207:I207"/>
    <mergeCell ref="J162:J163"/>
    <mergeCell ref="B163:H163"/>
    <mergeCell ref="B154:H154"/>
    <mergeCell ref="B155:D155"/>
    <mergeCell ref="H34:I34"/>
    <mergeCell ref="E44:G44"/>
    <mergeCell ref="H44:I44"/>
    <mergeCell ref="G66:J66"/>
    <mergeCell ref="G67:J67"/>
    <mergeCell ref="G68:J68"/>
    <mergeCell ref="B83:E83"/>
    <mergeCell ref="H83:I83"/>
    <mergeCell ref="E45:G45"/>
    <mergeCell ref="H45:I45"/>
    <mergeCell ref="D81:I81"/>
    <mergeCell ref="C82:E82"/>
    <mergeCell ref="H82:I82"/>
    <mergeCell ref="G62:J62"/>
    <mergeCell ref="E40:G40"/>
    <mergeCell ref="E41:G41"/>
    <mergeCell ref="G156:H156"/>
    <mergeCell ref="B48:J48"/>
    <mergeCell ref="E38:G38"/>
    <mergeCell ref="E39:G39"/>
    <mergeCell ref="B156:D156"/>
    <mergeCell ref="H79:I79"/>
    <mergeCell ref="G64:J64"/>
    <mergeCell ref="G65:J65"/>
    <mergeCell ref="E499:F499"/>
    <mergeCell ref="B6:J6"/>
    <mergeCell ref="C7:H7"/>
    <mergeCell ref="C8:H8"/>
    <mergeCell ref="C9:H9"/>
    <mergeCell ref="B46:G46"/>
    <mergeCell ref="B15:J15"/>
    <mergeCell ref="H46:I46"/>
    <mergeCell ref="H28:I28"/>
    <mergeCell ref="J102:J103"/>
    <mergeCell ref="B103:H103"/>
    <mergeCell ref="D104:I104"/>
    <mergeCell ref="B94:G94"/>
    <mergeCell ref="H38:I38"/>
    <mergeCell ref="B89:E89"/>
    <mergeCell ref="H89:I89"/>
    <mergeCell ref="H39:I39"/>
    <mergeCell ref="H40:I40"/>
    <mergeCell ref="H41:I41"/>
    <mergeCell ref="H42:I42"/>
    <mergeCell ref="H43:I43"/>
    <mergeCell ref="I7:J7"/>
    <mergeCell ref="I8:J11"/>
    <mergeCell ref="B181:H181"/>
    <mergeCell ref="B182:H182"/>
    <mergeCell ref="J170:J171"/>
    <mergeCell ref="B171:H171"/>
    <mergeCell ref="B158:D158"/>
    <mergeCell ref="G158:H158"/>
    <mergeCell ref="B472:G472"/>
    <mergeCell ref="J381:J382"/>
    <mergeCell ref="B382:G382"/>
    <mergeCell ref="B533:G533"/>
    <mergeCell ref="H496:I496"/>
    <mergeCell ref="B494:G494"/>
    <mergeCell ref="E500:F500"/>
    <mergeCell ref="H562:I562"/>
    <mergeCell ref="B563:G563"/>
    <mergeCell ref="H830:I830"/>
    <mergeCell ref="B562:G562"/>
    <mergeCell ref="B531:G531"/>
    <mergeCell ref="J416:J417"/>
    <mergeCell ref="H450:I450"/>
    <mergeCell ref="B467:G467"/>
    <mergeCell ref="H452:I452"/>
    <mergeCell ref="H467:I467"/>
    <mergeCell ref="H461:I461"/>
    <mergeCell ref="H433:I433"/>
    <mergeCell ref="J433:J434"/>
    <mergeCell ref="B434:G434"/>
    <mergeCell ref="H434:I434"/>
    <mergeCell ref="H429:I429"/>
    <mergeCell ref="B430:G430"/>
    <mergeCell ref="H430:I430"/>
    <mergeCell ref="H468:I468"/>
    <mergeCell ref="D423:I423"/>
    <mergeCell ref="H425:I425"/>
    <mergeCell ref="B462:C462"/>
    <mergeCell ref="J429:J430"/>
    <mergeCell ref="B438:G438"/>
    <mergeCell ref="B463:C463"/>
    <mergeCell ref="C450:E450"/>
    <mergeCell ref="B464:G464"/>
    <mergeCell ref="B698:G698"/>
    <mergeCell ref="B868:G868"/>
    <mergeCell ref="D890:E890"/>
    <mergeCell ref="D862:I862"/>
    <mergeCell ref="B847:G847"/>
    <mergeCell ref="H847:I847"/>
    <mergeCell ref="B922:G922"/>
    <mergeCell ref="H922:I922"/>
    <mergeCell ref="H895:I895"/>
    <mergeCell ref="H927:I927"/>
    <mergeCell ref="B928:G928"/>
    <mergeCell ref="B931:C931"/>
    <mergeCell ref="H931:I931"/>
    <mergeCell ref="D882:I882"/>
    <mergeCell ref="D883:I883"/>
    <mergeCell ref="H873:I873"/>
    <mergeCell ref="H874:I874"/>
    <mergeCell ref="B474:C474"/>
    <mergeCell ref="E603:G603"/>
    <mergeCell ref="E588:G588"/>
    <mergeCell ref="H708:I708"/>
    <mergeCell ref="H864:I864"/>
    <mergeCell ref="H610:I610"/>
    <mergeCell ref="E611:G611"/>
    <mergeCell ref="B499:C499"/>
    <mergeCell ref="D498:I498"/>
    <mergeCell ref="E507:F507"/>
    <mergeCell ref="B832:G832"/>
    <mergeCell ref="D837:I837"/>
    <mergeCell ref="D838:I838"/>
    <mergeCell ref="H834:I834"/>
    <mergeCell ref="B834:G834"/>
    <mergeCell ref="H836:I836"/>
    <mergeCell ref="B913:G913"/>
    <mergeCell ref="H913:I913"/>
    <mergeCell ref="B914:G914"/>
    <mergeCell ref="H914:I914"/>
    <mergeCell ref="B915:G915"/>
    <mergeCell ref="H915:I915"/>
    <mergeCell ref="B906:G906"/>
    <mergeCell ref="H906:I906"/>
    <mergeCell ref="B907:G907"/>
    <mergeCell ref="H907:I907"/>
    <mergeCell ref="D904:I904"/>
    <mergeCell ref="B871:D871"/>
    <mergeCell ref="H871:I871"/>
    <mergeCell ref="H888:I888"/>
    <mergeCell ref="D887:I887"/>
    <mergeCell ref="D920:I920"/>
    <mergeCell ref="B917:G917"/>
    <mergeCell ref="H917:I917"/>
    <mergeCell ref="B918:G918"/>
    <mergeCell ref="H918:I918"/>
    <mergeCell ref="B919:G919"/>
    <mergeCell ref="H919:I919"/>
    <mergeCell ref="H893:I893"/>
    <mergeCell ref="B902:G902"/>
    <mergeCell ref="B897:G897"/>
    <mergeCell ref="H897:I897"/>
    <mergeCell ref="B898:G898"/>
    <mergeCell ref="H898:I898"/>
    <mergeCell ref="B899:G899"/>
    <mergeCell ref="H899:I899"/>
    <mergeCell ref="D885:I885"/>
    <mergeCell ref="D934:I934"/>
    <mergeCell ref="H442:I442"/>
    <mergeCell ref="B551:G551"/>
    <mergeCell ref="B420:G420"/>
    <mergeCell ref="D549:I549"/>
    <mergeCell ref="D881:I881"/>
    <mergeCell ref="D880:I880"/>
    <mergeCell ref="B570:G570"/>
    <mergeCell ref="H570:I570"/>
    <mergeCell ref="H930:I930"/>
    <mergeCell ref="D870:I870"/>
    <mergeCell ref="B888:E888"/>
    <mergeCell ref="H926:I926"/>
    <mergeCell ref="B927:C927"/>
    <mergeCell ref="D924:I924"/>
    <mergeCell ref="D925:I925"/>
    <mergeCell ref="H454:I454"/>
    <mergeCell ref="B905:G905"/>
    <mergeCell ref="H905:I905"/>
    <mergeCell ref="H693:I693"/>
    <mergeCell ref="H892:I892"/>
    <mergeCell ref="F822:G822"/>
    <mergeCell ref="H822:I822"/>
    <mergeCell ref="D884:I884"/>
    <mergeCell ref="H842:I842"/>
    <mergeCell ref="H831:I831"/>
    <mergeCell ref="D889:E889"/>
    <mergeCell ref="H863:I863"/>
    <mergeCell ref="B921:G921"/>
    <mergeCell ref="H921:I921"/>
    <mergeCell ref="B903:G903"/>
    <mergeCell ref="H911:I911"/>
    <mergeCell ref="E857:F857"/>
    <mergeCell ref="H844:I844"/>
    <mergeCell ref="J772:J773"/>
    <mergeCell ref="B773:G773"/>
    <mergeCell ref="H773:I773"/>
    <mergeCell ref="B937:G937"/>
    <mergeCell ref="H937:I937"/>
    <mergeCell ref="B935:G935"/>
    <mergeCell ref="B936:G936"/>
    <mergeCell ref="D933:I933"/>
    <mergeCell ref="H935:I935"/>
    <mergeCell ref="D900:I900"/>
    <mergeCell ref="B901:G901"/>
    <mergeCell ref="H901:I901"/>
    <mergeCell ref="J864:J868"/>
    <mergeCell ref="J854:J861"/>
    <mergeCell ref="J872:J879"/>
    <mergeCell ref="B879:G879"/>
    <mergeCell ref="H936:I936"/>
    <mergeCell ref="B932:G932"/>
    <mergeCell ref="H932:I932"/>
    <mergeCell ref="D892:E892"/>
    <mergeCell ref="B863:D863"/>
    <mergeCell ref="B849:G849"/>
    <mergeCell ref="F803:G803"/>
    <mergeCell ref="H803:I803"/>
    <mergeCell ref="B889:C894"/>
    <mergeCell ref="D886:I886"/>
    <mergeCell ref="B835:G835"/>
    <mergeCell ref="B840:C840"/>
    <mergeCell ref="B831:G831"/>
    <mergeCell ref="H797:I797"/>
    <mergeCell ref="J385:J386"/>
    <mergeCell ref="H397:I397"/>
    <mergeCell ref="J420:J421"/>
    <mergeCell ref="B280:H280"/>
    <mergeCell ref="B386:G386"/>
    <mergeCell ref="D379:I379"/>
    <mergeCell ref="J245:J246"/>
    <mergeCell ref="J295:J296"/>
    <mergeCell ref="B296:H296"/>
    <mergeCell ref="J389:J390"/>
    <mergeCell ref="D387:I387"/>
    <mergeCell ref="B354:H354"/>
    <mergeCell ref="B328:H328"/>
    <mergeCell ref="D443:I443"/>
    <mergeCell ref="B380:G380"/>
    <mergeCell ref="H380:I380"/>
    <mergeCell ref="B381:G381"/>
    <mergeCell ref="H382:I382"/>
    <mergeCell ref="B265:H265"/>
    <mergeCell ref="D435:I435"/>
    <mergeCell ref="D414:I414"/>
    <mergeCell ref="B373:D373"/>
    <mergeCell ref="H373:I373"/>
    <mergeCell ref="H417:I417"/>
    <mergeCell ref="B376:D376"/>
    <mergeCell ref="H376:I376"/>
    <mergeCell ref="J412:J413"/>
    <mergeCell ref="B353:H353"/>
    <mergeCell ref="J276:J280"/>
    <mergeCell ref="B344:H344"/>
    <mergeCell ref="D251:I251"/>
    <mergeCell ref="B378:G378"/>
    <mergeCell ref="B823:G823"/>
    <mergeCell ref="H823:I823"/>
    <mergeCell ref="H849:I849"/>
    <mergeCell ref="H845:I845"/>
    <mergeCell ref="D846:I846"/>
    <mergeCell ref="B845:G845"/>
    <mergeCell ref="J784:J785"/>
    <mergeCell ref="B715:G715"/>
    <mergeCell ref="D717:I717"/>
    <mergeCell ref="H719:I719"/>
    <mergeCell ref="H720:I720"/>
    <mergeCell ref="B722:G722"/>
    <mergeCell ref="B719:G719"/>
    <mergeCell ref="B844:C844"/>
    <mergeCell ref="J840:J844"/>
    <mergeCell ref="H817:I817"/>
    <mergeCell ref="B785:G785"/>
    <mergeCell ref="F820:G820"/>
    <mergeCell ref="H820:I820"/>
    <mergeCell ref="J788:J789"/>
    <mergeCell ref="J792:J793"/>
    <mergeCell ref="F816:G816"/>
    <mergeCell ref="H816:I816"/>
    <mergeCell ref="H759:I759"/>
    <mergeCell ref="B764:G764"/>
    <mergeCell ref="H764:I764"/>
    <mergeCell ref="B839:C839"/>
    <mergeCell ref="B841:C841"/>
    <mergeCell ref="B842:C842"/>
    <mergeCell ref="B727:G727"/>
    <mergeCell ref="H727:I727"/>
    <mergeCell ref="D745:I745"/>
    <mergeCell ref="E855:F855"/>
    <mergeCell ref="E856:F856"/>
    <mergeCell ref="B385:G385"/>
    <mergeCell ref="H385:I385"/>
    <mergeCell ref="B377:D377"/>
    <mergeCell ref="H377:I377"/>
    <mergeCell ref="H415:I415"/>
    <mergeCell ref="B372:D372"/>
    <mergeCell ref="B392:J392"/>
    <mergeCell ref="H698:I698"/>
    <mergeCell ref="B665:G665"/>
    <mergeCell ref="J677:J678"/>
    <mergeCell ref="J707:J708"/>
    <mergeCell ref="H703:I703"/>
    <mergeCell ref="E515:F515"/>
    <mergeCell ref="G515:H515"/>
    <mergeCell ref="E516:F516"/>
    <mergeCell ref="G516:H516"/>
    <mergeCell ref="E517:F517"/>
    <mergeCell ref="G517:H517"/>
    <mergeCell ref="E518:F518"/>
    <mergeCell ref="G518:H518"/>
    <mergeCell ref="E519:F519"/>
    <mergeCell ref="G519:H519"/>
    <mergeCell ref="B495:G495"/>
    <mergeCell ref="J648:J649"/>
    <mergeCell ref="H606:I606"/>
    <mergeCell ref="J573:J574"/>
    <mergeCell ref="B649:G649"/>
    <mergeCell ref="H649:I649"/>
    <mergeCell ref="H463:I463"/>
    <mergeCell ref="J698:J699"/>
    <mergeCell ref="G507:H507"/>
    <mergeCell ref="G508:H508"/>
    <mergeCell ref="D814:I814"/>
    <mergeCell ref="F819:G819"/>
    <mergeCell ref="H819:I819"/>
    <mergeCell ref="J776:J777"/>
    <mergeCell ref="B777:G777"/>
    <mergeCell ref="J809:J813"/>
    <mergeCell ref="J780:J781"/>
    <mergeCell ref="D752:I752"/>
    <mergeCell ref="B760:G760"/>
    <mergeCell ref="D758:I758"/>
    <mergeCell ref="H760:I760"/>
    <mergeCell ref="H777:I777"/>
    <mergeCell ref="D794:I794"/>
    <mergeCell ref="H787:I787"/>
    <mergeCell ref="H788:I788"/>
    <mergeCell ref="B789:G789"/>
    <mergeCell ref="H789:I789"/>
    <mergeCell ref="B791:G791"/>
    <mergeCell ref="H791:I791"/>
    <mergeCell ref="B792:G792"/>
    <mergeCell ref="H792:I792"/>
    <mergeCell ref="D786:I786"/>
    <mergeCell ref="J796:J797"/>
    <mergeCell ref="B797:G797"/>
    <mergeCell ref="D536:I536"/>
    <mergeCell ref="G522:H522"/>
    <mergeCell ref="B765:G765"/>
    <mergeCell ref="H765:I765"/>
    <mergeCell ref="B759:G759"/>
    <mergeCell ref="J546:J547"/>
    <mergeCell ref="B539:G539"/>
    <mergeCell ref="H539:I539"/>
    <mergeCell ref="B651:G651"/>
    <mergeCell ref="H651:I651"/>
    <mergeCell ref="H645:I645"/>
    <mergeCell ref="B552:G552"/>
    <mergeCell ref="H552:I552"/>
    <mergeCell ref="H551:I551"/>
    <mergeCell ref="B546:G546"/>
    <mergeCell ref="H546:I546"/>
    <mergeCell ref="B547:G547"/>
    <mergeCell ref="H547:I547"/>
    <mergeCell ref="H643:I643"/>
    <mergeCell ref="H550:I550"/>
    <mergeCell ref="J587:J616"/>
    <mergeCell ref="B586:D586"/>
    <mergeCell ref="J563:J566"/>
    <mergeCell ref="E629:G629"/>
    <mergeCell ref="B564:G564"/>
    <mergeCell ref="J581:J582"/>
    <mergeCell ref="B566:G566"/>
    <mergeCell ref="H566:I566"/>
    <mergeCell ref="H644:I644"/>
    <mergeCell ref="E607:G607"/>
    <mergeCell ref="H607:I607"/>
    <mergeCell ref="E600:G600"/>
    <mergeCell ref="B637:G637"/>
    <mergeCell ref="H637:I637"/>
    <mergeCell ref="J555:J556"/>
    <mergeCell ref="E598:G598"/>
    <mergeCell ref="J638:J639"/>
    <mergeCell ref="B581:G581"/>
    <mergeCell ref="H538:I538"/>
    <mergeCell ref="B550:G550"/>
    <mergeCell ref="H554:I554"/>
    <mergeCell ref="B555:G555"/>
    <mergeCell ref="H555:I555"/>
    <mergeCell ref="B541:G541"/>
    <mergeCell ref="H633:I633"/>
    <mergeCell ref="H412:I412"/>
    <mergeCell ref="D431:I431"/>
    <mergeCell ref="B432:G432"/>
    <mergeCell ref="D383:I383"/>
    <mergeCell ref="B384:G384"/>
    <mergeCell ref="H432:I432"/>
    <mergeCell ref="B433:G433"/>
    <mergeCell ref="B437:G437"/>
    <mergeCell ref="H437:I437"/>
    <mergeCell ref="D469:I469"/>
    <mergeCell ref="D530:I530"/>
    <mergeCell ref="G511:H511"/>
    <mergeCell ref="G505:H505"/>
    <mergeCell ref="D544:I544"/>
    <mergeCell ref="B545:G545"/>
    <mergeCell ref="H545:I545"/>
    <mergeCell ref="E512:F512"/>
    <mergeCell ref="E513:F513"/>
    <mergeCell ref="E514:F514"/>
    <mergeCell ref="E522:F522"/>
    <mergeCell ref="E511:F511"/>
    <mergeCell ref="E520:F520"/>
    <mergeCell ref="G520:H520"/>
    <mergeCell ref="H393:I393"/>
    <mergeCell ref="B444:G444"/>
    <mergeCell ref="E521:F521"/>
    <mergeCell ref="G521:H521"/>
    <mergeCell ref="B538:G538"/>
    <mergeCell ref="G509:H509"/>
    <mergeCell ref="G510:H510"/>
    <mergeCell ref="H531:I531"/>
    <mergeCell ref="H533:I533"/>
    <mergeCell ref="J538:J539"/>
    <mergeCell ref="J542:J543"/>
    <mergeCell ref="J551:J552"/>
    <mergeCell ref="B537:G537"/>
    <mergeCell ref="H537:I537"/>
    <mergeCell ref="E601:G601"/>
    <mergeCell ref="E602:G602"/>
    <mergeCell ref="H602:I602"/>
    <mergeCell ref="H603:I603"/>
    <mergeCell ref="B500:C529"/>
    <mergeCell ref="G512:H512"/>
    <mergeCell ref="G513:H513"/>
    <mergeCell ref="G514:H514"/>
    <mergeCell ref="E523:F523"/>
    <mergeCell ref="G523:H523"/>
    <mergeCell ref="E524:F524"/>
    <mergeCell ref="G524:H524"/>
    <mergeCell ref="E525:F525"/>
    <mergeCell ref="E508:F508"/>
    <mergeCell ref="E509:F509"/>
    <mergeCell ref="E510:F510"/>
    <mergeCell ref="G525:H525"/>
    <mergeCell ref="J500:J529"/>
    <mergeCell ref="J532:J533"/>
    <mergeCell ref="E599:G599"/>
    <mergeCell ref="B652:G652"/>
    <mergeCell ref="H652:I652"/>
    <mergeCell ref="J652:J653"/>
    <mergeCell ref="B653:G653"/>
    <mergeCell ref="H653:I653"/>
    <mergeCell ref="J559:J560"/>
    <mergeCell ref="B560:G560"/>
    <mergeCell ref="H560:I560"/>
    <mergeCell ref="D567:I567"/>
    <mergeCell ref="B568:G568"/>
    <mergeCell ref="H568:I568"/>
    <mergeCell ref="H593:I593"/>
    <mergeCell ref="D561:I561"/>
    <mergeCell ref="H599:I599"/>
    <mergeCell ref="H582:I582"/>
    <mergeCell ref="H620:I620"/>
    <mergeCell ref="E621:G621"/>
    <mergeCell ref="H621:I621"/>
    <mergeCell ref="B645:G645"/>
    <mergeCell ref="E589:G589"/>
    <mergeCell ref="H589:I589"/>
    <mergeCell ref="J633:J634"/>
    <mergeCell ref="D636:I636"/>
    <mergeCell ref="E623:G623"/>
    <mergeCell ref="J644:J645"/>
    <mergeCell ref="H632:I632"/>
    <mergeCell ref="B638:G638"/>
    <mergeCell ref="H638:I638"/>
    <mergeCell ref="B640:G640"/>
    <mergeCell ref="H622:I622"/>
    <mergeCell ref="B580:G580"/>
    <mergeCell ref="J569:J570"/>
    <mergeCell ref="H682:I682"/>
    <mergeCell ref="D683:I683"/>
    <mergeCell ref="B684:G684"/>
    <mergeCell ref="H684:I684"/>
    <mergeCell ref="B685:G685"/>
    <mergeCell ref="H685:I685"/>
    <mergeCell ref="J656:J657"/>
    <mergeCell ref="H677:I677"/>
    <mergeCell ref="D662:I662"/>
    <mergeCell ref="B663:G663"/>
    <mergeCell ref="H680:I680"/>
    <mergeCell ref="H656:I656"/>
    <mergeCell ref="B657:G657"/>
    <mergeCell ref="J664:J665"/>
    <mergeCell ref="J673:J674"/>
    <mergeCell ref="B656:G656"/>
    <mergeCell ref="B674:G674"/>
    <mergeCell ref="D666:I666"/>
    <mergeCell ref="B677:G677"/>
    <mergeCell ref="B664:G664"/>
    <mergeCell ref="H664:I664"/>
    <mergeCell ref="D661:I661"/>
    <mergeCell ref="B681:G681"/>
    <mergeCell ref="H672:I672"/>
    <mergeCell ref="B208:H208"/>
    <mergeCell ref="D238:I238"/>
    <mergeCell ref="D790:I790"/>
    <mergeCell ref="B228:H228"/>
    <mergeCell ref="D216:I216"/>
    <mergeCell ref="B217:H217"/>
    <mergeCell ref="G506:H506"/>
    <mergeCell ref="J218:J219"/>
    <mergeCell ref="H612:I612"/>
    <mergeCell ref="B218:H218"/>
    <mergeCell ref="B219:H219"/>
    <mergeCell ref="D270:I270"/>
    <mergeCell ref="B271:H271"/>
    <mergeCell ref="J272:J273"/>
    <mergeCell ref="B272:H272"/>
    <mergeCell ref="B273:H273"/>
    <mergeCell ref="B252:H252"/>
    <mergeCell ref="H640:I640"/>
    <mergeCell ref="D646:I646"/>
    <mergeCell ref="D650:I650"/>
    <mergeCell ref="E613:G613"/>
    <mergeCell ref="H613:I613"/>
    <mergeCell ref="E597:G597"/>
    <mergeCell ref="D571:I571"/>
    <mergeCell ref="B572:G572"/>
    <mergeCell ref="H572:I572"/>
    <mergeCell ref="B573:G573"/>
    <mergeCell ref="H573:I573"/>
    <mergeCell ref="B574:G574"/>
    <mergeCell ref="H574:I574"/>
    <mergeCell ref="H591:I591"/>
    <mergeCell ref="H594:I594"/>
    <mergeCell ref="H757:I757"/>
    <mergeCell ref="D750:I750"/>
    <mergeCell ref="D754:I754"/>
    <mergeCell ref="D824:I824"/>
    <mergeCell ref="B923:G923"/>
    <mergeCell ref="H923:I923"/>
    <mergeCell ref="D908:I908"/>
    <mergeCell ref="D912:I912"/>
    <mergeCell ref="D916:I916"/>
    <mergeCell ref="B909:G909"/>
    <mergeCell ref="H909:I909"/>
    <mergeCell ref="B910:G910"/>
    <mergeCell ref="H910:I910"/>
    <mergeCell ref="B556:G556"/>
    <mergeCell ref="H556:I556"/>
    <mergeCell ref="B585:J585"/>
    <mergeCell ref="E593:G593"/>
    <mergeCell ref="H587:I587"/>
    <mergeCell ref="E587:G587"/>
    <mergeCell ref="J577:J578"/>
    <mergeCell ref="E612:G612"/>
    <mergeCell ref="D557:I557"/>
    <mergeCell ref="E609:G609"/>
    <mergeCell ref="H609:I609"/>
    <mergeCell ref="E608:G608"/>
    <mergeCell ref="H608:I608"/>
    <mergeCell ref="E592:G592"/>
    <mergeCell ref="H690:I690"/>
    <mergeCell ref="H657:I657"/>
    <mergeCell ref="B669:G669"/>
    <mergeCell ref="J681:J682"/>
    <mergeCell ref="B682:G682"/>
    <mergeCell ref="B940:G940"/>
    <mergeCell ref="H940:I940"/>
    <mergeCell ref="B941:G941"/>
    <mergeCell ref="H941:I941"/>
    <mergeCell ref="H841:I841"/>
    <mergeCell ref="H848:I848"/>
    <mergeCell ref="B565:G565"/>
    <mergeCell ref="H565:I565"/>
    <mergeCell ref="D553:I553"/>
    <mergeCell ref="B911:G911"/>
    <mergeCell ref="D770:I770"/>
    <mergeCell ref="B767:G767"/>
    <mergeCell ref="H730:I730"/>
    <mergeCell ref="J889:J895"/>
    <mergeCell ref="H894:I894"/>
    <mergeCell ref="H866:I866"/>
    <mergeCell ref="D893:E893"/>
    <mergeCell ref="D713:I713"/>
    <mergeCell ref="D721:I721"/>
    <mergeCell ref="H715:I715"/>
    <mergeCell ref="B787:G787"/>
    <mergeCell ref="B582:G582"/>
    <mergeCell ref="D692:I692"/>
    <mergeCell ref="H691:I691"/>
    <mergeCell ref="D938:I938"/>
    <mergeCell ref="B939:G939"/>
    <mergeCell ref="H939:I939"/>
    <mergeCell ref="B756:E756"/>
    <mergeCell ref="B743:G743"/>
    <mergeCell ref="H743:I743"/>
    <mergeCell ref="D729:I729"/>
    <mergeCell ref="J756:J757"/>
  </mergeCells>
  <phoneticPr fontId="2" type="noConversion"/>
  <conditionalFormatting sqref="F11:H12 H49:H55">
    <cfRule type="cellIs" dxfId="37" priority="57" operator="equal">
      <formula>0</formula>
    </cfRule>
  </conditionalFormatting>
  <conditionalFormatting sqref="G58:G68">
    <cfRule type="cellIs" dxfId="36" priority="3" operator="equal">
      <formula>0</formula>
    </cfRule>
  </conditionalFormatting>
  <conditionalFormatting sqref="G70:G74">
    <cfRule type="cellIs" dxfId="35" priority="1" operator="equal">
      <formula>0</formula>
    </cfRule>
  </conditionalFormatting>
  <conditionalFormatting sqref="H16:H47">
    <cfRule type="cellIs" dxfId="34" priority="5" operator="equal">
      <formula>0</formula>
    </cfRule>
  </conditionalFormatting>
  <conditionalFormatting sqref="L641">
    <cfRule type="cellIs" dxfId="33" priority="8" operator="equal">
      <formula>TRUE</formula>
    </cfRule>
    <cfRule type="cellIs" dxfId="32" priority="9" operator="equal">
      <formula>FALSE</formula>
    </cfRule>
  </conditionalFormatting>
  <printOptions horizontalCentered="1"/>
  <pageMargins left="0.39370078740157483" right="0.39370078740157483" top="0.39370078740157483" bottom="0.39370078740157483" header="0.31496062992125984" footer="0.31496062992125984"/>
  <pageSetup paperSize="9" scale="45" fitToHeight="0" orientation="portrait" r:id="rId1"/>
  <headerFooter>
    <oddFooter>Página &amp;P de &amp;N</oddFooter>
  </headerFooter>
  <rowBreaks count="7" manualBreakCount="7">
    <brk id="138" min="1" max="9" man="1"/>
    <brk id="273" min="1" max="9" man="1"/>
    <brk id="390" min="1" max="9" man="1"/>
    <brk id="492" min="1" max="9" man="1"/>
    <brk id="629" min="1" max="9" man="1"/>
    <brk id="761" min="1" max="9" man="1"/>
    <brk id="885" min="1" max="9"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32</vt:i4>
      </vt:variant>
    </vt:vector>
  </HeadingPairs>
  <TitlesOfParts>
    <vt:vector size="50" baseType="lpstr">
      <vt:lpstr>IMAGENS</vt:lpstr>
      <vt:lpstr>REFERENCIA</vt:lpstr>
      <vt:lpstr>CHECK-LIST</vt:lpstr>
      <vt:lpstr>DADOS</vt:lpstr>
      <vt:lpstr>RELEVÂNCIA</vt:lpstr>
      <vt:lpstr>QUADRO RESUMO</vt:lpstr>
      <vt:lpstr>ORÇAMENTO</vt:lpstr>
      <vt:lpstr>GASES MEDICINAIS</vt:lpstr>
      <vt:lpstr>MEMORIA DE CALCULO AT</vt:lpstr>
      <vt:lpstr>BANCO DADOS ARQ</vt:lpstr>
      <vt:lpstr>lista mat. estrutura</vt:lpstr>
      <vt:lpstr>COMPOSIÇÃO</vt:lpstr>
      <vt:lpstr>COTAÇÕES</vt:lpstr>
      <vt:lpstr>CRONOGRAMA</vt:lpstr>
      <vt:lpstr>CRONOGRAMA S DES</vt:lpstr>
      <vt:lpstr>BDI C DES </vt:lpstr>
      <vt:lpstr>BDI S DES</vt:lpstr>
      <vt:lpstr>BDI S DES (2)</vt:lpstr>
      <vt:lpstr>'BANCO DADOS ARQ'!_000___TABELA_DE_AMBIENTES_GERAL</vt:lpstr>
      <vt:lpstr>'BANCO DADOS ARQ'!_003___JANELAS_5</vt:lpstr>
      <vt:lpstr>'BANCO DADOS ARQ'!_003___PORTAS_4</vt:lpstr>
      <vt:lpstr>'BANCO DADOS ARQ'!_003___PORTAS_5</vt:lpstr>
      <vt:lpstr>'BANCO DADOS ARQ'!_003___PORTAS_5_4</vt:lpstr>
      <vt:lpstr>'BANCO DADOS ARQ'!_004___FORRO_DRYWALL_1</vt:lpstr>
      <vt:lpstr>'BANCO DADOS ARQ'!_004___FORRO_DRYWALL_1_4</vt:lpstr>
      <vt:lpstr>'BANCO DADOS ARQ'!_004___REVESTIMENTO_LAMINADO_4_4</vt:lpstr>
      <vt:lpstr>'BANCO DADOS ARQ'!_004___REVESTIMENTO_LAMINADO_4_4_4</vt:lpstr>
      <vt:lpstr>AMBIENTES</vt:lpstr>
      <vt:lpstr>'BANCO DADOS ARQ'!Area_de_impressao</vt:lpstr>
      <vt:lpstr>'BDI C DES '!Area_de_impressao</vt:lpstr>
      <vt:lpstr>'BDI S DES'!Area_de_impressao</vt:lpstr>
      <vt:lpstr>'BDI S DES (2)'!Area_de_impressao</vt:lpstr>
      <vt:lpstr>'CHECK-LIST'!Area_de_impressao</vt:lpstr>
      <vt:lpstr>COMPOSIÇÃO!Area_de_impressao</vt:lpstr>
      <vt:lpstr>COTAÇÕES!Area_de_impressao</vt:lpstr>
      <vt:lpstr>CRONOGRAMA!Area_de_impressao</vt:lpstr>
      <vt:lpstr>'CRONOGRAMA S DES'!Area_de_impressao</vt:lpstr>
      <vt:lpstr>'MEMORIA DE CALCULO AT'!Area_de_impressao</vt:lpstr>
      <vt:lpstr>ORÇAMENTO!Area_de_impressao</vt:lpstr>
      <vt:lpstr>'QUADRO RESUMO'!Area_de_impressao</vt:lpstr>
      <vt:lpstr>RELEVÂNCIA!Area_de_impressao</vt:lpstr>
      <vt:lpstr>N.BDIM</vt:lpstr>
      <vt:lpstr>N.BDIS</vt:lpstr>
      <vt:lpstr>'CRONOGRAMA S DES'!ORÇAMENTO</vt:lpstr>
      <vt:lpstr>RELEVÂNCIA!ORÇAMENTO</vt:lpstr>
      <vt:lpstr>ORÇAMENTO</vt:lpstr>
      <vt:lpstr>PAREDES</vt:lpstr>
      <vt:lpstr>PROC</vt:lpstr>
      <vt:lpstr>ORÇAMENTO!Titulos_de_impressao</vt:lpstr>
      <vt:lpstr>RELEVÂNCIA!Titulos_de_impressao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Renato</dc:creator>
  <cp:lastModifiedBy>Roberta Eng</cp:lastModifiedBy>
  <cp:lastPrinted>2025-02-03T19:41:26Z</cp:lastPrinted>
  <dcterms:created xsi:type="dcterms:W3CDTF">2016-12-08T00:50:18Z</dcterms:created>
  <dcterms:modified xsi:type="dcterms:W3CDTF">2025-02-03T20:22:45Z</dcterms:modified>
</cp:coreProperties>
</file>