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srv\D\Google Drive\ENGELUGA - Copia\ENGELUGA\Clientes\Outros\JAPORÃ\PROJETO\ORÇAMENTO\"/>
    </mc:Choice>
  </mc:AlternateContent>
  <xr:revisionPtr revIDLastSave="0" documentId="13_ncr:1_{C0272E14-1A26-400A-AFCF-719EC79E0356}" xr6:coauthVersionLast="45" xr6:coauthVersionMax="45" xr10:uidLastSave="{00000000-0000-0000-0000-000000000000}"/>
  <bookViews>
    <workbookView xWindow="28680" yWindow="-120" windowWidth="29040" windowHeight="15840" tabRatio="882" xr2:uid="{00000000-000D-0000-FFFF-FFFF00000000}"/>
  </bookViews>
  <sheets>
    <sheet name="RESUMO" sheetId="25" r:id="rId1"/>
    <sheet name="ORÇAMENTO_NAO DES " sheetId="17" r:id="rId2"/>
    <sheet name="CRONOGRAMA_NAO_DES" sheetId="19" r:id="rId3"/>
    <sheet name="BDI NAO DESONERADO" sheetId="22" r:id="rId4"/>
  </sheets>
  <externalReferences>
    <externalReference r:id="rId5"/>
  </externalReferences>
  <definedNames>
    <definedName name="_xlnm.Print_Area" localSheetId="3">'BDI NAO DESONERADO'!$A$1:$F$52</definedName>
    <definedName name="_xlnm.Print_Area" localSheetId="2">CRONOGRAMA_NAO_DES!$A$1:$M$22</definedName>
    <definedName name="_xlnm.Print_Area" localSheetId="1">'ORÇAMENTO_NAO DES '!$A$1:$I$40</definedName>
    <definedName name="_xlnm.Print_Area" localSheetId="0">RESUMO!$A$1:$D$28</definedName>
    <definedName name="_xlnm.Database">#REF!</definedName>
    <definedName name="BOLETIM">#REF!</definedName>
    <definedName name="CONTRATO">[1]APONT!$B$5:$G$426</definedName>
    <definedName name="_xlnm.Criteria">#REF!</definedName>
    <definedName name="G">#REF!</definedName>
    <definedName name="Print_Area_MI">#REF!</definedName>
    <definedName name="_xlnm.Print_Titles" localSheetId="1">'ORÇAMENTO_NAO DES '!$12:$12</definedName>
    <definedName name="un">#REF!</definedName>
    <definedName name="W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25" l="1"/>
  <c r="B11" i="25"/>
  <c r="B12" i="25"/>
  <c r="B10" i="25"/>
  <c r="A7" i="25"/>
  <c r="A6" i="25"/>
  <c r="A5" i="25"/>
  <c r="B51" i="22"/>
  <c r="B52" i="22"/>
  <c r="B50" i="22"/>
  <c r="A46" i="22"/>
  <c r="A36" i="17"/>
  <c r="C39" i="17"/>
  <c r="C40" i="17"/>
  <c r="C38" i="17"/>
  <c r="A3" i="22"/>
  <c r="A4" i="22"/>
  <c r="A2" i="22"/>
  <c r="B7" i="22"/>
  <c r="B8" i="22"/>
  <c r="B6" i="22"/>
  <c r="A6" i="22"/>
  <c r="C34" i="22" l="1"/>
  <c r="C16" i="22"/>
  <c r="E26" i="22" l="1"/>
  <c r="I32" i="17" s="1"/>
  <c r="E44" i="22"/>
  <c r="I16" i="17" l="1"/>
  <c r="I24" i="17" l="1"/>
  <c r="N33" i="17" l="1"/>
  <c r="N31" i="17"/>
  <c r="N30" i="17"/>
  <c r="N29" i="17"/>
  <c r="N28" i="17"/>
  <c r="N27" i="17"/>
  <c r="I17" i="17"/>
  <c r="I15" i="17" l="1"/>
  <c r="I14" i="17"/>
  <c r="I28" i="17"/>
  <c r="I30" i="17"/>
  <c r="I33" i="17"/>
  <c r="I29" i="17"/>
  <c r="I31" i="17"/>
  <c r="I18" i="17" l="1"/>
  <c r="R11" i="19" l="1"/>
  <c r="T11" i="19"/>
  <c r="I23" i="17" l="1"/>
  <c r="I22" i="17" l="1"/>
  <c r="I20" i="17"/>
  <c r="I21" i="17"/>
  <c r="I25" i="17" l="1"/>
  <c r="T12" i="19" l="1"/>
  <c r="R12" i="19" l="1"/>
  <c r="I27" i="17" l="1"/>
  <c r="I34" i="17" s="1"/>
  <c r="S38" i="17" l="1"/>
  <c r="H35" i="17"/>
  <c r="K39" i="17" s="1"/>
  <c r="T13" i="19" l="1"/>
  <c r="R13" i="19"/>
</calcChain>
</file>

<file path=xl/sharedStrings.xml><?xml version="1.0" encoding="utf-8"?>
<sst xmlns="http://schemas.openxmlformats.org/spreadsheetml/2006/main" count="197" uniqueCount="125">
  <si>
    <t>%</t>
  </si>
  <si>
    <t>GOVERNO DO ESTADO DE MATO GROSSO DO SUL</t>
  </si>
  <si>
    <t>Objeto:</t>
  </si>
  <si>
    <t>Município:</t>
  </si>
  <si>
    <t>Local:</t>
  </si>
  <si>
    <t>Prazo exec.:</t>
  </si>
  <si>
    <t>Sist./Ref.:</t>
  </si>
  <si>
    <t>Item</t>
  </si>
  <si>
    <t>Descrição</t>
  </si>
  <si>
    <t>DMT</t>
  </si>
  <si>
    <t>Unid.</t>
  </si>
  <si>
    <t>Qtde.</t>
  </si>
  <si>
    <t>Custo Unitário</t>
  </si>
  <si>
    <t>Preço Unitário</t>
  </si>
  <si>
    <t>Preço Total</t>
  </si>
  <si>
    <t>SERVIÇOS PRELIMINARES</t>
  </si>
  <si>
    <t>Placa de obra em chapa de aço galvanizado</t>
  </si>
  <si>
    <t/>
  </si>
  <si>
    <t>m²</t>
  </si>
  <si>
    <t>IUI00003</t>
  </si>
  <si>
    <t>Sinalização de advertência de obra com placa (fundo laranja) sobre cavalete, conforme ABNT-NBR-7678</t>
  </si>
  <si>
    <t>un</t>
  </si>
  <si>
    <t>Total - SERVIÇOS PRELIMINARES</t>
  </si>
  <si>
    <t>m³</t>
  </si>
  <si>
    <t>m³.km</t>
  </si>
  <si>
    <t>IMPLANTAÇÃO ASFÁLTICA - PAVIMENTAÇÃO</t>
  </si>
  <si>
    <t>Total - IMPLANTAÇÃO ASFÁLTICA - PAVIMENTAÇÃO</t>
  </si>
  <si>
    <t>ADMINISTRAÇÃO LOCAL</t>
  </si>
  <si>
    <t>h</t>
  </si>
  <si>
    <t>Total - ADMINISTRAÇÃO LOCAL</t>
  </si>
  <si>
    <t>Código</t>
  </si>
  <si>
    <t>IT EM</t>
  </si>
  <si>
    <t>DESCRIÇÃO  DOS SERVIÇOS</t>
  </si>
  <si>
    <t>MÊS 1</t>
  </si>
  <si>
    <t>MÊS 2</t>
  </si>
  <si>
    <t>MÊS 3</t>
  </si>
  <si>
    <t>SERVIÇOS  PRELIMINARES</t>
  </si>
  <si>
    <t>T OT AL MENSAL=</t>
  </si>
  <si>
    <t>T OT AL  ACUMULADO=</t>
  </si>
  <si>
    <t>horasxmês</t>
  </si>
  <si>
    <t xml:space="preserve"> = 2 horas x 20 dias</t>
  </si>
  <si>
    <t xml:space="preserve"> = 3 horas x 20 dias</t>
  </si>
  <si>
    <t xml:space="preserve"> = 12 horas x 30 dias</t>
  </si>
  <si>
    <t xml:space="preserve"> = 2,5 horas x 20 dias</t>
  </si>
  <si>
    <t>dias</t>
  </si>
  <si>
    <t xml:space="preserve">BDI: </t>
  </si>
  <si>
    <t>SERVIÇOS</t>
  </si>
  <si>
    <t>2.</t>
  </si>
  <si>
    <t>1.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</si>
  <si>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</si>
  <si>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</si>
  <si>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</si>
  <si>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</si>
  <si>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</si>
  <si>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</si>
  <si>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</si>
  <si>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</si>
  <si>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</si>
  <si>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</si>
  <si>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</si>
  <si>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</si>
  <si>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</si>
  <si>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</si>
  <si>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3.5</t>
  </si>
  <si>
    <t>3.6</t>
  </si>
  <si>
    <t>3.7</t>
  </si>
  <si>
    <t>MATERIAIS</t>
  </si>
  <si>
    <t>Cone de sinalizacao PVC c/ pintura REFletiva h = 0,50m</t>
  </si>
  <si>
    <t>TOTAL GERAL=</t>
  </si>
  <si>
    <t>PLANILHA DE ORÇAMENTO</t>
  </si>
  <si>
    <t>74209/1</t>
  </si>
  <si>
    <t>____________________________________________</t>
  </si>
  <si>
    <t>ENGENHEIRO CIVIL</t>
  </si>
  <si>
    <t>VALOR ÍTEM</t>
  </si>
  <si>
    <t>PROPONENTE</t>
  </si>
  <si>
    <t>SEM DESONERAÇÃO</t>
  </si>
  <si>
    <t>CRONOGRAMA FÍSICO FINANCEIRO - NÃO DESONERADO</t>
  </si>
  <si>
    <t>Engenheiro civil de obra pleno com encargos complementares</t>
  </si>
  <si>
    <t>Mestre de obras com encargos complementares</t>
  </si>
  <si>
    <t>Vigia noturno com encargos complementares</t>
  </si>
  <si>
    <t>Topografo com encargos complementares</t>
  </si>
  <si>
    <t>Auxiliar de topógrafo com encargos complementares</t>
  </si>
  <si>
    <t>Auxiliar de laboratório com encargos complementares</t>
  </si>
  <si>
    <t>Técnico de laboratório com encargos complementares</t>
  </si>
  <si>
    <t>TIPO DE OBRA:</t>
  </si>
  <si>
    <t>IMPOSTOS:</t>
  </si>
  <si>
    <t>TRIBUTOS:</t>
  </si>
  <si>
    <t>ISS BRUTO:</t>
  </si>
  <si>
    <t>INCIDENCIA SOBRE MO:</t>
  </si>
  <si>
    <t>TOTAL TRIBUSTOS:</t>
  </si>
  <si>
    <t>ADOTADO</t>
  </si>
  <si>
    <t>BDI DESONERADO ADOTADO</t>
  </si>
  <si>
    <t>CONSTRUÇÃO DE RODOVIAS - SERVIÇOS</t>
  </si>
  <si>
    <t>FORNECIMENTO DE MATERIAIS E EQUIPAMENTOS</t>
  </si>
  <si>
    <t>DEMONSTRAÇÃO DE BDI - NÃO DESONERADO - Acórdão 2622/2013</t>
  </si>
  <si>
    <t>% ACUMULADA</t>
  </si>
  <si>
    <t>BDI SEM DESONERAÇÃO ADOTADO</t>
  </si>
  <si>
    <t>SECRETARIA DE OBRAS</t>
  </si>
  <si>
    <t>JAPORÃ - MS</t>
  </si>
  <si>
    <t>RECAPEAMENTO CBUQ</t>
  </si>
  <si>
    <t>Limpeza de superfície com jato de alta pressão. af_04/2019</t>
  </si>
  <si>
    <t>Transporte de material asfaltico, com caminhão com capacidade de 30000 l em rodovia pavimentada para distâncias médias de transporte superiores a 100 km. af_02/2016</t>
  </si>
  <si>
    <t>Transporte com caminhão basculante 10 m3 de massa asfaltica para pavimentação urbana</t>
  </si>
  <si>
    <t>FÁBIO MARQUES RIBEIRO</t>
  </si>
  <si>
    <t>CREA 15276/MS</t>
  </si>
  <si>
    <t>__________________________________________</t>
  </si>
  <si>
    <t>_____________________________________</t>
  </si>
  <si>
    <t>Pintura de ligacao com emulsao RR-1C</t>
  </si>
  <si>
    <t>Locacao de container 2,30  x  6,00 m, alt. 2,50 m, com 1 sanitario, para escritorio, completo, sem divisorias internas</t>
  </si>
  <si>
    <t>PREFEITURA MUNICIPAL DE JAPORÃ</t>
  </si>
  <si>
    <t>AGESUL DEIURB (janeiro/2020), SINAPI (janeiro/2020)</t>
  </si>
  <si>
    <t>JAPORÃ, MS, 25 DE MAIO DE 2020</t>
  </si>
  <si>
    <t>Execução de pavimento com aplicação de concreto asfáltico, camada de rolamento - exclusive carga e transporte</t>
  </si>
  <si>
    <t>AV. DEPUTADO FERNANDO SALDANHA  E RUA DAS MARGARIDAS</t>
  </si>
  <si>
    <t>Total</t>
  </si>
  <si>
    <t>01</t>
  </si>
  <si>
    <t>02</t>
  </si>
  <si>
    <t>03</t>
  </si>
  <si>
    <t>INFRAESTRUTURA URBANA - RESTAURAÇÃO FUNCIONAL DO PAVIMENTO (RECAPEAMENTO)</t>
  </si>
  <si>
    <r>
      <rPr>
        <b/>
        <sz val="11"/>
        <color theme="1"/>
        <rFont val="Cambria"/>
        <family val="1"/>
      </rPr>
      <t>Objeto</t>
    </r>
    <r>
      <rPr>
        <sz val="11"/>
        <color theme="1"/>
        <rFont val="Cambria"/>
        <family val="1"/>
      </rPr>
      <t>:</t>
    </r>
  </si>
  <si>
    <r>
      <rPr>
        <b/>
        <sz val="11"/>
        <color theme="1"/>
        <rFont val="Cambria"/>
        <family val="1"/>
      </rPr>
      <t>Município</t>
    </r>
    <r>
      <rPr>
        <sz val="11"/>
        <color theme="1"/>
        <rFont val="Cambria"/>
        <family val="1"/>
      </rPr>
      <t>:</t>
    </r>
  </si>
  <si>
    <t>RESUMO DO ORÇAMENTO INICIAL</t>
  </si>
  <si>
    <t>TOTAL GERAL:</t>
  </si>
  <si>
    <t>RESTAURAÇÃO DO PAVIMENTO - RECAPEAMENTO ASFÁLTICO</t>
  </si>
  <si>
    <t>ADMINISTRAÇÃO LOCAL DO CANTEIRO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</si>
</sst>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#,##0.000_);\(#,##0.000\)"/>
    <numFmt numFmtId="167" formatCode="&quot;R$&quot;\ #,##0.00"/>
    <numFmt numFmtId="168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0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8"/>
      <name val="Cambria"/>
      <family val="1"/>
    </font>
    <font>
      <b/>
      <sz val="7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6"/>
      <name val="Cambria"/>
      <family val="1"/>
    </font>
    <font>
      <b/>
      <sz val="8"/>
      <color rgb="FF000000"/>
      <name val="Cambria"/>
      <family val="1"/>
    </font>
    <font>
      <b/>
      <sz val="10"/>
      <color rgb="FF000000"/>
      <name val="Cambria"/>
      <family val="1"/>
    </font>
    <font>
      <sz val="8"/>
      <color rgb="FF000000"/>
      <name val="Cambria"/>
      <family val="1"/>
    </font>
    <font>
      <b/>
      <sz val="10"/>
      <name val="Heveltica"/>
    </font>
    <font>
      <sz val="6"/>
      <color rgb="FF000000"/>
      <name val="Cambria"/>
      <family val="1"/>
    </font>
    <font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i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6" fontId="1" fillId="0" borderId="0"/>
    <xf numFmtId="166" fontId="1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168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1">
    <xf numFmtId="0" fontId="0" fillId="0" borderId="0" xfId="0"/>
    <xf numFmtId="9" fontId="0" fillId="0" borderId="0" xfId="0" applyNumberFormat="1"/>
    <xf numFmtId="0" fontId="0" fillId="0" borderId="0" xfId="0"/>
    <xf numFmtId="10" fontId="0" fillId="0" borderId="0" xfId="0" applyNumberForma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right" vertical="center" wrapText="1"/>
    </xf>
    <xf numFmtId="10" fontId="13" fillId="0" borderId="4" xfId="3" applyNumberFormat="1" applyFont="1" applyBorder="1" applyAlignment="1" applyProtection="1">
      <alignment vertical="center" wrapText="1"/>
    </xf>
    <xf numFmtId="10" fontId="14" fillId="0" borderId="4" xfId="3" applyNumberFormat="1" applyFont="1" applyBorder="1" applyAlignment="1" applyProtection="1">
      <alignment vertical="center" wrapText="1"/>
    </xf>
    <xf numFmtId="10" fontId="14" fillId="0" borderId="4" xfId="3" applyNumberFormat="1" applyFont="1" applyBorder="1" applyAlignment="1" applyProtection="1">
      <alignment horizontal="right" vertical="center" wrapText="1"/>
    </xf>
    <xf numFmtId="4" fontId="13" fillId="0" borderId="4" xfId="3" applyNumberFormat="1" applyFont="1" applyBorder="1" applyAlignment="1" applyProtection="1">
      <alignment horizontal="left" vertical="center" wrapText="1"/>
    </xf>
    <xf numFmtId="4" fontId="13" fillId="0" borderId="4" xfId="3" applyNumberFormat="1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4" fontId="13" fillId="0" borderId="4" xfId="0" applyNumberFormat="1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right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4" fontId="13" fillId="0" borderId="2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0" fontId="11" fillId="0" borderId="4" xfId="0" applyFont="1" applyBorder="1" applyAlignment="1" applyProtection="1">
      <alignment horizontal="center" vertical="center" wrapText="1"/>
    </xf>
    <xf numFmtId="4" fontId="11" fillId="0" borderId="2" xfId="0" applyNumberFormat="1" applyFont="1" applyBorder="1" applyAlignment="1" applyProtection="1">
      <alignment horizontal="right" vertical="center" wrapText="1"/>
    </xf>
    <xf numFmtId="0" fontId="11" fillId="0" borderId="24" xfId="0" applyFont="1" applyBorder="1" applyAlignment="1" applyProtection="1">
      <alignment horizontal="right" vertical="center"/>
    </xf>
    <xf numFmtId="0" fontId="11" fillId="0" borderId="24" xfId="0" applyFont="1" applyBorder="1" applyAlignment="1" applyProtection="1">
      <alignment horizontal="center" vertical="center"/>
    </xf>
    <xf numFmtId="4" fontId="16" fillId="0" borderId="4" xfId="0" applyNumberFormat="1" applyFont="1" applyBorder="1" applyAlignment="1" applyProtection="1">
      <alignment horizontal="right" vertical="center" wrapText="1"/>
    </xf>
    <xf numFmtId="0" fontId="13" fillId="0" borderId="4" xfId="0" applyNumberFormat="1" applyFont="1" applyBorder="1" applyAlignment="1" applyProtection="1">
      <alignment horizontal="right" vertical="center" wrapText="1"/>
    </xf>
    <xf numFmtId="0" fontId="16" fillId="0" borderId="25" xfId="0" applyFont="1" applyBorder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right" vertical="center" wrapText="1"/>
    </xf>
    <xf numFmtId="4" fontId="15" fillId="0" borderId="4" xfId="0" applyNumberFormat="1" applyFont="1" applyBorder="1" applyAlignment="1" applyProtection="1">
      <alignment vertical="center" wrapText="1"/>
    </xf>
    <xf numFmtId="8" fontId="9" fillId="0" borderId="0" xfId="0" applyNumberFormat="1" applyFont="1" applyAlignment="1">
      <alignment vertical="center"/>
    </xf>
    <xf numFmtId="0" fontId="11" fillId="0" borderId="3" xfId="0" applyFont="1" applyBorder="1" applyAlignment="1" applyProtection="1">
      <alignment vertical="center" wrapText="1"/>
    </xf>
    <xf numFmtId="0" fontId="22" fillId="2" borderId="17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vertical="center"/>
    </xf>
    <xf numFmtId="167" fontId="22" fillId="2" borderId="17" xfId="0" applyNumberFormat="1" applyFont="1" applyFill="1" applyBorder="1" applyAlignment="1">
      <alignment horizontal="center" vertical="center"/>
    </xf>
    <xf numFmtId="9" fontId="22" fillId="2" borderId="17" xfId="0" applyNumberFormat="1" applyFont="1" applyFill="1" applyBorder="1" applyAlignment="1">
      <alignment horizontal="center" vertical="center"/>
    </xf>
    <xf numFmtId="167" fontId="22" fillId="2" borderId="23" xfId="0" applyNumberFormat="1" applyFont="1" applyFill="1" applyBorder="1" applyAlignment="1">
      <alignment horizontal="center" vertical="center"/>
    </xf>
    <xf numFmtId="10" fontId="22" fillId="2" borderId="23" xfId="0" applyNumberFormat="1" applyFont="1" applyFill="1" applyBorder="1" applyAlignment="1">
      <alignment horizontal="center" vertical="center"/>
    </xf>
    <xf numFmtId="10" fontId="22" fillId="2" borderId="4" xfId="0" applyNumberFormat="1" applyFont="1" applyFill="1" applyBorder="1" applyAlignment="1">
      <alignment horizontal="center" vertical="center"/>
    </xf>
    <xf numFmtId="10" fontId="22" fillId="2" borderId="2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167" fontId="20" fillId="2" borderId="17" xfId="0" applyNumberFormat="1" applyFont="1" applyFill="1" applyBorder="1" applyAlignment="1">
      <alignment horizontal="center" vertical="center"/>
    </xf>
    <xf numFmtId="10" fontId="20" fillId="2" borderId="17" xfId="3" applyNumberFormat="1" applyFont="1" applyFill="1" applyBorder="1" applyAlignment="1">
      <alignment horizontal="center" vertical="center"/>
    </xf>
    <xf numFmtId="10" fontId="22" fillId="2" borderId="21" xfId="0" applyNumberFormat="1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vertical="center"/>
    </xf>
    <xf numFmtId="10" fontId="22" fillId="2" borderId="27" xfId="0" applyNumberFormat="1" applyFont="1" applyFill="1" applyBorder="1" applyAlignment="1">
      <alignment horizontal="center" vertical="center"/>
    </xf>
    <xf numFmtId="167" fontId="22" fillId="2" borderId="28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vertical="center"/>
    </xf>
    <xf numFmtId="10" fontId="20" fillId="2" borderId="9" xfId="0" applyNumberFormat="1" applyFont="1" applyFill="1" applyBorder="1" applyAlignment="1">
      <alignment horizontal="center" vertical="center"/>
    </xf>
    <xf numFmtId="167" fontId="20" fillId="2" borderId="6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7" fontId="20" fillId="2" borderId="2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9" fontId="22" fillId="2" borderId="23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8" xfId="0" applyBorder="1"/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0" fontId="9" fillId="0" borderId="1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4" fontId="9" fillId="0" borderId="11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4" fontId="11" fillId="3" borderId="9" xfId="0" applyNumberFormat="1" applyFont="1" applyFill="1" applyBorder="1" applyAlignment="1" applyProtection="1">
      <alignment vertical="center" wrapText="1"/>
    </xf>
    <xf numFmtId="4" fontId="11" fillId="3" borderId="4" xfId="0" applyNumberFormat="1" applyFont="1" applyFill="1" applyBorder="1" applyAlignment="1" applyProtection="1">
      <alignment horizontal="righ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4" fontId="16" fillId="3" borderId="4" xfId="0" applyNumberFormat="1" applyFont="1" applyFill="1" applyBorder="1" applyAlignment="1" applyProtection="1">
      <alignment horizontal="right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right" vertical="center" wrapText="1"/>
    </xf>
    <xf numFmtId="4" fontId="11" fillId="3" borderId="2" xfId="0" applyNumberFormat="1" applyFont="1" applyFill="1" applyBorder="1" applyAlignment="1" applyProtection="1">
      <alignment horizontal="right" vertical="center" wrapText="1"/>
    </xf>
    <xf numFmtId="0" fontId="9" fillId="3" borderId="1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horizontal="left" vertical="center" wrapText="1"/>
    </xf>
    <xf numFmtId="4" fontId="13" fillId="0" borderId="2" xfId="3" applyNumberFormat="1" applyFont="1" applyBorder="1" applyAlignment="1" applyProtection="1">
      <alignment vertical="center" wrapText="1"/>
    </xf>
    <xf numFmtId="4" fontId="13" fillId="0" borderId="2" xfId="0" applyNumberFormat="1" applyFont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horizontal="right" vertical="center"/>
    </xf>
    <xf numFmtId="4" fontId="11" fillId="2" borderId="12" xfId="0" applyNumberFormat="1" applyFont="1" applyFill="1" applyBorder="1" applyAlignment="1" applyProtection="1">
      <alignment horizontal="right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righ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righ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vertical="center" wrapText="1"/>
    </xf>
    <xf numFmtId="4" fontId="16" fillId="3" borderId="9" xfId="0" applyNumberFormat="1" applyFont="1" applyFill="1" applyBorder="1" applyAlignment="1" applyProtection="1">
      <alignment vertical="center" wrapText="1"/>
    </xf>
    <xf numFmtId="4" fontId="11" fillId="3" borderId="6" xfId="0" applyNumberFormat="1" applyFont="1" applyFill="1" applyBorder="1" applyAlignment="1" applyProtection="1">
      <alignment vertical="center" wrapText="1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4" fontId="9" fillId="0" borderId="8" xfId="0" applyNumberFormat="1" applyFont="1" applyBorder="1" applyAlignment="1">
      <alignment vertical="center"/>
    </xf>
    <xf numFmtId="49" fontId="13" fillId="3" borderId="4" xfId="0" applyNumberFormat="1" applyFont="1" applyFill="1" applyBorder="1" applyAlignment="1" applyProtection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6"/>
    <xf numFmtId="0" fontId="7" fillId="0" borderId="11" xfId="6" applyBorder="1"/>
    <xf numFmtId="0" fontId="7" fillId="0" borderId="10" xfId="6" applyBorder="1"/>
    <xf numFmtId="0" fontId="7" fillId="0" borderId="0" xfId="6" applyBorder="1"/>
    <xf numFmtId="0" fontId="23" fillId="0" borderId="10" xfId="6" applyFont="1" applyBorder="1"/>
    <xf numFmtId="0" fontId="7" fillId="0" borderId="7" xfId="6" applyBorder="1"/>
    <xf numFmtId="0" fontId="7" fillId="0" borderId="12" xfId="6" applyBorder="1"/>
    <xf numFmtId="0" fontId="7" fillId="0" borderId="8" xfId="6" applyBorder="1"/>
    <xf numFmtId="0" fontId="8" fillId="0" borderId="3" xfId="6" applyFont="1" applyBorder="1" applyAlignment="1">
      <alignment vertical="center" wrapText="1"/>
    </xf>
    <xf numFmtId="0" fontId="10" fillId="0" borderId="11" xfId="6" applyFont="1" applyBorder="1"/>
    <xf numFmtId="0" fontId="10" fillId="0" borderId="10" xfId="6" applyFont="1" applyBorder="1"/>
    <xf numFmtId="0" fontId="10" fillId="0" borderId="0" xfId="6" applyFont="1" applyBorder="1"/>
    <xf numFmtId="0" fontId="10" fillId="0" borderId="0" xfId="6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0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left" vertical="center"/>
    </xf>
    <xf numFmtId="2" fontId="8" fillId="4" borderId="3" xfId="8" applyNumberFormat="1" applyFont="1" applyFill="1" applyBorder="1" applyAlignment="1">
      <alignment horizontal="center"/>
    </xf>
    <xf numFmtId="10" fontId="8" fillId="0" borderId="3" xfId="3" applyNumberFormat="1" applyFont="1" applyFill="1" applyBorder="1" applyAlignment="1">
      <alignment horizontal="center" vertical="center"/>
    </xf>
    <xf numFmtId="43" fontId="9" fillId="0" borderId="0" xfId="8" applyFont="1" applyAlignment="1">
      <alignment vertical="center"/>
    </xf>
    <xf numFmtId="0" fontId="8" fillId="0" borderId="10" xfId="6" applyFont="1" applyBorder="1" applyAlignment="1">
      <alignment horizontal="left"/>
    </xf>
    <xf numFmtId="0" fontId="8" fillId="0" borderId="0" xfId="6" applyFont="1" applyBorder="1"/>
    <xf numFmtId="2" fontId="8" fillId="0" borderId="0" xfId="6" applyNumberFormat="1" applyFont="1" applyBorder="1"/>
    <xf numFmtId="43" fontId="8" fillId="0" borderId="0" xfId="8" applyFont="1" applyBorder="1"/>
    <xf numFmtId="0" fontId="8" fillId="0" borderId="0" xfId="6" applyFont="1" applyBorder="1" applyAlignment="1">
      <alignment horizontal="right"/>
    </xf>
    <xf numFmtId="2" fontId="8" fillId="4" borderId="0" xfId="6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0" fillId="0" borderId="0" xfId="0"/>
    <xf numFmtId="167" fontId="22" fillId="2" borderId="1" xfId="0" applyNumberFormat="1" applyFont="1" applyFill="1" applyBorder="1" applyAlignment="1">
      <alignment horizontal="center" vertical="center"/>
    </xf>
    <xf numFmtId="9" fontId="22" fillId="2" borderId="33" xfId="0" applyNumberFormat="1" applyFont="1" applyFill="1" applyBorder="1" applyAlignment="1">
      <alignment horizontal="center" vertical="center"/>
    </xf>
    <xf numFmtId="9" fontId="22" fillId="2" borderId="34" xfId="0" applyNumberFormat="1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10" fontId="20" fillId="2" borderId="33" xfId="3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67" fontId="22" fillId="2" borderId="17" xfId="0" applyNumberFormat="1" applyFont="1" applyFill="1" applyBorder="1" applyAlignment="1">
      <alignment horizontal="right" vertical="center"/>
    </xf>
    <xf numFmtId="2" fontId="22" fillId="2" borderId="4" xfId="0" applyNumberFormat="1" applyFont="1" applyFill="1" applyBorder="1" applyAlignment="1">
      <alignment horizontal="right" vertical="center"/>
    </xf>
    <xf numFmtId="167" fontId="22" fillId="2" borderId="13" xfId="0" applyNumberFormat="1" applyFont="1" applyFill="1" applyBorder="1" applyAlignment="1">
      <alignment horizontal="right" vertical="center"/>
    </xf>
    <xf numFmtId="0" fontId="24" fillId="2" borderId="3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3" fillId="0" borderId="4" xfId="0" applyFont="1" applyBorder="1" applyAlignment="1" applyProtection="1">
      <alignment horizontal="right" vertical="center" wrapText="1"/>
    </xf>
    <xf numFmtId="4" fontId="16" fillId="2" borderId="4" xfId="0" applyNumberFormat="1" applyFont="1" applyFill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4" fontId="11" fillId="2" borderId="4" xfId="0" applyNumberFormat="1" applyFont="1" applyFill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7" fillId="0" borderId="1" xfId="6" applyBorder="1"/>
    <xf numFmtId="0" fontId="7" fillId="0" borderId="4" xfId="6" applyBorder="1"/>
    <xf numFmtId="0" fontId="7" fillId="0" borderId="2" xfId="6" applyBorder="1"/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0" fontId="5" fillId="2" borderId="9" xfId="0" applyFont="1" applyFill="1" applyBorder="1"/>
    <xf numFmtId="0" fontId="5" fillId="2" borderId="6" xfId="0" applyFont="1" applyFill="1" applyBorder="1"/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/>
    <xf numFmtId="0" fontId="11" fillId="0" borderId="4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8" fillId="0" borderId="0" xfId="6" applyFont="1" applyBorder="1" applyAlignment="1">
      <alignment horizontal="center" vertical="center"/>
    </xf>
    <xf numFmtId="10" fontId="22" fillId="2" borderId="17" xfId="0" applyNumberFormat="1" applyFont="1" applyFill="1" applyBorder="1" applyAlignment="1">
      <alignment horizontal="center" vertical="center"/>
    </xf>
    <xf numFmtId="10" fontId="22" fillId="2" borderId="17" xfId="3" applyNumberFormat="1" applyFont="1" applyFill="1" applyBorder="1" applyAlignment="1">
      <alignment horizontal="center" vertical="center"/>
    </xf>
    <xf numFmtId="49" fontId="0" fillId="0" borderId="10" xfId="0" applyNumberFormat="1" applyBorder="1"/>
    <xf numFmtId="4" fontId="0" fillId="0" borderId="11" xfId="0" applyNumberFormat="1" applyBorder="1"/>
    <xf numFmtId="4" fontId="0" fillId="0" borderId="8" xfId="0" applyNumberFormat="1" applyBorder="1"/>
    <xf numFmtId="49" fontId="0" fillId="0" borderId="0" xfId="0" applyNumberFormat="1"/>
    <xf numFmtId="4" fontId="0" fillId="0" borderId="0" xfId="0" applyNumberFormat="1"/>
    <xf numFmtId="0" fontId="9" fillId="0" borderId="10" xfId="0" applyFont="1" applyBorder="1" applyAlignment="1">
      <alignment horizontal="left" vertical="top"/>
    </xf>
    <xf numFmtId="49" fontId="9" fillId="0" borderId="10" xfId="0" applyNumberFormat="1" applyFont="1" applyBorder="1"/>
    <xf numFmtId="49" fontId="26" fillId="0" borderId="10" xfId="0" applyNumberFormat="1" applyFont="1" applyBorder="1"/>
    <xf numFmtId="4" fontId="9" fillId="0" borderId="11" xfId="0" applyNumberFormat="1" applyFont="1" applyBorder="1"/>
    <xf numFmtId="49" fontId="28" fillId="0" borderId="1" xfId="0" applyNumberFormat="1" applyFont="1" applyBorder="1" applyAlignment="1">
      <alignment horizontal="center"/>
    </xf>
    <xf numFmtId="0" fontId="28" fillId="0" borderId="4" xfId="0" applyFont="1" applyBorder="1"/>
    <xf numFmtId="4" fontId="28" fillId="0" borderId="2" xfId="0" applyNumberFormat="1" applyFont="1" applyBorder="1"/>
    <xf numFmtId="49" fontId="28" fillId="0" borderId="5" xfId="0" applyNumberFormat="1" applyFont="1" applyBorder="1" applyAlignment="1">
      <alignment horizontal="center"/>
    </xf>
    <xf numFmtId="0" fontId="28" fillId="0" borderId="9" xfId="0" applyFont="1" applyBorder="1"/>
    <xf numFmtId="4" fontId="28" fillId="0" borderId="6" xfId="0" applyNumberFormat="1" applyFont="1" applyBorder="1"/>
    <xf numFmtId="49" fontId="28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9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10" xfId="0" applyNumberFormat="1" applyFont="1" applyBorder="1"/>
    <xf numFmtId="10" fontId="28" fillId="0" borderId="4" xfId="3" applyNumberFormat="1" applyFont="1" applyBorder="1" applyAlignment="1">
      <alignment horizontal="center"/>
    </xf>
    <xf numFmtId="10" fontId="30" fillId="0" borderId="4" xfId="0" applyNumberFormat="1" applyFont="1" applyBorder="1" applyAlignment="1">
      <alignment horizontal="center"/>
    </xf>
    <xf numFmtId="4" fontId="30" fillId="0" borderId="11" xfId="0" applyNumberFormat="1" applyFont="1" applyBorder="1"/>
    <xf numFmtId="0" fontId="29" fillId="0" borderId="4" xfId="0" applyFont="1" applyBorder="1" applyAlignment="1">
      <alignment horizontal="right"/>
    </xf>
    <xf numFmtId="49" fontId="28" fillId="0" borderId="7" xfId="0" applyNumberFormat="1" applyFont="1" applyBorder="1" applyAlignment="1">
      <alignment horizontal="center"/>
    </xf>
    <xf numFmtId="0" fontId="28" fillId="0" borderId="12" xfId="0" applyFont="1" applyBorder="1"/>
    <xf numFmtId="10" fontId="28" fillId="0" borderId="12" xfId="3" applyNumberFormat="1" applyFont="1" applyBorder="1" applyAlignment="1">
      <alignment horizontal="center"/>
    </xf>
    <xf numFmtId="4" fontId="28" fillId="0" borderId="8" xfId="0" applyNumberFormat="1" applyFont="1" applyBorder="1"/>
    <xf numFmtId="49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4" fontId="8" fillId="3" borderId="4" xfId="0" applyNumberFormat="1" applyFont="1" applyFill="1" applyBorder="1" applyAlignment="1" applyProtection="1">
      <alignment horizontal="right" vertical="center"/>
    </xf>
    <xf numFmtId="167" fontId="8" fillId="3" borderId="4" xfId="0" applyNumberFormat="1" applyFont="1" applyFill="1" applyBorder="1" applyAlignment="1" applyProtection="1">
      <alignment horizontal="right" vertical="center"/>
    </xf>
    <xf numFmtId="167" fontId="8" fillId="3" borderId="2" xfId="0" applyNumberFormat="1" applyFont="1" applyFill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167" fontId="20" fillId="2" borderId="16" xfId="0" applyNumberFormat="1" applyFont="1" applyFill="1" applyBorder="1" applyAlignment="1">
      <alignment horizontal="center" vertical="center" wrapText="1"/>
    </xf>
    <xf numFmtId="167" fontId="20" fillId="2" borderId="13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4" borderId="1" xfId="6" applyFont="1" applyFill="1" applyBorder="1" applyAlignment="1">
      <alignment horizontal="center" vertical="center" wrapText="1"/>
    </xf>
    <xf numFmtId="0" fontId="10" fillId="4" borderId="4" xfId="6" applyFont="1" applyFill="1" applyBorder="1" applyAlignment="1">
      <alignment horizontal="center" vertical="center" wrapText="1"/>
    </xf>
    <xf numFmtId="0" fontId="10" fillId="4" borderId="2" xfId="6" applyFont="1" applyFill="1" applyBorder="1" applyAlignment="1">
      <alignment horizontal="center" vertical="center" wrapText="1"/>
    </xf>
    <xf numFmtId="0" fontId="10" fillId="0" borderId="10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1" fillId="3" borderId="36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8" fillId="0" borderId="12" xfId="6" applyFont="1" applyBorder="1"/>
    <xf numFmtId="0" fontId="26" fillId="0" borderId="12" xfId="0" applyFont="1" applyBorder="1" applyAlignment="1">
      <alignment vertical="center" wrapText="1"/>
    </xf>
  </cellXfs>
  <cellStyles count="14">
    <cellStyle name="Moeda 2" xfId="11" xr:uid="{00000000-0005-0000-0000-000000000000}"/>
    <cellStyle name="Normal" xfId="0" builtinId="0"/>
    <cellStyle name="Normal 2" xfId="4" xr:uid="{00000000-0005-0000-0000-000002000000}"/>
    <cellStyle name="Normal 2 2" xfId="5" xr:uid="{00000000-0005-0000-0000-000003000000}"/>
    <cellStyle name="Normal 2 3" xfId="6" xr:uid="{00000000-0005-0000-0000-000004000000}"/>
    <cellStyle name="Normal 29 2" xfId="2" xr:uid="{00000000-0005-0000-0000-000005000000}"/>
    <cellStyle name="Normal 3" xfId="9" xr:uid="{00000000-0005-0000-0000-000006000000}"/>
    <cellStyle name="Normal 54" xfId="1" xr:uid="{00000000-0005-0000-0000-000007000000}"/>
    <cellStyle name="Porcentagem" xfId="3" builtinId="5"/>
    <cellStyle name="Vírgula" xfId="8" builtinId="3"/>
    <cellStyle name="Vírgula 2" xfId="7" xr:uid="{00000000-0005-0000-0000-00000A000000}"/>
    <cellStyle name="Vírgula 2 2" xfId="12" xr:uid="{00000000-0005-0000-0000-00000B000000}"/>
    <cellStyle name="Vírgula 3" xfId="10" xr:uid="{00000000-0005-0000-0000-00000C000000}"/>
    <cellStyle name="Vírgula 4" xfId="13" xr:uid="{00000000-0005-0000-0000-00000D000000}"/>
  </cellStyles>
  <dxfs count="0"/>
  <tableStyles count="0" defaultTableStyle="TableStyleMedium2" defaultPivotStyle="PivotStyleLight16"/>
  <colors>
    <mruColors>
      <color rgb="FFF0C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2354580</xdr:colOff>
      <xdr:row>1</xdr:row>
      <xdr:rowOff>38100</xdr:rowOff>
    </xdr:from>
    <xdr:to>
      <xdr:col>1</xdr:col>
      <xdr:colOff>2879862</xdr:colOff>
      <xdr:row>3</xdr:row>
      <xdr:rowOff>134110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BE65EE-8A9C-4049-840B-08E0FF14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" y="228600"/>
          <a:ext cx="536712" cy="5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3162300</xdr:colOff>
      <xdr:row>0</xdr:row>
      <xdr:rowOff>106680</xdr:rowOff>
    </xdr:from>
    <xdr:to>
      <xdr:col>2</xdr:col>
      <xdr:colOff>3699012</xdr:colOff>
      <xdr:row>0</xdr:row>
      <xdr:rowOff>631315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FB61FF-0D1E-4A7E-9618-A0C67B088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440" y="106680"/>
          <a:ext cx="536712" cy="5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144780</xdr:rowOff>
    </xdr:from>
    <xdr:to>
      <xdr:col>4</xdr:col>
      <xdr:colOff>803412</xdr:colOff>
      <xdr:row>0</xdr:row>
      <xdr:rowOff>669415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E77C64-FDE4-4C84-A2AB-56A208870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144780"/>
          <a:ext cx="536712" cy="5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16</xdr:row>
      <xdr:rowOff>108978</xdr:rowOff>
    </xdr:from>
    <xdr:to>
      <xdr:col>3</xdr:col>
      <xdr:colOff>1922462</xdr:colOff>
      <xdr:row>24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14078"/>
          <a:ext cx="5305742" cy="127786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34</xdr:row>
      <xdr:rowOff>146808</xdr:rowOff>
    </xdr:from>
    <xdr:to>
      <xdr:col>3</xdr:col>
      <xdr:colOff>1866901</xdr:colOff>
      <xdr:row>42</xdr:row>
      <xdr:rowOff>173902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1" y="6037068"/>
          <a:ext cx="5212080" cy="1377739"/>
        </a:xfrm>
        <a:prstGeom prst="rect">
          <a:avLst/>
        </a:prstGeom>
      </xdr:spPr>
    </xdr:pic>
    <xdr:clientData/>
  </xdr:twoCellAnchor>
  <xdr:twoCellAnchor editAs="oneCell">
    <xdr:from>
      <xdr:col>2</xdr:col>
      <xdr:colOff>670560</xdr:colOff>
      <xdr:row>0</xdr:row>
      <xdr:rowOff>91440</xdr:rowOff>
    </xdr:from>
    <xdr:to>
      <xdr:col>3</xdr:col>
      <xdr:colOff>247152</xdr:colOff>
      <xdr:row>0</xdr:row>
      <xdr:rowOff>612265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58409AD-2B95-40AB-81D0-49CCAB8FC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820" y="91440"/>
          <a:ext cx="536712" cy="5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  <sheetName val="sheet1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B7" t="str">
            <v>DESCRICAO DO INSUMO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1812-8522-4FF2-87B8-30631779A4BC}">
  <sheetPr>
    <pageSetUpPr fitToPage="1"/>
  </sheetPr>
  <dimension ref="A1:D28"/>
  <sheetViews>
    <sheetView tabSelected="1" workbookViewId="0">
      <selection activeCell="G26" sqref="G26"/>
    </sheetView>
  </sheetViews>
  <sheetFormatPr defaultRowHeight="14.4"/>
  <cols>
    <col min="1" max="1" width="11.6640625" style="191" customWidth="1"/>
    <col min="2" max="2" width="56.44140625" style="136" customWidth="1"/>
    <col min="3" max="3" width="18.6640625" style="136" customWidth="1"/>
    <col min="4" max="4" width="15.44140625" style="192" customWidth="1"/>
    <col min="5" max="16384" width="8.88671875" style="136"/>
  </cols>
  <sheetData>
    <row r="1" spans="1:4" ht="15" customHeight="1">
      <c r="A1" s="224"/>
      <c r="B1" s="225"/>
      <c r="C1" s="225"/>
      <c r="D1" s="226"/>
    </row>
    <row r="2" spans="1:4" ht="20.100000000000001" customHeight="1">
      <c r="A2" s="188"/>
      <c r="B2" s="60"/>
      <c r="C2" s="60"/>
      <c r="D2" s="189"/>
    </row>
    <row r="3" spans="1:4">
      <c r="A3" s="227"/>
      <c r="B3" s="228"/>
      <c r="C3" s="228"/>
      <c r="D3" s="229"/>
    </row>
    <row r="4" spans="1:4">
      <c r="A4" s="188"/>
      <c r="B4" s="60"/>
      <c r="C4" s="60"/>
      <c r="D4" s="61"/>
    </row>
    <row r="5" spans="1:4">
      <c r="A5" s="230" t="str">
        <f>'ORÇAMENTO_NAO DES '!A2:I2</f>
        <v>GOVERNO DO ESTADO DE MATO GROSSO DO SUL</v>
      </c>
      <c r="B5" s="231"/>
      <c r="C5" s="231"/>
      <c r="D5" s="232"/>
    </row>
    <row r="6" spans="1:4">
      <c r="A6" s="233" t="str">
        <f>'ORÇAMENTO_NAO DES '!A3:I3</f>
        <v>PREFEITURA MUNICIPAL DE JAPORÃ</v>
      </c>
      <c r="B6" s="234"/>
      <c r="C6" s="234"/>
      <c r="D6" s="235"/>
    </row>
    <row r="7" spans="1:4">
      <c r="A7" s="233" t="str">
        <f>'ORÇAMENTO_NAO DES '!A4:I4</f>
        <v>SECRETARIA DE OBRAS</v>
      </c>
      <c r="B7" s="234"/>
      <c r="C7" s="234"/>
      <c r="D7" s="235"/>
    </row>
    <row r="8" spans="1:4">
      <c r="A8" s="188"/>
      <c r="B8" s="60"/>
      <c r="C8" s="60"/>
      <c r="D8" s="189"/>
    </row>
    <row r="9" spans="1:4">
      <c r="A9" s="188"/>
      <c r="B9" s="60"/>
      <c r="C9" s="60"/>
      <c r="D9" s="189"/>
    </row>
    <row r="10" spans="1:4">
      <c r="A10" s="193" t="s">
        <v>119</v>
      </c>
      <c r="B10" s="219" t="str">
        <f>'ORÇAMENTO_NAO DES '!B6:I6</f>
        <v>INFRAESTRUTURA URBANA - RESTAURAÇÃO FUNCIONAL DO PAVIMENTO (RECAPEAMENTO)</v>
      </c>
      <c r="C10" s="219"/>
      <c r="D10" s="220"/>
    </row>
    <row r="11" spans="1:4" ht="15" customHeight="1">
      <c r="A11" s="194" t="s">
        <v>120</v>
      </c>
      <c r="B11" s="219" t="str">
        <f>'ORÇAMENTO_NAO DES '!B7:I7</f>
        <v>JAPORÃ - MS</v>
      </c>
      <c r="C11" s="219"/>
      <c r="D11" s="220"/>
    </row>
    <row r="12" spans="1:4">
      <c r="A12" s="195" t="s">
        <v>4</v>
      </c>
      <c r="B12" s="219" t="str">
        <f>'ORÇAMENTO_NAO DES '!B8:I8</f>
        <v>AV. DEPUTADO FERNANDO SALDANHA  E RUA DAS MARGARIDAS</v>
      </c>
      <c r="C12" s="219"/>
      <c r="D12" s="220"/>
    </row>
    <row r="13" spans="1:4" ht="43.8" customHeight="1">
      <c r="A13" s="207"/>
      <c r="B13" s="177"/>
      <c r="C13" s="177"/>
      <c r="D13" s="196"/>
    </row>
    <row r="14" spans="1:4" ht="17.399999999999999" customHeight="1">
      <c r="A14" s="221" t="s">
        <v>121</v>
      </c>
      <c r="B14" s="222"/>
      <c r="C14" s="222"/>
      <c r="D14" s="223"/>
    </row>
    <row r="15" spans="1:4" ht="15.6">
      <c r="A15" s="236" t="s">
        <v>75</v>
      </c>
      <c r="B15" s="237"/>
      <c r="C15" s="237"/>
      <c r="D15" s="238"/>
    </row>
    <row r="16" spans="1:4">
      <c r="A16" s="216" t="s">
        <v>7</v>
      </c>
      <c r="B16" s="217" t="s">
        <v>8</v>
      </c>
      <c r="C16" s="217" t="s">
        <v>0</v>
      </c>
      <c r="D16" s="218" t="s">
        <v>114</v>
      </c>
    </row>
    <row r="17" spans="1:4">
      <c r="A17" s="212" t="s">
        <v>115</v>
      </c>
      <c r="B17" s="213" t="s">
        <v>15</v>
      </c>
      <c r="C17" s="214">
        <v>2.4393481492922382E-2</v>
      </c>
      <c r="D17" s="215">
        <v>27392.340000000004</v>
      </c>
    </row>
    <row r="18" spans="1:4">
      <c r="A18" s="197" t="s">
        <v>116</v>
      </c>
      <c r="B18" s="198" t="s">
        <v>123</v>
      </c>
      <c r="C18" s="208">
        <v>0.93330111305988983</v>
      </c>
      <c r="D18" s="199">
        <v>1048038.24</v>
      </c>
    </row>
    <row r="19" spans="1:4">
      <c r="A19" s="197" t="s">
        <v>117</v>
      </c>
      <c r="B19" s="198" t="s">
        <v>124</v>
      </c>
      <c r="C19" s="208">
        <v>4.2305405447187736E-2</v>
      </c>
      <c r="D19" s="199">
        <v>47506.3</v>
      </c>
    </row>
    <row r="20" spans="1:4">
      <c r="A20" s="197"/>
      <c r="B20" s="211" t="s">
        <v>122</v>
      </c>
      <c r="C20" s="209">
        <v>1</v>
      </c>
      <c r="D20" s="210">
        <v>1122936.8800000001</v>
      </c>
    </row>
    <row r="21" spans="1:4">
      <c r="A21" s="200"/>
      <c r="B21" s="201"/>
      <c r="C21" s="201"/>
      <c r="D21" s="202"/>
    </row>
    <row r="22" spans="1:4">
      <c r="A22" s="203"/>
      <c r="B22" s="204"/>
      <c r="C22" s="204"/>
      <c r="D22" s="61"/>
    </row>
    <row r="23" spans="1:4">
      <c r="A23" s="67" t="str">
        <f>'ORÇAMENTO_NAO DES '!A36:C36</f>
        <v>JAPORÃ, MS, 25 DE MAIO DE 2020</v>
      </c>
      <c r="B23" s="65"/>
      <c r="C23" s="65"/>
      <c r="D23" s="205"/>
    </row>
    <row r="24" spans="1:4" ht="139.80000000000001" customHeight="1">
      <c r="A24" s="67"/>
      <c r="B24" s="65"/>
      <c r="C24" s="65"/>
      <c r="D24" s="206"/>
    </row>
    <row r="25" spans="1:4">
      <c r="A25" s="67"/>
      <c r="B25" s="68" t="s">
        <v>105</v>
      </c>
      <c r="C25" s="68"/>
      <c r="D25" s="189"/>
    </row>
    <row r="26" spans="1:4" ht="15" customHeight="1">
      <c r="A26" s="67"/>
      <c r="B26" s="168" t="s">
        <v>103</v>
      </c>
      <c r="C26" s="168"/>
      <c r="D26" s="189"/>
    </row>
    <row r="27" spans="1:4">
      <c r="A27" s="67"/>
      <c r="B27" s="166" t="s">
        <v>72</v>
      </c>
      <c r="C27" s="166"/>
      <c r="D27" s="189"/>
    </row>
    <row r="28" spans="1:4">
      <c r="A28" s="72"/>
      <c r="B28" s="167" t="s">
        <v>104</v>
      </c>
      <c r="C28" s="167"/>
      <c r="D28" s="190"/>
    </row>
  </sheetData>
  <mergeCells count="10">
    <mergeCell ref="B11:D11"/>
    <mergeCell ref="B12:D12"/>
    <mergeCell ref="A15:D15"/>
    <mergeCell ref="A14:D14"/>
    <mergeCell ref="A1:D1"/>
    <mergeCell ref="A3:D3"/>
    <mergeCell ref="A5:D5"/>
    <mergeCell ref="A6:D6"/>
    <mergeCell ref="A7:D7"/>
    <mergeCell ref="B10:D10"/>
  </mergeCells>
  <printOptions horizontalCentered="1"/>
  <pageMargins left="0.55118110236220474" right="0.55118110236220474" top="0.55118110236220474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S40"/>
  <sheetViews>
    <sheetView topLeftCell="A16" zoomScaleNormal="100" workbookViewId="0">
      <selection activeCell="C41" sqref="C41"/>
    </sheetView>
  </sheetViews>
  <sheetFormatPr defaultColWidth="9.109375" defaultRowHeight="13.8"/>
  <cols>
    <col min="1" max="1" width="7.6640625" style="4" bestFit="1" customWidth="1"/>
    <col min="2" max="2" width="8.6640625" style="4" bestFit="1" customWidth="1"/>
    <col min="3" max="3" width="60.6640625" style="90" customWidth="1"/>
    <col min="4" max="4" width="8.44140625" style="4" customWidth="1"/>
    <col min="5" max="5" width="9.88671875" style="4" bestFit="1" customWidth="1"/>
    <col min="6" max="6" width="9.33203125" style="91" customWidth="1"/>
    <col min="7" max="7" width="8.88671875" style="4" customWidth="1"/>
    <col min="8" max="8" width="9.109375" style="4"/>
    <col min="9" max="9" width="12.33203125" style="91" customWidth="1"/>
    <col min="10" max="10" width="6.44140625" style="4" hidden="1" customWidth="1"/>
    <col min="11" max="11" width="6.44140625" style="5" hidden="1" customWidth="1"/>
    <col min="12" max="16" width="6.44140625" style="4" hidden="1" customWidth="1"/>
    <col min="17" max="17" width="0" style="4" hidden="1" customWidth="1"/>
    <col min="18" max="18" width="9.109375" style="4"/>
    <col min="19" max="19" width="12.109375" style="4" bestFit="1" customWidth="1"/>
    <col min="20" max="16384" width="9.109375" style="4"/>
  </cols>
  <sheetData>
    <row r="1" spans="1:11" s="147" customFormat="1" ht="58.95" customHeight="1">
      <c r="A1" s="180"/>
      <c r="B1" s="181"/>
      <c r="C1" s="182"/>
      <c r="D1" s="181"/>
      <c r="E1" s="181"/>
      <c r="F1" s="183"/>
      <c r="G1" s="181"/>
      <c r="H1" s="181"/>
      <c r="I1" s="184"/>
      <c r="K1" s="148"/>
    </row>
    <row r="2" spans="1:11" ht="15" customHeight="1">
      <c r="A2" s="245" t="s">
        <v>1</v>
      </c>
      <c r="B2" s="246"/>
      <c r="C2" s="246"/>
      <c r="D2" s="246"/>
      <c r="E2" s="246"/>
      <c r="F2" s="246"/>
      <c r="G2" s="246"/>
      <c r="H2" s="246"/>
      <c r="I2" s="247"/>
    </row>
    <row r="3" spans="1:11" ht="15" customHeight="1">
      <c r="A3" s="242" t="s">
        <v>109</v>
      </c>
      <c r="B3" s="243"/>
      <c r="C3" s="243"/>
      <c r="D3" s="243"/>
      <c r="E3" s="243"/>
      <c r="F3" s="243"/>
      <c r="G3" s="243"/>
      <c r="H3" s="243"/>
      <c r="I3" s="244"/>
    </row>
    <row r="4" spans="1:11" ht="15" customHeight="1">
      <c r="A4" s="245" t="s">
        <v>97</v>
      </c>
      <c r="B4" s="246"/>
      <c r="C4" s="246"/>
      <c r="D4" s="246"/>
      <c r="E4" s="246"/>
      <c r="F4" s="246"/>
      <c r="G4" s="246"/>
      <c r="H4" s="246"/>
      <c r="I4" s="247"/>
    </row>
    <row r="5" spans="1:11" ht="15" customHeight="1">
      <c r="A5" s="221" t="s">
        <v>69</v>
      </c>
      <c r="B5" s="222"/>
      <c r="C5" s="222"/>
      <c r="D5" s="222"/>
      <c r="E5" s="222"/>
      <c r="F5" s="222"/>
      <c r="G5" s="222"/>
      <c r="H5" s="222"/>
      <c r="I5" s="223"/>
    </row>
    <row r="6" spans="1:11" ht="15" customHeight="1">
      <c r="A6" s="6" t="s">
        <v>2</v>
      </c>
      <c r="B6" s="248" t="s">
        <v>118</v>
      </c>
      <c r="C6" s="248"/>
      <c r="D6" s="248"/>
      <c r="E6" s="248"/>
      <c r="F6" s="248"/>
      <c r="G6" s="248"/>
      <c r="H6" s="248"/>
      <c r="I6" s="249"/>
    </row>
    <row r="7" spans="1:11" ht="15" customHeight="1">
      <c r="A7" s="6" t="s">
        <v>3</v>
      </c>
      <c r="B7" s="250" t="s">
        <v>98</v>
      </c>
      <c r="C7" s="250"/>
      <c r="D7" s="250"/>
      <c r="E7" s="250"/>
      <c r="F7" s="250"/>
      <c r="G7" s="250"/>
      <c r="H7" s="250"/>
      <c r="I7" s="251"/>
    </row>
    <row r="8" spans="1:11" ht="15" customHeight="1">
      <c r="A8" s="6" t="s">
        <v>4</v>
      </c>
      <c r="B8" s="248" t="s">
        <v>113</v>
      </c>
      <c r="C8" s="248"/>
      <c r="D8" s="248"/>
      <c r="E8" s="248"/>
      <c r="F8" s="248"/>
      <c r="G8" s="248"/>
      <c r="H8" s="248"/>
      <c r="I8" s="249"/>
    </row>
    <row r="9" spans="1:11">
      <c r="A9" s="7" t="s">
        <v>45</v>
      </c>
      <c r="B9" s="8">
        <v>0.1968</v>
      </c>
      <c r="C9" s="9" t="s">
        <v>46</v>
      </c>
      <c r="D9" s="8">
        <v>0.1527</v>
      </c>
      <c r="E9" s="10" t="s">
        <v>66</v>
      </c>
      <c r="F9" s="11"/>
      <c r="G9" s="8"/>
      <c r="H9" s="12"/>
      <c r="I9" s="88"/>
    </row>
    <row r="10" spans="1:11" ht="20.399999999999999">
      <c r="A10" s="6" t="s">
        <v>5</v>
      </c>
      <c r="B10" s="13">
        <v>90</v>
      </c>
      <c r="C10" s="13" t="s">
        <v>44</v>
      </c>
      <c r="D10" s="13"/>
      <c r="E10" s="13"/>
      <c r="F10" s="14"/>
      <c r="G10" s="13"/>
      <c r="H10" s="14"/>
      <c r="I10" s="89"/>
    </row>
    <row r="11" spans="1:11" ht="15" customHeight="1">
      <c r="A11" s="6" t="s">
        <v>6</v>
      </c>
      <c r="B11" s="252" t="s">
        <v>110</v>
      </c>
      <c r="C11" s="252"/>
      <c r="D11" s="13"/>
      <c r="E11" s="13"/>
      <c r="F11" s="13"/>
      <c r="G11" s="253" t="s">
        <v>75</v>
      </c>
      <c r="H11" s="253"/>
      <c r="I11" s="254"/>
    </row>
    <row r="12" spans="1:11" ht="20.399999999999999">
      <c r="A12" s="15" t="s">
        <v>7</v>
      </c>
      <c r="B12" s="149" t="s">
        <v>30</v>
      </c>
      <c r="C12" s="157" t="s">
        <v>8</v>
      </c>
      <c r="D12" s="16" t="s">
        <v>9</v>
      </c>
      <c r="E12" s="158" t="s">
        <v>10</v>
      </c>
      <c r="F12" s="17" t="s">
        <v>11</v>
      </c>
      <c r="G12" s="16" t="s">
        <v>12</v>
      </c>
      <c r="H12" s="16" t="s">
        <v>13</v>
      </c>
      <c r="I12" s="18" t="s">
        <v>14</v>
      </c>
    </row>
    <row r="13" spans="1:11">
      <c r="A13" s="96" t="s">
        <v>48</v>
      </c>
      <c r="B13" s="97"/>
      <c r="C13" s="98" t="s">
        <v>15</v>
      </c>
      <c r="D13" s="78"/>
      <c r="E13" s="99"/>
      <c r="F13" s="100"/>
      <c r="G13" s="78"/>
      <c r="H13" s="78"/>
      <c r="I13" s="101"/>
    </row>
    <row r="14" spans="1:11" ht="19.95" customHeight="1">
      <c r="A14" s="19" t="s">
        <v>49</v>
      </c>
      <c r="B14" s="149" t="s">
        <v>70</v>
      </c>
      <c r="C14" s="179" t="s">
        <v>16</v>
      </c>
      <c r="D14" s="20" t="s">
        <v>17</v>
      </c>
      <c r="E14" s="21" t="s">
        <v>18</v>
      </c>
      <c r="F14" s="150">
        <v>8</v>
      </c>
      <c r="G14" s="156">
        <v>400.92</v>
      </c>
      <c r="H14" s="20">
        <v>479.82</v>
      </c>
      <c r="I14" s="22">
        <f>TRUNC(H14*F14,2)</f>
        <v>3838.56</v>
      </c>
    </row>
    <row r="15" spans="1:11" ht="30" customHeight="1">
      <c r="A15" s="19" t="s">
        <v>50</v>
      </c>
      <c r="B15" s="149">
        <v>10775</v>
      </c>
      <c r="C15" s="179" t="s">
        <v>108</v>
      </c>
      <c r="D15" s="93" t="s">
        <v>17</v>
      </c>
      <c r="E15" s="94" t="s">
        <v>18</v>
      </c>
      <c r="F15" s="150">
        <v>30</v>
      </c>
      <c r="G15" s="156">
        <v>515</v>
      </c>
      <c r="H15" s="93">
        <v>616.35</v>
      </c>
      <c r="I15" s="95">
        <f>TRUNC(H15*F15,2)</f>
        <v>18490.5</v>
      </c>
    </row>
    <row r="16" spans="1:11" ht="30" customHeight="1">
      <c r="A16" s="19" t="s">
        <v>51</v>
      </c>
      <c r="B16" s="149" t="s">
        <v>19</v>
      </c>
      <c r="C16" s="179" t="s">
        <v>20</v>
      </c>
      <c r="D16" s="152" t="s">
        <v>17</v>
      </c>
      <c r="E16" s="153" t="s">
        <v>21</v>
      </c>
      <c r="F16" s="150">
        <v>8</v>
      </c>
      <c r="G16" s="156">
        <v>381.85</v>
      </c>
      <c r="H16" s="152">
        <v>456.99</v>
      </c>
      <c r="I16" s="154">
        <f t="shared" ref="I16" si="0">TRUNC(H16*F16,2)</f>
        <v>3655.92</v>
      </c>
    </row>
    <row r="17" spans="1:14" ht="19.95" customHeight="1">
      <c r="A17" s="19" t="s">
        <v>52</v>
      </c>
      <c r="B17" s="149">
        <v>13244</v>
      </c>
      <c r="C17" s="179" t="s">
        <v>67</v>
      </c>
      <c r="D17" s="23" t="s">
        <v>17</v>
      </c>
      <c r="E17" s="24" t="s">
        <v>21</v>
      </c>
      <c r="F17" s="150">
        <v>16</v>
      </c>
      <c r="G17" s="156">
        <v>73.5</v>
      </c>
      <c r="H17" s="20">
        <v>87.96</v>
      </c>
      <c r="I17" s="22">
        <f t="shared" ref="I17" si="1">TRUNC(H17*F17,2)</f>
        <v>1407.36</v>
      </c>
    </row>
    <row r="18" spans="1:14">
      <c r="A18" s="19"/>
      <c r="B18" s="149"/>
      <c r="C18" s="149" t="s">
        <v>22</v>
      </c>
      <c r="D18" s="16"/>
      <c r="E18" s="158"/>
      <c r="F18" s="17"/>
      <c r="G18" s="20"/>
      <c r="H18" s="16"/>
      <c r="I18" s="18">
        <f>SUM(I14:I17)</f>
        <v>27392.340000000004</v>
      </c>
    </row>
    <row r="19" spans="1:14">
      <c r="A19" s="82" t="s">
        <v>47</v>
      </c>
      <c r="B19" s="107"/>
      <c r="C19" s="77" t="s">
        <v>99</v>
      </c>
      <c r="D19" s="79"/>
      <c r="E19" s="80"/>
      <c r="F19" s="81"/>
      <c r="G19" s="83"/>
      <c r="H19" s="79"/>
      <c r="I19" s="84"/>
    </row>
    <row r="20" spans="1:14" ht="19.95" customHeight="1">
      <c r="A20" s="155" t="s">
        <v>53</v>
      </c>
      <c r="B20" s="149">
        <v>99814</v>
      </c>
      <c r="C20" s="151" t="s">
        <v>100</v>
      </c>
      <c r="D20" s="153"/>
      <c r="E20" s="153" t="s">
        <v>18</v>
      </c>
      <c r="F20" s="150">
        <v>19307.34</v>
      </c>
      <c r="G20" s="156">
        <v>1.39</v>
      </c>
      <c r="H20" s="152">
        <v>1.66</v>
      </c>
      <c r="I20" s="154">
        <f t="shared" ref="I20:I22" si="2">TRUNC(H20*F20,2)</f>
        <v>32050.18</v>
      </c>
    </row>
    <row r="21" spans="1:14" ht="19.95" customHeight="1">
      <c r="A21" s="155" t="s">
        <v>54</v>
      </c>
      <c r="B21" s="149">
        <v>72942</v>
      </c>
      <c r="C21" s="151" t="s">
        <v>107</v>
      </c>
      <c r="D21" s="65"/>
      <c r="E21" s="153" t="s">
        <v>18</v>
      </c>
      <c r="F21" s="150">
        <v>19307.34</v>
      </c>
      <c r="G21" s="156">
        <v>1.75</v>
      </c>
      <c r="H21" s="152">
        <v>2.09</v>
      </c>
      <c r="I21" s="154">
        <f t="shared" si="2"/>
        <v>40352.339999999997</v>
      </c>
    </row>
    <row r="22" spans="1:14" ht="30" customHeight="1">
      <c r="A22" s="155" t="s">
        <v>55</v>
      </c>
      <c r="B22" s="149">
        <v>93176</v>
      </c>
      <c r="C22" s="151" t="s">
        <v>101</v>
      </c>
      <c r="D22" s="152">
        <v>466</v>
      </c>
      <c r="E22" s="153" t="s">
        <v>24</v>
      </c>
      <c r="F22" s="150">
        <v>3588.2</v>
      </c>
      <c r="G22" s="156">
        <v>0.51</v>
      </c>
      <c r="H22" s="152">
        <v>0.61</v>
      </c>
      <c r="I22" s="154">
        <f t="shared" si="2"/>
        <v>2188.8000000000002</v>
      </c>
    </row>
    <row r="23" spans="1:14" ht="30" customHeight="1">
      <c r="A23" s="155" t="s">
        <v>56</v>
      </c>
      <c r="B23" s="149">
        <v>95995</v>
      </c>
      <c r="C23" s="151" t="s">
        <v>112</v>
      </c>
      <c r="D23" s="65"/>
      <c r="E23" s="153" t="s">
        <v>23</v>
      </c>
      <c r="F23" s="150">
        <v>579.20000000000005</v>
      </c>
      <c r="G23" s="156">
        <v>1131.43</v>
      </c>
      <c r="H23" s="20">
        <v>1354.09</v>
      </c>
      <c r="I23" s="22">
        <f t="shared" ref="I23" si="3">TRUNC(H23*F23,2)</f>
        <v>784288.92</v>
      </c>
    </row>
    <row r="24" spans="1:14" s="147" customFormat="1" ht="19.95" customHeight="1">
      <c r="A24" s="155" t="s">
        <v>57</v>
      </c>
      <c r="B24" s="149">
        <v>95303</v>
      </c>
      <c r="C24" s="151" t="s">
        <v>102</v>
      </c>
      <c r="D24" s="152">
        <v>126</v>
      </c>
      <c r="E24" s="153" t="s">
        <v>24</v>
      </c>
      <c r="F24" s="150">
        <v>175146.3</v>
      </c>
      <c r="G24" s="156">
        <v>0.91</v>
      </c>
      <c r="H24" s="20">
        <v>1.08</v>
      </c>
      <c r="I24" s="22">
        <f t="shared" ref="I24" si="4">TRUNC(H24*F24,2)</f>
        <v>189158</v>
      </c>
      <c r="K24" s="148"/>
    </row>
    <row r="25" spans="1:14">
      <c r="A25" s="19"/>
      <c r="B25" s="149" t="s">
        <v>17</v>
      </c>
      <c r="C25" s="149" t="s">
        <v>26</v>
      </c>
      <c r="D25" s="16"/>
      <c r="E25" s="158"/>
      <c r="F25" s="17"/>
      <c r="G25" s="20"/>
      <c r="H25" s="16"/>
      <c r="I25" s="18">
        <f>SUM(I20:Q24)</f>
        <v>1048038.24</v>
      </c>
    </row>
    <row r="26" spans="1:14">
      <c r="A26" s="75" t="s">
        <v>58</v>
      </c>
      <c r="B26" s="76"/>
      <c r="C26" s="77" t="s">
        <v>27</v>
      </c>
      <c r="D26" s="79"/>
      <c r="E26" s="80"/>
      <c r="F26" s="81"/>
      <c r="G26" s="83"/>
      <c r="H26" s="79"/>
      <c r="I26" s="84"/>
    </row>
    <row r="27" spans="1:14" ht="19.95" customHeight="1">
      <c r="A27" s="19" t="s">
        <v>59</v>
      </c>
      <c r="B27" s="26">
        <v>90778</v>
      </c>
      <c r="C27" s="108" t="s">
        <v>77</v>
      </c>
      <c r="D27" s="20" t="s">
        <v>17</v>
      </c>
      <c r="E27" s="21" t="s">
        <v>28</v>
      </c>
      <c r="F27" s="25">
        <v>100</v>
      </c>
      <c r="G27" s="156">
        <v>99.34</v>
      </c>
      <c r="H27" s="20">
        <v>118.89</v>
      </c>
      <c r="I27" s="22">
        <f t="shared" ref="I27:I33" si="5">TRUNC(H27*F27,2)</f>
        <v>11889</v>
      </c>
      <c r="J27" s="27">
        <v>25</v>
      </c>
      <c r="K27" s="5" t="s">
        <v>39</v>
      </c>
      <c r="L27" s="28" t="s">
        <v>40</v>
      </c>
      <c r="N27" s="4">
        <f>J27/2</f>
        <v>12.5</v>
      </c>
    </row>
    <row r="28" spans="1:14" ht="19.95" customHeight="1">
      <c r="A28" s="19" t="s">
        <v>60</v>
      </c>
      <c r="B28" s="26">
        <v>90780</v>
      </c>
      <c r="C28" s="108" t="s">
        <v>78</v>
      </c>
      <c r="D28" s="20" t="s">
        <v>17</v>
      </c>
      <c r="E28" s="21" t="s">
        <v>28</v>
      </c>
      <c r="F28" s="25">
        <v>380</v>
      </c>
      <c r="G28" s="156">
        <v>30.7</v>
      </c>
      <c r="H28" s="20">
        <v>36.74</v>
      </c>
      <c r="I28" s="22">
        <f t="shared" si="5"/>
        <v>13961.2</v>
      </c>
      <c r="J28" s="27">
        <v>30</v>
      </c>
      <c r="K28" s="5" t="s">
        <v>39</v>
      </c>
      <c r="L28" s="28" t="s">
        <v>41</v>
      </c>
      <c r="N28" s="4">
        <f t="shared" ref="N28:N33" si="6">J28/2</f>
        <v>15</v>
      </c>
    </row>
    <row r="29" spans="1:14" ht="19.95" customHeight="1">
      <c r="A29" s="19" t="s">
        <v>61</v>
      </c>
      <c r="B29" s="26">
        <v>88326</v>
      </c>
      <c r="C29" s="108" t="s">
        <v>79</v>
      </c>
      <c r="D29" s="20" t="s">
        <v>17</v>
      </c>
      <c r="E29" s="21" t="s">
        <v>28</v>
      </c>
      <c r="F29" s="25">
        <v>500</v>
      </c>
      <c r="G29" s="156">
        <v>20.059999999999999</v>
      </c>
      <c r="H29" s="20">
        <v>24</v>
      </c>
      <c r="I29" s="22">
        <f t="shared" si="5"/>
        <v>12000</v>
      </c>
      <c r="J29" s="27">
        <v>180</v>
      </c>
      <c r="K29" s="5" t="s">
        <v>39</v>
      </c>
      <c r="L29" s="28" t="s">
        <v>42</v>
      </c>
      <c r="N29" s="4">
        <f t="shared" si="6"/>
        <v>90</v>
      </c>
    </row>
    <row r="30" spans="1:14" ht="19.95" customHeight="1">
      <c r="A30" s="19" t="s">
        <v>62</v>
      </c>
      <c r="B30" s="26">
        <v>90781</v>
      </c>
      <c r="C30" s="108" t="s">
        <v>80</v>
      </c>
      <c r="D30" s="20" t="s">
        <v>17</v>
      </c>
      <c r="E30" s="21" t="s">
        <v>28</v>
      </c>
      <c r="F30" s="25">
        <v>90</v>
      </c>
      <c r="G30" s="156">
        <v>24.56</v>
      </c>
      <c r="H30" s="20">
        <v>29.39</v>
      </c>
      <c r="I30" s="22">
        <f t="shared" si="5"/>
        <v>2645.1</v>
      </c>
      <c r="J30" s="27">
        <v>30</v>
      </c>
      <c r="K30" s="5" t="s">
        <v>39</v>
      </c>
      <c r="L30" s="28" t="s">
        <v>43</v>
      </c>
      <c r="N30" s="4">
        <f t="shared" si="6"/>
        <v>15</v>
      </c>
    </row>
    <row r="31" spans="1:14" ht="19.95" customHeight="1">
      <c r="A31" s="19" t="s">
        <v>63</v>
      </c>
      <c r="B31" s="26">
        <v>88253</v>
      </c>
      <c r="C31" s="108" t="s">
        <v>81</v>
      </c>
      <c r="D31" s="20" t="s">
        <v>17</v>
      </c>
      <c r="E31" s="21" t="s">
        <v>28</v>
      </c>
      <c r="F31" s="25">
        <v>90</v>
      </c>
      <c r="G31" s="156">
        <v>12.38</v>
      </c>
      <c r="H31" s="20">
        <v>14.81</v>
      </c>
      <c r="I31" s="22">
        <f t="shared" si="5"/>
        <v>1332.9</v>
      </c>
      <c r="J31" s="27">
        <v>30</v>
      </c>
      <c r="K31" s="5" t="s">
        <v>39</v>
      </c>
      <c r="L31" s="28" t="s">
        <v>43</v>
      </c>
      <c r="N31" s="4">
        <f t="shared" si="6"/>
        <v>15</v>
      </c>
    </row>
    <row r="32" spans="1:14" s="147" customFormat="1" ht="19.95" customHeight="1">
      <c r="A32" s="19" t="s">
        <v>64</v>
      </c>
      <c r="B32" s="26">
        <v>88321</v>
      </c>
      <c r="C32" s="108" t="s">
        <v>83</v>
      </c>
      <c r="D32" s="20"/>
      <c r="E32" s="21" t="s">
        <v>28</v>
      </c>
      <c r="F32" s="25">
        <v>90</v>
      </c>
      <c r="G32" s="156">
        <v>27.51</v>
      </c>
      <c r="H32" s="20">
        <v>32.92</v>
      </c>
      <c r="I32" s="22">
        <f t="shared" ref="I32" si="7">TRUNC(H32*F32,2)</f>
        <v>2962.8</v>
      </c>
      <c r="J32" s="27"/>
      <c r="K32" s="148"/>
      <c r="L32" s="28"/>
    </row>
    <row r="33" spans="1:19" ht="19.95" customHeight="1">
      <c r="A33" s="19" t="s">
        <v>65</v>
      </c>
      <c r="B33" s="26">
        <v>88249</v>
      </c>
      <c r="C33" s="108" t="s">
        <v>82</v>
      </c>
      <c r="D33" s="20"/>
      <c r="E33" s="21" t="s">
        <v>28</v>
      </c>
      <c r="F33" s="25">
        <v>90</v>
      </c>
      <c r="G33" s="156">
        <v>25.21</v>
      </c>
      <c r="H33" s="20">
        <v>30.17</v>
      </c>
      <c r="I33" s="22">
        <f t="shared" si="5"/>
        <v>2715.3</v>
      </c>
      <c r="J33" s="27">
        <v>30</v>
      </c>
      <c r="K33" s="5" t="s">
        <v>39</v>
      </c>
      <c r="L33" s="28" t="s">
        <v>43</v>
      </c>
      <c r="N33" s="4">
        <f t="shared" si="6"/>
        <v>15</v>
      </c>
    </row>
    <row r="34" spans="1:19">
      <c r="A34" s="29"/>
      <c r="B34" s="30"/>
      <c r="C34" s="149" t="s">
        <v>29</v>
      </c>
      <c r="D34" s="14"/>
      <c r="E34" s="13"/>
      <c r="F34" s="31"/>
      <c r="G34" s="14"/>
      <c r="H34" s="14"/>
      <c r="I34" s="18">
        <f>SUM(I27:I33)</f>
        <v>47506.3</v>
      </c>
    </row>
    <row r="35" spans="1:19">
      <c r="A35" s="85"/>
      <c r="B35" s="86"/>
      <c r="C35" s="87"/>
      <c r="D35" s="239" t="s">
        <v>68</v>
      </c>
      <c r="E35" s="239"/>
      <c r="F35" s="239"/>
      <c r="G35" s="239"/>
      <c r="H35" s="240">
        <f>I34+I25+I18</f>
        <v>1122936.8800000001</v>
      </c>
      <c r="I35" s="241"/>
      <c r="L35" s="32"/>
    </row>
    <row r="36" spans="1:19" ht="64.95" customHeight="1">
      <c r="A36" s="284" t="str">
        <f>CRONOGRAMA_NAO_DES!A18</f>
        <v>JAPORÃ, MS, 25 DE MAIO DE 2020</v>
      </c>
      <c r="B36" s="285"/>
      <c r="C36" s="285"/>
      <c r="D36" s="102"/>
      <c r="E36" s="102"/>
      <c r="F36" s="103"/>
      <c r="G36" s="102"/>
      <c r="H36" s="103"/>
      <c r="I36" s="104"/>
      <c r="L36" s="32"/>
    </row>
    <row r="37" spans="1:19">
      <c r="A37" s="67"/>
      <c r="B37" s="65"/>
      <c r="C37" s="68" t="s">
        <v>106</v>
      </c>
      <c r="D37" s="65"/>
      <c r="E37" s="65"/>
      <c r="F37" s="66"/>
      <c r="G37" s="65"/>
      <c r="H37" s="66"/>
      <c r="I37" s="69"/>
    </row>
    <row r="38" spans="1:19">
      <c r="A38" s="67"/>
      <c r="B38" s="65"/>
      <c r="C38" s="168" t="str">
        <f>RESUMO!B26</f>
        <v>FÁBIO MARQUES RIBEIRO</v>
      </c>
      <c r="D38" s="65"/>
      <c r="E38" s="65"/>
      <c r="F38" s="66"/>
      <c r="G38" s="65"/>
      <c r="H38" s="70"/>
      <c r="I38" s="71"/>
      <c r="S38" s="127">
        <f>SUM(I14:I34)/2</f>
        <v>1122936.8799999999</v>
      </c>
    </row>
    <row r="39" spans="1:19">
      <c r="A39" s="67"/>
      <c r="B39" s="65"/>
      <c r="C39" s="168" t="str">
        <f>RESUMO!B27</f>
        <v>ENGENHEIRO CIVIL</v>
      </c>
      <c r="D39" s="65"/>
      <c r="E39" s="65"/>
      <c r="F39" s="66"/>
      <c r="G39" s="65"/>
      <c r="H39" s="70"/>
      <c r="I39" s="71"/>
      <c r="K39" s="92" t="e">
        <f>H35/#REF!</f>
        <v>#REF!</v>
      </c>
    </row>
    <row r="40" spans="1:19">
      <c r="A40" s="72"/>
      <c r="B40" s="73"/>
      <c r="C40" s="290" t="str">
        <f>RESUMO!B28</f>
        <v>CREA 15276/MS</v>
      </c>
      <c r="D40" s="73"/>
      <c r="E40" s="73"/>
      <c r="F40" s="74"/>
      <c r="G40" s="73"/>
      <c r="H40" s="105"/>
      <c r="I40" s="106"/>
    </row>
  </sheetData>
  <mergeCells count="12">
    <mergeCell ref="A36:C36"/>
    <mergeCell ref="B8:I8"/>
    <mergeCell ref="D35:G35"/>
    <mergeCell ref="H35:I35"/>
    <mergeCell ref="A2:I2"/>
    <mergeCell ref="A3:I3"/>
    <mergeCell ref="A4:I4"/>
    <mergeCell ref="A5:I5"/>
    <mergeCell ref="B6:I6"/>
    <mergeCell ref="B7:I7"/>
    <mergeCell ref="B11:C11"/>
    <mergeCell ref="G11:I11"/>
  </mergeCells>
  <phoneticPr fontId="2" type="noConversion"/>
  <printOptions horizontalCentered="1"/>
  <pageMargins left="0.25" right="0.25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2"/>
  <sheetViews>
    <sheetView workbookViewId="0">
      <selection activeCell="B32" sqref="B32"/>
    </sheetView>
  </sheetViews>
  <sheetFormatPr defaultColWidth="8.88671875" defaultRowHeight="14.4"/>
  <cols>
    <col min="1" max="1" width="8.88671875" style="2"/>
    <col min="2" max="2" width="44.33203125" style="2" customWidth="1"/>
    <col min="3" max="3" width="11.44140625" style="2" customWidth="1"/>
    <col min="4" max="4" width="13.5546875" style="2" customWidth="1"/>
    <col min="5" max="5" width="11.88671875" style="2" customWidth="1"/>
    <col min="6" max="6" width="8.88671875" style="2"/>
    <col min="7" max="9" width="12.109375" style="2" customWidth="1"/>
    <col min="10" max="10" width="10" style="2" customWidth="1"/>
    <col min="11" max="11" width="12.88671875" style="2" customWidth="1"/>
    <col min="12" max="12" width="9.88671875" style="2" customWidth="1"/>
    <col min="13" max="13" width="9" style="2" bestFit="1" customWidth="1"/>
    <col min="14" max="19" width="13.88671875" style="2" customWidth="1"/>
    <col min="20" max="16384" width="8.88671875" style="2"/>
  </cols>
  <sheetData>
    <row r="1" spans="1:20" s="136" customFormat="1" ht="57" customHeight="1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20" ht="14.4" customHeight="1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20" ht="14.4" customHeight="1">
      <c r="A3" s="257" t="s">
        <v>109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20" ht="14.4" customHeight="1">
      <c r="A4" s="256" t="s">
        <v>97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20" ht="20.399999999999999" customHeight="1">
      <c r="A5" s="255" t="s">
        <v>76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20" ht="14.4" customHeight="1">
      <c r="A6" s="33" t="s">
        <v>2</v>
      </c>
      <c r="B6" s="258" t="s">
        <v>118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</row>
    <row r="7" spans="1:20">
      <c r="A7" s="33" t="s">
        <v>3</v>
      </c>
      <c r="B7" s="258" t="s">
        <v>98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20">
      <c r="A8" s="33" t="s">
        <v>4</v>
      </c>
      <c r="B8" s="258" t="s">
        <v>113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</row>
    <row r="9" spans="1:20" ht="15" customHeight="1">
      <c r="A9" s="272" t="s">
        <v>31</v>
      </c>
      <c r="B9" s="266" t="s">
        <v>32</v>
      </c>
      <c r="C9" s="268" t="s">
        <v>0</v>
      </c>
      <c r="D9" s="270" t="s">
        <v>73</v>
      </c>
      <c r="E9" s="259" t="s">
        <v>33</v>
      </c>
      <c r="F9" s="260"/>
      <c r="G9" s="261"/>
      <c r="H9" s="259" t="s">
        <v>34</v>
      </c>
      <c r="I9" s="260"/>
      <c r="J9" s="260"/>
      <c r="K9" s="286" t="s">
        <v>35</v>
      </c>
      <c r="L9" s="287"/>
      <c r="M9" s="288"/>
    </row>
    <row r="10" spans="1:20">
      <c r="A10" s="273" t="s">
        <v>31</v>
      </c>
      <c r="B10" s="267"/>
      <c r="C10" s="269"/>
      <c r="D10" s="271"/>
      <c r="E10" s="34" t="s">
        <v>74</v>
      </c>
      <c r="F10" s="34" t="s">
        <v>0</v>
      </c>
      <c r="G10" s="135" t="s">
        <v>95</v>
      </c>
      <c r="H10" s="34" t="s">
        <v>74</v>
      </c>
      <c r="I10" s="34" t="s">
        <v>0</v>
      </c>
      <c r="J10" s="135" t="s">
        <v>95</v>
      </c>
      <c r="K10" s="42" t="s">
        <v>74</v>
      </c>
      <c r="L10" s="42" t="s">
        <v>0</v>
      </c>
      <c r="M10" s="146" t="s">
        <v>95</v>
      </c>
    </row>
    <row r="11" spans="1:20">
      <c r="A11" s="159">
        <v>1</v>
      </c>
      <c r="B11" s="35" t="s">
        <v>36</v>
      </c>
      <c r="C11" s="45">
        <v>2.5471044351370407E-2</v>
      </c>
      <c r="D11" s="36">
        <v>27392.340000000004</v>
      </c>
      <c r="E11" s="143">
        <v>27392.340000000004</v>
      </c>
      <c r="F11" s="186">
        <v>1</v>
      </c>
      <c r="G11" s="37">
        <v>1</v>
      </c>
      <c r="H11" s="143">
        <v>0</v>
      </c>
      <c r="I11" s="187">
        <v>0</v>
      </c>
      <c r="J11" s="37">
        <v>1</v>
      </c>
      <c r="K11" s="143">
        <v>0</v>
      </c>
      <c r="L11" s="187">
        <v>0</v>
      </c>
      <c r="M11" s="138">
        <v>1</v>
      </c>
      <c r="R11" s="1" t="e">
        <f>F11+H11+J11+#REF!+#REF!+#REF!</f>
        <v>#REF!</v>
      </c>
      <c r="T11" s="1" t="e">
        <f>F11+H11+J11+#REF!</f>
        <v>#REF!</v>
      </c>
    </row>
    <row r="12" spans="1:20">
      <c r="A12" s="159">
        <v>2</v>
      </c>
      <c r="B12" s="35" t="s">
        <v>25</v>
      </c>
      <c r="C12" s="45">
        <v>0.97452895564862951</v>
      </c>
      <c r="D12" s="36">
        <v>1048038.24</v>
      </c>
      <c r="E12" s="143">
        <v>314411.47200000001</v>
      </c>
      <c r="F12" s="187">
        <v>0.3</v>
      </c>
      <c r="G12" s="37">
        <v>0.3</v>
      </c>
      <c r="H12" s="143">
        <v>419110.49217599997</v>
      </c>
      <c r="I12" s="187">
        <v>0.39989999999999998</v>
      </c>
      <c r="J12" s="37">
        <v>0.69989999999999997</v>
      </c>
      <c r="K12" s="143">
        <v>314516.27582399995</v>
      </c>
      <c r="L12" s="186">
        <v>0.30009999999999998</v>
      </c>
      <c r="M12" s="138">
        <v>1</v>
      </c>
      <c r="R12" s="1" t="e">
        <f>F12+H12+J12+#REF!+#REF!+#REF!</f>
        <v>#REF!</v>
      </c>
      <c r="T12" s="1" t="e">
        <f>F12+H12+J12+#REF!</f>
        <v>#REF!</v>
      </c>
    </row>
    <row r="13" spans="1:20">
      <c r="A13" s="159">
        <v>3</v>
      </c>
      <c r="B13" s="46" t="s">
        <v>27</v>
      </c>
      <c r="C13" s="47">
        <v>4.4174213457831929E-2</v>
      </c>
      <c r="D13" s="38">
        <v>47506.3</v>
      </c>
      <c r="E13" s="143">
        <v>15097.502140000002</v>
      </c>
      <c r="F13" s="39">
        <v>0.31780000000000003</v>
      </c>
      <c r="G13" s="56">
        <v>0.31780000000000003</v>
      </c>
      <c r="H13" s="143">
        <v>18517.955740000001</v>
      </c>
      <c r="I13" s="39">
        <v>0.38979999999999998</v>
      </c>
      <c r="J13" s="56">
        <v>0.70760000000000001</v>
      </c>
      <c r="K13" s="143">
        <v>13890.842120000001</v>
      </c>
      <c r="L13" s="39">
        <v>0.29239999999999999</v>
      </c>
      <c r="M13" s="139">
        <v>1</v>
      </c>
      <c r="P13" s="3"/>
      <c r="R13" s="1" t="e">
        <f>F13+H13+J13+#REF!+#REF!+#REF!</f>
        <v>#REF!</v>
      </c>
      <c r="T13" s="1" t="e">
        <f>F13+H13+J13+#REF!</f>
        <v>#REF!</v>
      </c>
    </row>
    <row r="14" spans="1:20">
      <c r="A14" s="49"/>
      <c r="B14" s="50"/>
      <c r="C14" s="51"/>
      <c r="D14" s="52">
        <v>1122936.8800000001</v>
      </c>
      <c r="E14" s="137"/>
      <c r="F14" s="40"/>
      <c r="G14" s="40"/>
      <c r="H14" s="144"/>
      <c r="I14" s="40"/>
      <c r="J14" s="40"/>
      <c r="K14" s="144"/>
      <c r="L14" s="40"/>
      <c r="M14" s="41"/>
      <c r="P14" s="3"/>
      <c r="R14" s="1"/>
      <c r="T14" s="1"/>
    </row>
    <row r="15" spans="1:20">
      <c r="A15" s="55"/>
      <c r="B15" s="262" t="s">
        <v>37</v>
      </c>
      <c r="C15" s="262"/>
      <c r="D15" s="263"/>
      <c r="E15" s="48">
        <v>356901.31414000003</v>
      </c>
      <c r="F15" s="42"/>
      <c r="G15" s="42"/>
      <c r="H15" s="145">
        <v>437628.44791599998</v>
      </c>
      <c r="I15" s="42"/>
      <c r="J15" s="42"/>
      <c r="K15" s="145">
        <v>328407.11794399994</v>
      </c>
      <c r="L15" s="42"/>
      <c r="M15" s="140"/>
    </row>
    <row r="16" spans="1:20">
      <c r="A16" s="53"/>
      <c r="B16" s="264" t="s">
        <v>38</v>
      </c>
      <c r="C16" s="264"/>
      <c r="D16" s="265"/>
      <c r="E16" s="54">
        <v>356901.31414000003</v>
      </c>
      <c r="F16" s="44">
        <v>0.31782847326200558</v>
      </c>
      <c r="G16" s="44">
        <v>0.31782847326200558</v>
      </c>
      <c r="H16" s="43">
        <v>794529.76205600007</v>
      </c>
      <c r="I16" s="44">
        <v>0.38971776215596365</v>
      </c>
      <c r="J16" s="44">
        <v>0.70754623541796924</v>
      </c>
      <c r="K16" s="43">
        <v>1122936.8799999999</v>
      </c>
      <c r="L16" s="44">
        <v>0.29245376458203054</v>
      </c>
      <c r="M16" s="141">
        <v>0.99999999999999978</v>
      </c>
    </row>
    <row r="17" spans="1:13" ht="4.2" customHeight="1">
      <c r="A17" s="169"/>
      <c r="B17" s="170"/>
      <c r="C17" s="134"/>
      <c r="D17" s="171"/>
      <c r="E17" s="142"/>
      <c r="F17" s="142"/>
      <c r="G17" s="142"/>
      <c r="H17" s="142"/>
      <c r="I17" s="142"/>
      <c r="J17" s="134"/>
      <c r="K17" s="172"/>
      <c r="L17" s="172"/>
      <c r="M17" s="173"/>
    </row>
    <row r="18" spans="1:13" ht="34.200000000000003" customHeight="1">
      <c r="A18" s="178" t="s">
        <v>111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1:13" ht="39" customHeight="1">
      <c r="A19" s="59"/>
      <c r="B19" s="177" t="s">
        <v>105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</row>
    <row r="20" spans="1:13">
      <c r="A20" s="59"/>
      <c r="B20" s="174" t="s">
        <v>103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3">
      <c r="A21" s="59"/>
      <c r="B21" s="175" t="s">
        <v>72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</row>
    <row r="22" spans="1:13">
      <c r="A22" s="62"/>
      <c r="B22" s="176" t="s">
        <v>104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</row>
  </sheetData>
  <mergeCells count="16">
    <mergeCell ref="B15:D15"/>
    <mergeCell ref="B16:D16"/>
    <mergeCell ref="A2:M2"/>
    <mergeCell ref="A3:M3"/>
    <mergeCell ref="A4:M4"/>
    <mergeCell ref="A5:M5"/>
    <mergeCell ref="B6:M6"/>
    <mergeCell ref="B7:M7"/>
    <mergeCell ref="B8:M8"/>
    <mergeCell ref="A9:A10"/>
    <mergeCell ref="B9:B10"/>
    <mergeCell ref="C9:C10"/>
    <mergeCell ref="D9:D10"/>
    <mergeCell ref="E9:G9"/>
    <mergeCell ref="K9:M9"/>
    <mergeCell ref="H9:J9"/>
  </mergeCells>
  <pageMargins left="0.25" right="0.25" top="0.75" bottom="0.75" header="0.3" footer="0.3"/>
  <pageSetup paperSize="9" scale="80" fitToHeight="0" orientation="landscape" horizontalDpi="4294967292" verticalDpi="300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2"/>
  <sheetViews>
    <sheetView topLeftCell="A31" zoomScaleNormal="100" workbookViewId="0">
      <selection activeCell="F50" sqref="E50:F50"/>
    </sheetView>
  </sheetViews>
  <sheetFormatPr defaultColWidth="8.88671875" defaultRowHeight="13.2"/>
  <cols>
    <col min="1" max="1" width="14" style="109" customWidth="1"/>
    <col min="2" max="2" width="21.88671875" style="109" customWidth="1"/>
    <col min="3" max="3" width="14" style="109" customWidth="1"/>
    <col min="4" max="4" width="28.6640625" style="109" customWidth="1"/>
    <col min="5" max="5" width="14" style="109" customWidth="1"/>
    <col min="6" max="16384" width="8.88671875" style="109"/>
  </cols>
  <sheetData>
    <row r="1" spans="1:6" ht="51" customHeight="1">
      <c r="A1" s="163"/>
      <c r="B1" s="164"/>
      <c r="C1" s="164"/>
      <c r="D1" s="164"/>
      <c r="E1" s="164"/>
      <c r="F1" s="165"/>
    </row>
    <row r="2" spans="1:6">
      <c r="A2" s="256" t="str">
        <f>CRONOGRAMA_NAO_DES!A2</f>
        <v>GOVERNO DO ESTADO DE MATO GROSSO DO SUL</v>
      </c>
      <c r="B2" s="256"/>
      <c r="C2" s="256"/>
      <c r="D2" s="256"/>
      <c r="E2" s="256"/>
      <c r="F2" s="256"/>
    </row>
    <row r="3" spans="1:6" ht="12.6" customHeight="1">
      <c r="A3" s="256" t="str">
        <f>CRONOGRAMA_NAO_DES!A3</f>
        <v>PREFEITURA MUNICIPAL DE JAPORÃ</v>
      </c>
      <c r="B3" s="256"/>
      <c r="C3" s="256"/>
      <c r="D3" s="256"/>
      <c r="E3" s="256"/>
      <c r="F3" s="256"/>
    </row>
    <row r="4" spans="1:6" ht="12.6" customHeight="1">
      <c r="A4" s="256" t="str">
        <f>CRONOGRAMA_NAO_DES!A4</f>
        <v>SECRETARIA DE OBRAS</v>
      </c>
      <c r="B4" s="256"/>
      <c r="C4" s="256"/>
      <c r="D4" s="256"/>
      <c r="E4" s="256"/>
      <c r="F4" s="256"/>
    </row>
    <row r="5" spans="1:6" ht="20.399999999999999">
      <c r="A5" s="255" t="s">
        <v>94</v>
      </c>
      <c r="B5" s="255"/>
      <c r="C5" s="255"/>
      <c r="D5" s="255"/>
      <c r="E5" s="255"/>
      <c r="F5" s="255"/>
    </row>
    <row r="6" spans="1:6" ht="12.6" customHeight="1">
      <c r="A6" s="33" t="str">
        <f>CRONOGRAMA_NAO_DES!A6</f>
        <v>Objeto:</v>
      </c>
      <c r="B6" s="258" t="str">
        <f>'ORÇAMENTO_NAO DES '!B6:I6</f>
        <v>INFRAESTRUTURA URBANA - RESTAURAÇÃO FUNCIONAL DO PAVIMENTO (RECAPEAMENTO)</v>
      </c>
      <c r="C6" s="258"/>
      <c r="D6" s="258"/>
      <c r="E6" s="258"/>
      <c r="F6" s="258"/>
    </row>
    <row r="7" spans="1:6" ht="12.6" customHeight="1">
      <c r="A7" s="33" t="s">
        <v>3</v>
      </c>
      <c r="B7" s="258" t="str">
        <f>'ORÇAMENTO_NAO DES '!B7:I7</f>
        <v>JAPORÃ - MS</v>
      </c>
      <c r="C7" s="258"/>
      <c r="D7" s="258"/>
      <c r="E7" s="258"/>
      <c r="F7" s="258"/>
    </row>
    <row r="8" spans="1:6">
      <c r="A8" s="33" t="s">
        <v>4</v>
      </c>
      <c r="B8" s="258" t="str">
        <f>'ORÇAMENTO_NAO DES '!B8:I8</f>
        <v>AV. DEPUTADO FERNANDO SALDANHA  E RUA DAS MARGARIDAS</v>
      </c>
      <c r="C8" s="258"/>
      <c r="D8" s="258"/>
      <c r="E8" s="258"/>
      <c r="F8" s="258"/>
    </row>
    <row r="9" spans="1:6" ht="12.6" customHeight="1">
      <c r="A9" s="282"/>
      <c r="B9" s="283"/>
      <c r="C9" s="283"/>
      <c r="D9" s="283"/>
      <c r="E9" s="283"/>
      <c r="F9" s="118"/>
    </row>
    <row r="10" spans="1:6" ht="24" customHeight="1">
      <c r="A10" s="117" t="s">
        <v>84</v>
      </c>
      <c r="B10" s="279" t="s">
        <v>92</v>
      </c>
      <c r="C10" s="280"/>
      <c r="D10" s="280"/>
      <c r="E10" s="280"/>
      <c r="F10" s="281"/>
    </row>
    <row r="11" spans="1:6">
      <c r="A11" s="119"/>
      <c r="B11" s="120"/>
      <c r="C11" s="120"/>
      <c r="D11" s="120"/>
      <c r="E11" s="120"/>
      <c r="F11" s="118"/>
    </row>
    <row r="12" spans="1:6">
      <c r="A12" s="128" t="s">
        <v>85</v>
      </c>
      <c r="B12" s="120"/>
      <c r="C12" s="120"/>
      <c r="D12" s="121"/>
      <c r="E12" s="121"/>
      <c r="F12" s="122"/>
    </row>
    <row r="13" spans="1:6">
      <c r="A13" s="119"/>
      <c r="B13" s="120" t="s">
        <v>86</v>
      </c>
      <c r="C13" s="130">
        <v>3.645</v>
      </c>
      <c r="D13" s="123" t="s">
        <v>0</v>
      </c>
      <c r="E13" s="121"/>
      <c r="F13" s="122"/>
    </row>
    <row r="14" spans="1:6">
      <c r="A14" s="119"/>
      <c r="B14" s="120" t="s">
        <v>87</v>
      </c>
      <c r="C14" s="130">
        <v>2.9950000000000001</v>
      </c>
      <c r="D14" s="123" t="s">
        <v>0</v>
      </c>
      <c r="E14" s="121"/>
      <c r="F14" s="122"/>
    </row>
    <row r="15" spans="1:6">
      <c r="A15" s="119"/>
      <c r="B15" s="120" t="s">
        <v>88</v>
      </c>
      <c r="C15" s="131">
        <v>40</v>
      </c>
      <c r="D15" s="123" t="s">
        <v>0</v>
      </c>
      <c r="E15" s="121"/>
      <c r="F15" s="122"/>
    </row>
    <row r="16" spans="1:6">
      <c r="A16" s="119"/>
      <c r="B16" s="132" t="s">
        <v>89</v>
      </c>
      <c r="C16" s="133">
        <f>C13+C14*(C15/100)</f>
        <v>4.843</v>
      </c>
      <c r="D16" s="124" t="s">
        <v>0</v>
      </c>
      <c r="E16" s="185"/>
      <c r="F16" s="122"/>
    </row>
    <row r="17" spans="1:6">
      <c r="A17" s="119"/>
      <c r="B17" s="120"/>
      <c r="C17" s="120"/>
      <c r="D17" s="185"/>
      <c r="E17" s="274" t="s">
        <v>90</v>
      </c>
      <c r="F17" s="122"/>
    </row>
    <row r="18" spans="1:6">
      <c r="A18" s="119"/>
      <c r="B18" s="120"/>
      <c r="C18" s="120"/>
      <c r="D18" s="185"/>
      <c r="E18" s="275"/>
      <c r="F18" s="122"/>
    </row>
    <row r="19" spans="1:6">
      <c r="A19" s="119"/>
      <c r="B19" s="120"/>
      <c r="C19" s="120"/>
      <c r="D19" s="185"/>
      <c r="E19" s="125">
        <v>4.01</v>
      </c>
      <c r="F19" s="122"/>
    </row>
    <row r="20" spans="1:6">
      <c r="A20" s="119"/>
      <c r="B20" s="120"/>
      <c r="C20" s="120"/>
      <c r="D20" s="185"/>
      <c r="E20" s="125">
        <v>0.4</v>
      </c>
      <c r="F20" s="122"/>
    </row>
    <row r="21" spans="1:6">
      <c r="A21" s="119"/>
      <c r="B21" s="120"/>
      <c r="C21" s="120"/>
      <c r="D21" s="185"/>
      <c r="E21" s="125">
        <v>0.56000000000000005</v>
      </c>
      <c r="F21" s="122"/>
    </row>
    <row r="22" spans="1:6">
      <c r="A22" s="119"/>
      <c r="B22" s="120"/>
      <c r="C22" s="120"/>
      <c r="D22" s="185"/>
      <c r="E22" s="125">
        <v>1.1100000000000001</v>
      </c>
      <c r="F22" s="122"/>
    </row>
    <row r="23" spans="1:6">
      <c r="A23" s="119"/>
      <c r="B23" s="120"/>
      <c r="C23" s="120"/>
      <c r="D23" s="185"/>
      <c r="E23" s="125">
        <v>7.3</v>
      </c>
      <c r="F23" s="122"/>
    </row>
    <row r="24" spans="1:6">
      <c r="A24" s="119"/>
      <c r="B24" s="120"/>
      <c r="C24" s="120"/>
      <c r="D24" s="185"/>
      <c r="E24" s="185"/>
      <c r="F24" s="122"/>
    </row>
    <row r="25" spans="1:6">
      <c r="A25" s="119"/>
      <c r="B25" s="120"/>
      <c r="C25" s="120"/>
      <c r="D25" s="185"/>
      <c r="E25" s="185"/>
      <c r="F25" s="122"/>
    </row>
    <row r="26" spans="1:6">
      <c r="A26" s="276" t="s">
        <v>96</v>
      </c>
      <c r="B26" s="277"/>
      <c r="C26" s="277"/>
      <c r="D26" s="278"/>
      <c r="E26" s="126">
        <f>((((1+(E19+E20+E21)/100))*(1+E22/100)*(1+E23/100))/(1-C16/100))-1</f>
        <v>0.19679092647939744</v>
      </c>
      <c r="F26" s="122"/>
    </row>
    <row r="27" spans="1:6">
      <c r="A27" s="119"/>
      <c r="B27" s="120"/>
      <c r="C27" s="120"/>
      <c r="D27" s="185"/>
      <c r="E27" s="185"/>
      <c r="F27" s="122"/>
    </row>
    <row r="28" spans="1:6" ht="26.4">
      <c r="A28" s="117" t="s">
        <v>84</v>
      </c>
      <c r="B28" s="279" t="s">
        <v>93</v>
      </c>
      <c r="C28" s="280"/>
      <c r="D28" s="280"/>
      <c r="E28" s="280"/>
      <c r="F28" s="281"/>
    </row>
    <row r="29" spans="1:6">
      <c r="A29" s="119"/>
      <c r="B29" s="120"/>
      <c r="C29" s="120"/>
      <c r="D29" s="120"/>
      <c r="E29" s="120"/>
      <c r="F29" s="118"/>
    </row>
    <row r="30" spans="1:6">
      <c r="A30" s="128" t="s">
        <v>85</v>
      </c>
      <c r="B30" s="120"/>
      <c r="C30" s="120"/>
      <c r="D30" s="121"/>
      <c r="E30" s="121"/>
      <c r="F30" s="122"/>
    </row>
    <row r="31" spans="1:6">
      <c r="A31" s="119"/>
      <c r="B31" s="120" t="s">
        <v>86</v>
      </c>
      <c r="C31" s="130">
        <v>3.645</v>
      </c>
      <c r="D31" s="123" t="s">
        <v>0</v>
      </c>
      <c r="E31" s="121"/>
      <c r="F31" s="122"/>
    </row>
    <row r="32" spans="1:6">
      <c r="A32" s="119"/>
      <c r="B32" s="120" t="s">
        <v>87</v>
      </c>
      <c r="C32" s="130"/>
      <c r="D32" s="123" t="s">
        <v>0</v>
      </c>
      <c r="E32" s="121"/>
      <c r="F32" s="122"/>
    </row>
    <row r="33" spans="1:6">
      <c r="A33" s="119"/>
      <c r="B33" s="120" t="s">
        <v>88</v>
      </c>
      <c r="C33" s="131"/>
      <c r="D33" s="123" t="s">
        <v>0</v>
      </c>
      <c r="E33" s="121"/>
      <c r="F33" s="122"/>
    </row>
    <row r="34" spans="1:6">
      <c r="A34" s="119"/>
      <c r="B34" s="132" t="s">
        <v>89</v>
      </c>
      <c r="C34" s="133">
        <f>C31+C32*(C33/100)</f>
        <v>3.645</v>
      </c>
      <c r="D34" s="124" t="s">
        <v>0</v>
      </c>
      <c r="E34" s="185"/>
      <c r="F34" s="122"/>
    </row>
    <row r="35" spans="1:6">
      <c r="A35" s="119"/>
      <c r="B35" s="120"/>
      <c r="C35" s="120"/>
      <c r="D35" s="185"/>
      <c r="E35" s="274" t="s">
        <v>90</v>
      </c>
      <c r="F35" s="122"/>
    </row>
    <row r="36" spans="1:6">
      <c r="A36" s="119"/>
      <c r="B36" s="120"/>
      <c r="C36" s="120"/>
      <c r="D36" s="185"/>
      <c r="E36" s="275"/>
      <c r="F36" s="122"/>
    </row>
    <row r="37" spans="1:6">
      <c r="A37" s="119"/>
      <c r="B37" s="120"/>
      <c r="C37" s="120"/>
      <c r="D37" s="185"/>
      <c r="E37" s="125">
        <v>3.45</v>
      </c>
      <c r="F37" s="122"/>
    </row>
    <row r="38" spans="1:6">
      <c r="A38" s="119"/>
      <c r="B38" s="120"/>
      <c r="C38" s="120"/>
      <c r="D38" s="185"/>
      <c r="E38" s="125">
        <v>0.48</v>
      </c>
      <c r="F38" s="122"/>
    </row>
    <row r="39" spans="1:6">
      <c r="A39" s="119"/>
      <c r="B39" s="120"/>
      <c r="C39" s="120"/>
      <c r="D39" s="185"/>
      <c r="E39" s="125">
        <v>0.85</v>
      </c>
      <c r="F39" s="122"/>
    </row>
    <row r="40" spans="1:6">
      <c r="A40" s="119"/>
      <c r="B40" s="120"/>
      <c r="C40" s="120"/>
      <c r="D40" s="185"/>
      <c r="E40" s="125">
        <v>0.85</v>
      </c>
      <c r="F40" s="122"/>
    </row>
    <row r="41" spans="1:6">
      <c r="A41" s="119"/>
      <c r="B41" s="120"/>
      <c r="C41" s="120"/>
      <c r="D41" s="185"/>
      <c r="E41" s="125">
        <v>5.1100000000000003</v>
      </c>
      <c r="F41" s="122"/>
    </row>
    <row r="42" spans="1:6">
      <c r="A42" s="119"/>
      <c r="B42" s="120"/>
      <c r="C42" s="120"/>
      <c r="D42" s="185"/>
      <c r="E42" s="185"/>
      <c r="F42" s="122"/>
    </row>
    <row r="43" spans="1:6" ht="17.399999999999999" customHeight="1">
      <c r="A43" s="119"/>
      <c r="B43" s="120"/>
      <c r="C43" s="120"/>
      <c r="D43" s="185"/>
      <c r="E43" s="185"/>
      <c r="F43" s="122"/>
    </row>
    <row r="44" spans="1:6">
      <c r="A44" s="276" t="s">
        <v>91</v>
      </c>
      <c r="B44" s="277"/>
      <c r="C44" s="277"/>
      <c r="D44" s="278"/>
      <c r="E44" s="126">
        <f>((((1+(E37+E38+E39)/100))*(1+E40/100)*(1+E41/100))/(1-C34/100))-1</f>
        <v>0.15272065998650808</v>
      </c>
      <c r="F44" s="122"/>
    </row>
    <row r="45" spans="1:6" ht="2.4" customHeight="1">
      <c r="A45" s="113"/>
      <c r="B45" s="112"/>
      <c r="C45" s="112"/>
      <c r="D45" s="112"/>
      <c r="E45" s="112"/>
      <c r="F45" s="110"/>
    </row>
    <row r="46" spans="1:6">
      <c r="A46" s="119" t="str">
        <f>'ORÇAMENTO_NAO DES '!A36:C36</f>
        <v>JAPORÃ, MS, 25 DE MAIO DE 2020</v>
      </c>
      <c r="B46" s="112"/>
      <c r="C46" s="112"/>
      <c r="D46" s="112"/>
      <c r="E46" s="112"/>
      <c r="F46" s="110"/>
    </row>
    <row r="47" spans="1:6">
      <c r="A47" s="113"/>
      <c r="B47" s="112"/>
      <c r="C47" s="112"/>
      <c r="D47" s="112"/>
      <c r="E47" s="112"/>
      <c r="F47" s="110"/>
    </row>
    <row r="48" spans="1:6" ht="7.95" customHeight="1">
      <c r="A48" s="113"/>
      <c r="B48" s="112"/>
      <c r="C48" s="112"/>
      <c r="D48" s="112"/>
      <c r="E48" s="112"/>
      <c r="F48" s="110"/>
    </row>
    <row r="49" spans="1:6">
      <c r="A49" s="113"/>
      <c r="B49" s="112" t="s">
        <v>71</v>
      </c>
      <c r="C49" s="112"/>
      <c r="D49" s="112"/>
      <c r="E49" s="112"/>
      <c r="F49" s="110"/>
    </row>
    <row r="50" spans="1:6">
      <c r="A50" s="111"/>
      <c r="B50" s="129" t="str">
        <f>'ORÇAMENTO_NAO DES '!C38</f>
        <v>FÁBIO MARQUES RIBEIRO</v>
      </c>
      <c r="C50" s="112"/>
      <c r="D50" s="112"/>
      <c r="E50" s="112"/>
      <c r="F50" s="110"/>
    </row>
    <row r="51" spans="1:6">
      <c r="A51" s="111"/>
      <c r="B51" s="129" t="str">
        <f>'ORÇAMENTO_NAO DES '!C39</f>
        <v>ENGENHEIRO CIVIL</v>
      </c>
      <c r="C51" s="112"/>
      <c r="D51" s="112"/>
      <c r="E51" s="112"/>
      <c r="F51" s="110"/>
    </row>
    <row r="52" spans="1:6">
      <c r="A52" s="114"/>
      <c r="B52" s="289" t="str">
        <f>'ORÇAMENTO_NAO DES '!C40</f>
        <v>CREA 15276/MS</v>
      </c>
      <c r="C52" s="115"/>
      <c r="D52" s="115"/>
      <c r="E52" s="115"/>
      <c r="F52" s="116"/>
    </row>
  </sheetData>
  <mergeCells count="14">
    <mergeCell ref="E35:E36"/>
    <mergeCell ref="A44:D44"/>
    <mergeCell ref="B8:F8"/>
    <mergeCell ref="A9:E9"/>
    <mergeCell ref="B10:F10"/>
    <mergeCell ref="E17:E18"/>
    <mergeCell ref="A26:D26"/>
    <mergeCell ref="B28:F28"/>
    <mergeCell ref="B7:F7"/>
    <mergeCell ref="A2:F2"/>
    <mergeCell ref="A3:F3"/>
    <mergeCell ref="A4:F4"/>
    <mergeCell ref="A5:F5"/>
    <mergeCell ref="B6:F6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differentFirst="1"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ORÇAMENTO_NAO DES </vt:lpstr>
      <vt:lpstr>CRONOGRAMA_NAO_DES</vt:lpstr>
      <vt:lpstr>BDI NAO DESONERADO</vt:lpstr>
      <vt:lpstr>'BDI NAO DESONERADO'!Area_de_impressao</vt:lpstr>
      <vt:lpstr>CRONOGRAMA_NAO_DES!Area_de_impressao</vt:lpstr>
      <vt:lpstr>'ORÇAMENTO_NAO DES '!Area_de_impressao</vt:lpstr>
      <vt:lpstr>RESUMO!Area_de_impressao</vt:lpstr>
      <vt:lpstr>'ORÇAMENTO_NAO DES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Fábio Marques</cp:lastModifiedBy>
  <cp:lastPrinted>2020-05-25T20:51:39Z</cp:lastPrinted>
  <dcterms:created xsi:type="dcterms:W3CDTF">2016-12-08T00:50:18Z</dcterms:created>
  <dcterms:modified xsi:type="dcterms:W3CDTF">2020-06-02T19:12:48Z</dcterms:modified>
</cp:coreProperties>
</file>